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pacheco\Desktop\Archivos para pagina de Transparencia\"/>
    </mc:Choice>
  </mc:AlternateContent>
  <bookViews>
    <workbookView xWindow="0" yWindow="0" windowWidth="16170" windowHeight="5835" activeTab="1"/>
  </bookViews>
  <sheets>
    <sheet name="Portada plantilla" sheetId="41" r:id="rId1"/>
    <sheet name="APROBADA EN JUNIO 2016" sheetId="33" r:id="rId2"/>
    <sheet name="Resumen por partida" sheetId="47" r:id="rId3"/>
  </sheets>
  <definedNames>
    <definedName name="_xlnm._FilterDatabase" localSheetId="1" hidden="1">'APROBADA EN JUNIO 2016'!$A$5:$AL$549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xlnm.Print_Area" localSheetId="1">'APROBADA EN JUNIO 2016'!$A$72:$AL$551</definedName>
    <definedName name="_xlnm.Print_Area" localSheetId="0">'Portada plantilla'!$A$1:$A$30</definedName>
    <definedName name="_xlnm.Print_Area" localSheetId="2">'Resumen por partida'!$A$1:$D$31</definedName>
    <definedName name="Mensualplantilla" hidden="1">#REF!</definedName>
    <definedName name="_xlnm.Print_Titles" localSheetId="1">'APROBADA EN JUNIO 2016'!$1:$5</definedName>
  </definedNames>
  <calcPr calcId="152511"/>
</workbook>
</file>

<file path=xl/calcChain.xml><?xml version="1.0" encoding="utf-8"?>
<calcChain xmlns="http://schemas.openxmlformats.org/spreadsheetml/2006/main">
  <c r="Q233" i="33" l="1"/>
  <c r="Q234" i="33"/>
  <c r="Q235" i="33"/>
  <c r="Q236" i="33"/>
  <c r="Q237" i="33"/>
  <c r="Q238" i="33"/>
  <c r="Q239" i="33"/>
  <c r="Q240" i="33"/>
  <c r="Q241" i="33"/>
  <c r="Q242" i="33"/>
  <c r="Q243" i="33"/>
  <c r="Q244" i="33"/>
  <c r="Q245" i="33"/>
  <c r="Q246" i="33"/>
  <c r="Q247" i="33"/>
  <c r="Q248" i="33"/>
  <c r="Q249" i="33"/>
  <c r="Q250" i="33"/>
  <c r="Q251" i="33"/>
  <c r="Q252" i="33"/>
  <c r="Q253" i="33"/>
  <c r="Q254" i="33"/>
  <c r="Q255" i="33"/>
  <c r="Q256" i="33"/>
  <c r="Q257" i="33"/>
  <c r="Q258" i="33"/>
  <c r="Q259" i="33"/>
  <c r="Q260" i="33"/>
  <c r="Q261" i="33"/>
  <c r="Q262" i="33"/>
  <c r="Q263" i="33"/>
  <c r="Q264" i="33"/>
  <c r="Q265" i="33"/>
  <c r="AB265" i="33" s="1"/>
  <c r="AC265" i="33" s="1"/>
  <c r="Q266" i="33"/>
  <c r="Q268" i="33"/>
  <c r="Q269" i="33"/>
  <c r="Q270" i="33"/>
  <c r="Q271" i="33"/>
  <c r="Q272" i="33"/>
  <c r="Q273" i="33"/>
  <c r="Q274" i="33"/>
  <c r="Q275" i="33"/>
  <c r="Q276" i="33"/>
  <c r="Q277" i="33"/>
  <c r="Q278" i="33"/>
  <c r="Q279" i="33"/>
  <c r="Q280" i="33"/>
  <c r="Q281" i="33"/>
  <c r="Q282" i="33"/>
  <c r="Q283" i="33"/>
  <c r="Q284" i="33"/>
  <c r="Q285" i="33"/>
  <c r="Q286" i="33"/>
  <c r="Q287" i="33"/>
  <c r="Q288" i="33"/>
  <c r="Q289" i="33"/>
  <c r="Q290" i="33"/>
  <c r="Q291" i="33"/>
  <c r="Q292" i="33"/>
  <c r="Q293" i="33"/>
  <c r="Q294" i="33"/>
  <c r="Q295" i="33"/>
  <c r="Q296" i="33"/>
  <c r="Q297" i="33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4" i="33"/>
  <c r="Q315" i="33"/>
  <c r="Q316" i="33"/>
  <c r="Q317" i="33"/>
  <c r="Q318" i="33"/>
  <c r="Q319" i="33"/>
  <c r="Q320" i="33"/>
  <c r="Q322" i="33"/>
  <c r="Q323" i="33"/>
  <c r="Q324" i="33"/>
  <c r="Q325" i="33"/>
  <c r="Q326" i="33"/>
  <c r="Q327" i="33"/>
  <c r="Q328" i="33"/>
  <c r="U548" i="33"/>
  <c r="V548" i="33"/>
  <c r="W548" i="33"/>
  <c r="X548" i="33"/>
  <c r="A549" i="33" l="1"/>
  <c r="R33" i="33" l="1"/>
  <c r="AF115" i="33"/>
  <c r="AF549" i="33" s="1"/>
  <c r="Q55" i="33" l="1"/>
  <c r="S55" i="33" s="1"/>
  <c r="R55" i="33"/>
  <c r="Q74" i="33"/>
  <c r="S74" i="33" s="1"/>
  <c r="R74" i="33"/>
  <c r="AA55" i="33" l="1"/>
  <c r="V55" i="33"/>
  <c r="U55" i="33"/>
  <c r="T55" i="33"/>
  <c r="X55" i="33"/>
  <c r="V74" i="33"/>
  <c r="W55" i="33"/>
  <c r="U74" i="33"/>
  <c r="AA74" i="33"/>
  <c r="T74" i="33"/>
  <c r="X74" i="33"/>
  <c r="W74" i="33"/>
  <c r="AB55" i="33" l="1"/>
  <c r="AC55" i="33" s="1"/>
  <c r="AB74" i="33"/>
  <c r="AC74" i="33" s="1"/>
  <c r="Z77" i="33" l="1"/>
  <c r="Y77" i="33"/>
  <c r="P77" i="33"/>
  <c r="O77" i="33"/>
  <c r="P64" i="33"/>
  <c r="O64" i="33"/>
  <c r="P57" i="33"/>
  <c r="O57" i="33"/>
  <c r="Z547" i="33"/>
  <c r="P547" i="33"/>
  <c r="O547" i="33"/>
  <c r="Q147" i="33" l="1"/>
  <c r="U147" i="33" s="1"/>
  <c r="Q538" i="33"/>
  <c r="S538" i="33" s="1"/>
  <c r="R538" i="33"/>
  <c r="Q89" i="33"/>
  <c r="U89" i="33" s="1"/>
  <c r="Q90" i="33"/>
  <c r="V90" i="33" s="1"/>
  <c r="R90" i="33"/>
  <c r="Q91" i="33"/>
  <c r="S91" i="33" s="1"/>
  <c r="Q27" i="33"/>
  <c r="S27" i="33" s="1"/>
  <c r="R27" i="33"/>
  <c r="Q47" i="33"/>
  <c r="Q49" i="33"/>
  <c r="V49" i="33" s="1"/>
  <c r="R49" i="33"/>
  <c r="U538" i="33" l="1"/>
  <c r="W147" i="33"/>
  <c r="V147" i="33"/>
  <c r="AA27" i="33"/>
  <c r="T147" i="33"/>
  <c r="T27" i="33"/>
  <c r="AA538" i="33"/>
  <c r="X147" i="33"/>
  <c r="S147" i="33"/>
  <c r="X27" i="33"/>
  <c r="V27" i="33"/>
  <c r="T89" i="33"/>
  <c r="V538" i="33"/>
  <c r="AA147" i="33"/>
  <c r="AA90" i="33"/>
  <c r="X89" i="33"/>
  <c r="X538" i="33"/>
  <c r="T538" i="33"/>
  <c r="U27" i="33"/>
  <c r="V91" i="33"/>
  <c r="U90" i="33"/>
  <c r="V89" i="33"/>
  <c r="W538" i="33"/>
  <c r="AA91" i="33"/>
  <c r="U91" i="33"/>
  <c r="X90" i="33"/>
  <c r="T90" i="33"/>
  <c r="W89" i="33"/>
  <c r="S89" i="33"/>
  <c r="X91" i="33"/>
  <c r="T91" i="33"/>
  <c r="W90" i="33"/>
  <c r="S90" i="33"/>
  <c r="W27" i="33"/>
  <c r="W91" i="33"/>
  <c r="AA89" i="33"/>
  <c r="U47" i="33"/>
  <c r="W47" i="33"/>
  <c r="S47" i="33"/>
  <c r="X47" i="33"/>
  <c r="T47" i="33"/>
  <c r="V47" i="33"/>
  <c r="AA49" i="33"/>
  <c r="U49" i="33"/>
  <c r="X49" i="33"/>
  <c r="T49" i="33"/>
  <c r="W49" i="33"/>
  <c r="S49" i="33"/>
  <c r="AA47" i="33"/>
  <c r="Q522" i="33"/>
  <c r="Q523" i="33"/>
  <c r="Q524" i="33"/>
  <c r="Q525" i="33"/>
  <c r="Q526" i="33"/>
  <c r="Q527" i="33"/>
  <c r="Q528" i="33"/>
  <c r="Q529" i="33"/>
  <c r="Q530" i="33"/>
  <c r="Q531" i="33"/>
  <c r="Q532" i="33"/>
  <c r="Q533" i="33"/>
  <c r="Q534" i="33"/>
  <c r="Q535" i="33"/>
  <c r="Q536" i="33"/>
  <c r="Q537" i="33"/>
  <c r="Q539" i="33"/>
  <c r="AB147" i="33" l="1"/>
  <c r="AC147" i="33" s="1"/>
  <c r="AB27" i="33"/>
  <c r="AC27" i="33" s="1"/>
  <c r="AB90" i="33"/>
  <c r="AC90" i="33" s="1"/>
  <c r="AB89" i="33"/>
  <c r="AC89" i="33" s="1"/>
  <c r="AB538" i="33"/>
  <c r="AC538" i="33" s="1"/>
  <c r="AB91" i="33"/>
  <c r="AC91" i="33" s="1"/>
  <c r="AB49" i="33"/>
  <c r="AC49" i="33" s="1"/>
  <c r="AB47" i="33"/>
  <c r="AC47" i="33" s="1"/>
  <c r="Q76" i="33" l="1"/>
  <c r="Q75" i="33"/>
  <c r="Q71" i="33"/>
  <c r="Q73" i="33"/>
  <c r="Q72" i="33"/>
  <c r="Q50" i="33"/>
  <c r="Q51" i="33"/>
  <c r="Q52" i="33"/>
  <c r="Q53" i="33"/>
  <c r="Q54" i="33"/>
  <c r="Q56" i="33"/>
  <c r="Q62" i="33"/>
  <c r="Q63" i="33"/>
  <c r="V63" i="33" s="1"/>
  <c r="T63" i="33" l="1"/>
  <c r="W63" i="33"/>
  <c r="X63" i="33"/>
  <c r="S63" i="33"/>
  <c r="U63" i="33"/>
  <c r="AB63" i="33" l="1"/>
  <c r="AC63" i="33" s="1"/>
  <c r="R520" i="33" l="1"/>
  <c r="R248" i="33"/>
  <c r="R465" i="33"/>
  <c r="R308" i="33"/>
  <c r="R274" i="33"/>
  <c r="R303" i="33"/>
  <c r="R171" i="33"/>
  <c r="R148" i="33"/>
  <c r="R536" i="33"/>
  <c r="R513" i="33"/>
  <c r="R512" i="33"/>
  <c r="R494" i="33"/>
  <c r="R493" i="33"/>
  <c r="R491" i="33"/>
  <c r="R487" i="33"/>
  <c r="R485" i="33"/>
  <c r="R484" i="33"/>
  <c r="R483" i="33"/>
  <c r="R472" i="33"/>
  <c r="R470" i="33"/>
  <c r="R467" i="33"/>
  <c r="R466" i="33"/>
  <c r="R462" i="33"/>
  <c r="R459" i="33"/>
  <c r="R458" i="33"/>
  <c r="R455" i="33"/>
  <c r="R450" i="33"/>
  <c r="R449" i="33"/>
  <c r="R445" i="33"/>
  <c r="R442" i="33"/>
  <c r="R441" i="33"/>
  <c r="R423" i="33"/>
  <c r="R422" i="33"/>
  <c r="R421" i="33"/>
  <c r="R418" i="33"/>
  <c r="R416" i="33"/>
  <c r="R411" i="33"/>
  <c r="R409" i="33"/>
  <c r="R408" i="33"/>
  <c r="R406" i="33"/>
  <c r="R402" i="33"/>
  <c r="R400" i="33"/>
  <c r="R399" i="33"/>
  <c r="R398" i="33"/>
  <c r="R396" i="33"/>
  <c r="R393" i="33"/>
  <c r="R389" i="33"/>
  <c r="R387" i="33"/>
  <c r="R385" i="33"/>
  <c r="R384" i="33"/>
  <c r="R381" i="33"/>
  <c r="R373" i="33"/>
  <c r="R368" i="33"/>
  <c r="R367" i="33"/>
  <c r="R362" i="33"/>
  <c r="R358" i="33"/>
  <c r="R356" i="33"/>
  <c r="R354" i="33"/>
  <c r="R353" i="33"/>
  <c r="R330" i="33"/>
  <c r="R310" i="33"/>
  <c r="R306" i="33"/>
  <c r="R313" i="33"/>
  <c r="R302" i="33"/>
  <c r="R288" i="33"/>
  <c r="R194" i="33"/>
  <c r="R193" i="33"/>
  <c r="R192" i="33"/>
  <c r="R68" i="33"/>
  <c r="R174" i="33"/>
  <c r="R153" i="33"/>
  <c r="R146" i="33"/>
  <c r="R135" i="33"/>
  <c r="R38" i="33"/>
  <c r="R21" i="33"/>
  <c r="R14" i="33"/>
  <c r="R238" i="33"/>
  <c r="R237" i="33"/>
  <c r="R486" i="33"/>
  <c r="R481" i="33"/>
  <c r="R471" i="33"/>
  <c r="R468" i="33"/>
  <c r="R464" i="33"/>
  <c r="R448" i="33"/>
  <c r="R439" i="33"/>
  <c r="R436" i="33"/>
  <c r="R434" i="33"/>
  <c r="R432" i="33"/>
  <c r="R430" i="33"/>
  <c r="R428" i="33"/>
  <c r="R427" i="33"/>
  <c r="R424" i="33"/>
  <c r="R420" i="33"/>
  <c r="R414" i="33"/>
  <c r="R412" i="33"/>
  <c r="R407" i="33"/>
  <c r="R391" i="33"/>
  <c r="R390" i="33"/>
  <c r="R380" i="33"/>
  <c r="R371" i="33"/>
  <c r="R366" i="33"/>
  <c r="R363" i="33"/>
  <c r="R355" i="33"/>
  <c r="R292" i="33"/>
  <c r="R291" i="33"/>
  <c r="R212" i="33"/>
  <c r="R197" i="33"/>
  <c r="R185" i="33"/>
  <c r="R172" i="33"/>
  <c r="R168" i="33"/>
  <c r="R164" i="33"/>
  <c r="R159" i="33"/>
  <c r="R130" i="33"/>
  <c r="R126" i="33"/>
  <c r="R36" i="33"/>
  <c r="R533" i="33"/>
  <c r="R532" i="33"/>
  <c r="R528" i="33"/>
  <c r="R524" i="33"/>
  <c r="R247" i="33"/>
  <c r="R510" i="33"/>
  <c r="R243" i="33"/>
  <c r="R242" i="33"/>
  <c r="R488" i="33"/>
  <c r="R476" i="33"/>
  <c r="R460" i="33"/>
  <c r="R435" i="33"/>
  <c r="R429" i="33"/>
  <c r="R415" i="33"/>
  <c r="R405" i="33"/>
  <c r="R404" i="33"/>
  <c r="R394" i="33"/>
  <c r="R382" i="33"/>
  <c r="R378" i="33"/>
  <c r="R376" i="33"/>
  <c r="R370" i="33"/>
  <c r="R364" i="33"/>
  <c r="R361" i="33"/>
  <c r="R351" i="33"/>
  <c r="R273" i="33"/>
  <c r="R261" i="33"/>
  <c r="R260" i="33"/>
  <c r="R272" i="33"/>
  <c r="R270" i="33"/>
  <c r="R259" i="33"/>
  <c r="R50" i="33"/>
  <c r="R321" i="33"/>
  <c r="R258" i="33"/>
  <c r="R271" i="33"/>
  <c r="R320" i="33"/>
  <c r="R319" i="33"/>
  <c r="R264" i="33"/>
  <c r="R329" i="33"/>
  <c r="R318" i="33"/>
  <c r="R257" i="33"/>
  <c r="R253" i="33"/>
  <c r="R309" i="33"/>
  <c r="R304" i="33"/>
  <c r="R299" i="33"/>
  <c r="R327" i="33"/>
  <c r="R296" i="33"/>
  <c r="R287" i="33"/>
  <c r="R218" i="33"/>
  <c r="R216" i="33"/>
  <c r="R215" i="33"/>
  <c r="R213" i="33"/>
  <c r="R71" i="33"/>
  <c r="R210" i="33"/>
  <c r="R204" i="33"/>
  <c r="R203" i="33"/>
  <c r="R200" i="33"/>
  <c r="R191" i="33"/>
  <c r="R190" i="33"/>
  <c r="R209" i="33"/>
  <c r="R187" i="33"/>
  <c r="R182" i="33"/>
  <c r="R175" i="33"/>
  <c r="R173" i="33"/>
  <c r="R170" i="33"/>
  <c r="R169" i="33"/>
  <c r="R167" i="33"/>
  <c r="R208" i="33"/>
  <c r="R166" i="33"/>
  <c r="R161" i="33"/>
  <c r="R160" i="33"/>
  <c r="R207" i="33"/>
  <c r="R156" i="33"/>
  <c r="R155" i="33"/>
  <c r="R152" i="33"/>
  <c r="R149" i="33"/>
  <c r="R145" i="33"/>
  <c r="R144" i="33"/>
  <c r="R143" i="33"/>
  <c r="R141" i="33"/>
  <c r="R139" i="33"/>
  <c r="R136" i="33"/>
  <c r="R132" i="33"/>
  <c r="R131" i="33"/>
  <c r="R129" i="33"/>
  <c r="R128" i="33"/>
  <c r="R127" i="33"/>
  <c r="R122" i="33"/>
  <c r="R120" i="33"/>
  <c r="R119" i="33"/>
  <c r="R111" i="33"/>
  <c r="R108" i="33"/>
  <c r="R101" i="33"/>
  <c r="R92" i="33"/>
  <c r="R88" i="33"/>
  <c r="R62" i="33"/>
  <c r="R42" i="33"/>
  <c r="R34" i="33"/>
  <c r="R32" i="33"/>
  <c r="R30" i="33"/>
  <c r="R29" i="33"/>
  <c r="R28" i="33"/>
  <c r="R25" i="33"/>
  <c r="R531" i="33"/>
  <c r="R530" i="33"/>
  <c r="R529" i="33"/>
  <c r="R527" i="33"/>
  <c r="R525" i="33"/>
  <c r="R523" i="33"/>
  <c r="R522" i="33"/>
  <c r="R72" i="33"/>
  <c r="R518" i="33"/>
  <c r="R517" i="33"/>
  <c r="R516" i="33"/>
  <c r="R515" i="33"/>
  <c r="R514" i="33"/>
  <c r="R509" i="33"/>
  <c r="R508" i="33"/>
  <c r="R507" i="33"/>
  <c r="R506" i="33"/>
  <c r="R505" i="33"/>
  <c r="R504" i="33"/>
  <c r="R503" i="33"/>
  <c r="R246" i="33"/>
  <c r="R245" i="33"/>
  <c r="R244" i="33"/>
  <c r="R241" i="33"/>
  <c r="R239" i="33"/>
  <c r="R236" i="33"/>
  <c r="R235" i="33"/>
  <c r="R234" i="33"/>
  <c r="R497" i="33"/>
  <c r="R492" i="33"/>
  <c r="R482" i="33"/>
  <c r="R480" i="33"/>
  <c r="R477" i="33"/>
  <c r="R473" i="33"/>
  <c r="R469" i="33"/>
  <c r="R463" i="33"/>
  <c r="R440" i="33"/>
  <c r="R433" i="33"/>
  <c r="R431" i="33"/>
  <c r="R426" i="33"/>
  <c r="R425" i="33"/>
  <c r="R419" i="33"/>
  <c r="R417" i="33"/>
  <c r="R413" i="33"/>
  <c r="R410" i="33"/>
  <c r="R401" i="33"/>
  <c r="R397" i="33"/>
  <c r="R395" i="33"/>
  <c r="R392" i="33"/>
  <c r="R388" i="33"/>
  <c r="R386" i="33"/>
  <c r="R379" i="33"/>
  <c r="R377" i="33"/>
  <c r="R375" i="33"/>
  <c r="R374" i="33"/>
  <c r="R372" i="33"/>
  <c r="R369" i="33"/>
  <c r="R360" i="33"/>
  <c r="R233" i="33"/>
  <c r="R56" i="33"/>
  <c r="R45" i="33"/>
  <c r="R324" i="33"/>
  <c r="R283" i="33"/>
  <c r="R269" i="33"/>
  <c r="R322" i="33"/>
  <c r="R279" i="33"/>
  <c r="R280" i="33"/>
  <c r="R316" i="33"/>
  <c r="R252" i="33"/>
  <c r="R312" i="33"/>
  <c r="R311" i="33"/>
  <c r="R307" i="33"/>
  <c r="R314" i="33"/>
  <c r="R262" i="33"/>
  <c r="R305" i="33"/>
  <c r="R328" i="33"/>
  <c r="R301" i="33"/>
  <c r="R297" i="33"/>
  <c r="R293" i="33"/>
  <c r="R289" i="33"/>
  <c r="R286" i="33"/>
  <c r="R225" i="33"/>
  <c r="R73" i="33"/>
  <c r="R214" i="33"/>
  <c r="R211" i="33"/>
  <c r="R199" i="33"/>
  <c r="R198" i="33"/>
  <c r="R69" i="33"/>
  <c r="R195" i="33"/>
  <c r="R67" i="33"/>
  <c r="R66" i="33"/>
  <c r="R188" i="33"/>
  <c r="R186" i="33"/>
  <c r="R180" i="33"/>
  <c r="R179" i="33"/>
  <c r="R176" i="33"/>
  <c r="R165" i="33"/>
  <c r="R158" i="33"/>
  <c r="R142" i="33"/>
  <c r="R140" i="33"/>
  <c r="R206" i="33"/>
  <c r="R205" i="33"/>
  <c r="R138" i="33"/>
  <c r="R137" i="33"/>
  <c r="R133" i="33"/>
  <c r="R125" i="33"/>
  <c r="R124" i="33"/>
  <c r="R123" i="33"/>
  <c r="R112" i="33"/>
  <c r="R109" i="33"/>
  <c r="R106" i="33"/>
  <c r="R96" i="33"/>
  <c r="R95" i="33"/>
  <c r="R93" i="33"/>
  <c r="R87" i="33"/>
  <c r="R86" i="33"/>
  <c r="R84" i="33"/>
  <c r="R83" i="33"/>
  <c r="R81" i="33"/>
  <c r="R80" i="33"/>
  <c r="R79" i="33"/>
  <c r="R60" i="33"/>
  <c r="R40" i="33"/>
  <c r="R35" i="33"/>
  <c r="R26" i="33"/>
  <c r="R9" i="33"/>
  <c r="R7" i="33"/>
  <c r="Y471" i="33"/>
  <c r="Y470" i="33"/>
  <c r="Y469" i="33"/>
  <c r="Y468" i="33"/>
  <c r="Y467" i="33"/>
  <c r="Y466" i="33"/>
  <c r="Y257" i="33"/>
  <c r="Y256" i="33"/>
  <c r="Y255" i="33"/>
  <c r="Y254" i="33"/>
  <c r="Y253" i="33"/>
  <c r="Y252" i="33"/>
  <c r="Y162" i="33"/>
  <c r="Y161" i="33"/>
  <c r="Y86" i="33"/>
  <c r="Y85" i="33"/>
  <c r="Y543" i="33"/>
  <c r="Y547" i="33" s="1"/>
  <c r="Y464" i="33"/>
  <c r="Y312" i="33"/>
  <c r="Y311" i="33"/>
  <c r="Y310" i="33"/>
  <c r="Y275" i="33"/>
  <c r="Y309" i="33"/>
  <c r="Y308" i="33"/>
  <c r="Y307" i="33"/>
  <c r="Y306" i="33"/>
  <c r="Y314" i="33"/>
  <c r="Y160" i="33"/>
  <c r="Y207" i="33"/>
  <c r="Y159" i="33"/>
  <c r="Y158" i="33"/>
  <c r="Y157" i="33"/>
  <c r="Y156" i="33"/>
  <c r="Y155" i="33"/>
  <c r="Y154" i="33"/>
  <c r="Z247" i="33"/>
  <c r="Z514" i="33"/>
  <c r="Z513" i="33"/>
  <c r="Z512" i="33"/>
  <c r="Z511" i="33"/>
  <c r="Z463" i="33"/>
  <c r="Z462" i="33"/>
  <c r="Z465" i="33"/>
  <c r="Z461" i="33"/>
  <c r="Z460" i="33"/>
  <c r="Z459" i="33"/>
  <c r="Z458" i="33"/>
  <c r="Z457" i="33"/>
  <c r="Z456" i="33"/>
  <c r="Z455" i="33"/>
  <c r="Z454" i="33"/>
  <c r="Z453" i="33"/>
  <c r="Z452" i="33"/>
  <c r="Z451" i="33"/>
  <c r="Z450" i="33"/>
  <c r="Z449" i="33"/>
  <c r="Z448" i="33"/>
  <c r="Z447" i="33"/>
  <c r="Z446" i="33"/>
  <c r="Z445" i="33"/>
  <c r="Z444" i="33"/>
  <c r="Z443" i="33"/>
  <c r="Z442" i="33"/>
  <c r="Z441" i="33"/>
  <c r="Z440" i="33"/>
  <c r="Z439" i="33"/>
  <c r="Z438" i="33"/>
  <c r="Z437" i="33"/>
  <c r="Z436" i="33"/>
  <c r="Z435" i="33"/>
  <c r="Z434" i="33"/>
  <c r="Z433" i="33"/>
  <c r="Z45" i="33"/>
  <c r="Z57" i="33" s="1"/>
  <c r="Z251" i="33"/>
  <c r="Z262" i="33"/>
  <c r="Z305" i="33"/>
  <c r="Z274" i="33"/>
  <c r="Z326" i="33"/>
  <c r="Z153" i="33"/>
  <c r="Z152" i="33"/>
  <c r="Z150" i="33"/>
  <c r="Z149" i="33"/>
  <c r="Z60" i="33"/>
  <c r="Z21" i="33"/>
  <c r="Y247" i="33"/>
  <c r="Y514" i="33"/>
  <c r="Y513" i="33"/>
  <c r="Y512" i="33"/>
  <c r="Y511" i="33"/>
  <c r="Y463" i="33"/>
  <c r="Y462" i="33"/>
  <c r="Y465" i="33"/>
  <c r="Y461" i="33"/>
  <c r="Y460" i="33"/>
  <c r="Y459" i="33"/>
  <c r="Y458" i="33"/>
  <c r="Y457" i="33"/>
  <c r="Y456" i="33"/>
  <c r="Y455" i="33"/>
  <c r="Y454" i="33"/>
  <c r="Y453" i="33"/>
  <c r="Y452" i="33"/>
  <c r="Y451" i="33"/>
  <c r="Y450" i="33"/>
  <c r="Y449" i="33"/>
  <c r="Y448" i="33"/>
  <c r="Y447" i="33"/>
  <c r="Y446" i="33"/>
  <c r="Y445" i="33"/>
  <c r="Y444" i="33"/>
  <c r="Y443" i="33"/>
  <c r="Y442" i="33"/>
  <c r="Y441" i="33"/>
  <c r="Y440" i="33"/>
  <c r="Y439" i="33"/>
  <c r="Y438" i="33"/>
  <c r="Y437" i="33"/>
  <c r="Y436" i="33"/>
  <c r="Y435" i="33"/>
  <c r="Y434" i="33"/>
  <c r="Y433" i="33"/>
  <c r="Y45" i="33"/>
  <c r="Y57" i="33" s="1"/>
  <c r="Y251" i="33"/>
  <c r="Y262" i="33"/>
  <c r="Y305" i="33"/>
  <c r="Y274" i="33"/>
  <c r="Y326" i="33"/>
  <c r="Y153" i="33"/>
  <c r="Y152" i="33"/>
  <c r="Y150" i="33"/>
  <c r="Y149" i="33"/>
  <c r="Y60" i="33"/>
  <c r="Y21" i="33"/>
  <c r="Z510" i="33"/>
  <c r="Z432" i="33"/>
  <c r="Z431" i="33"/>
  <c r="Z430" i="33"/>
  <c r="Z429" i="33"/>
  <c r="Z428" i="33"/>
  <c r="Z427" i="33"/>
  <c r="Z426" i="33"/>
  <c r="Z425" i="33"/>
  <c r="Z424" i="33"/>
  <c r="Z423" i="33"/>
  <c r="Z422" i="33"/>
  <c r="Z421" i="33"/>
  <c r="Z420" i="33"/>
  <c r="Z419" i="33"/>
  <c r="Z418" i="33"/>
  <c r="Z417" i="33"/>
  <c r="Z416" i="33"/>
  <c r="Z415" i="33"/>
  <c r="Z414" i="33"/>
  <c r="Z413" i="33"/>
  <c r="Z412" i="33"/>
  <c r="Z411" i="33"/>
  <c r="Z410" i="33"/>
  <c r="Z409" i="33"/>
  <c r="Z408" i="33"/>
  <c r="Z407" i="33"/>
  <c r="Z406" i="33"/>
  <c r="Z405" i="33"/>
  <c r="Z404" i="33"/>
  <c r="Z403" i="33"/>
  <c r="Z402" i="33"/>
  <c r="Z401" i="33"/>
  <c r="Z400" i="33"/>
  <c r="Z399" i="33"/>
  <c r="Z398" i="33"/>
  <c r="Z397" i="33"/>
  <c r="Z396" i="33"/>
  <c r="Z395" i="33"/>
  <c r="Z394" i="33"/>
  <c r="Z393" i="33"/>
  <c r="Z387" i="33"/>
  <c r="Z313" i="33"/>
  <c r="Z304" i="33"/>
  <c r="Z303" i="33"/>
  <c r="Z328" i="33"/>
  <c r="Z302" i="33"/>
  <c r="Z301" i="33"/>
  <c r="Z300" i="33"/>
  <c r="Z148" i="33"/>
  <c r="Z146" i="33"/>
  <c r="Z145" i="33"/>
  <c r="Z144" i="33"/>
  <c r="Z143" i="33"/>
  <c r="Z142" i="33"/>
  <c r="Z141" i="33"/>
  <c r="Z140" i="33"/>
  <c r="Z84" i="33"/>
  <c r="Z83" i="33"/>
  <c r="Y510" i="33"/>
  <c r="Y432" i="33"/>
  <c r="Y431" i="33"/>
  <c r="Y430" i="33"/>
  <c r="Y429" i="33"/>
  <c r="Y428" i="33"/>
  <c r="Y427" i="33"/>
  <c r="Y426" i="33"/>
  <c r="Y425" i="33"/>
  <c r="Y424" i="33"/>
  <c r="Y423" i="33"/>
  <c r="Y422" i="33"/>
  <c r="Y421" i="33"/>
  <c r="Y420" i="33"/>
  <c r="Y419" i="33"/>
  <c r="Y418" i="33"/>
  <c r="Y417" i="33"/>
  <c r="Y416" i="33"/>
  <c r="Y415" i="33"/>
  <c r="Y414" i="33"/>
  <c r="Y413" i="33"/>
  <c r="Y412" i="33"/>
  <c r="Y411" i="33"/>
  <c r="Y410" i="33"/>
  <c r="Y409" i="33"/>
  <c r="Y408" i="33"/>
  <c r="Y407" i="33"/>
  <c r="Y406" i="33"/>
  <c r="Y405" i="33"/>
  <c r="Y404" i="33"/>
  <c r="Y403" i="33"/>
  <c r="Y402" i="33"/>
  <c r="Y401" i="33"/>
  <c r="Y400" i="33"/>
  <c r="Y399" i="33"/>
  <c r="Y398" i="33"/>
  <c r="Y397" i="33"/>
  <c r="Y396" i="33"/>
  <c r="Y395" i="33"/>
  <c r="Y394" i="33"/>
  <c r="Y393" i="33"/>
  <c r="Y387" i="33"/>
  <c r="Y313" i="33"/>
  <c r="Y304" i="33"/>
  <c r="Y303" i="33"/>
  <c r="Y328" i="33"/>
  <c r="Y302" i="33"/>
  <c r="Y301" i="33"/>
  <c r="Y300" i="33"/>
  <c r="Y148" i="33"/>
  <c r="Y146" i="33"/>
  <c r="Y145" i="33"/>
  <c r="Y144" i="33"/>
  <c r="Y143" i="33"/>
  <c r="Y142" i="33"/>
  <c r="Y141" i="33"/>
  <c r="Y140" i="33"/>
  <c r="Y84" i="33"/>
  <c r="Y83" i="33"/>
  <c r="Z509" i="33"/>
  <c r="Z508" i="33"/>
  <c r="Z507" i="33"/>
  <c r="Z506" i="33"/>
  <c r="Z505" i="33"/>
  <c r="Z504" i="33"/>
  <c r="Z503" i="33"/>
  <c r="Z392" i="33"/>
  <c r="Z391" i="33"/>
  <c r="Z390" i="33"/>
  <c r="Z389" i="33"/>
  <c r="Z388" i="33"/>
  <c r="Z386" i="33"/>
  <c r="Z385" i="33"/>
  <c r="Z384" i="33"/>
  <c r="Z383" i="33"/>
  <c r="Z382" i="33"/>
  <c r="Z381" i="33"/>
  <c r="Z380" i="33"/>
  <c r="Z379" i="33"/>
  <c r="Z378" i="33"/>
  <c r="Z377" i="33"/>
  <c r="Z376" i="33"/>
  <c r="Z375" i="33"/>
  <c r="Z374" i="33"/>
  <c r="Z373" i="33"/>
  <c r="Z372" i="33"/>
  <c r="Z371" i="33"/>
  <c r="Z370" i="33"/>
  <c r="Z369" i="33"/>
  <c r="Z368" i="33"/>
  <c r="Z367" i="33"/>
  <c r="Z366" i="33"/>
  <c r="Z365" i="33"/>
  <c r="Z364" i="33"/>
  <c r="Z363" i="33"/>
  <c r="Z362" i="33"/>
  <c r="Z361" i="33"/>
  <c r="Z360" i="33"/>
  <c r="Z359" i="33"/>
  <c r="Z358" i="33"/>
  <c r="Z357" i="33"/>
  <c r="Z356" i="33"/>
  <c r="Z355" i="33"/>
  <c r="Z354" i="33"/>
  <c r="Z353" i="33"/>
  <c r="Z299" i="33"/>
  <c r="Z298" i="33"/>
  <c r="Z139" i="33"/>
  <c r="Z206" i="33"/>
  <c r="Z205" i="33"/>
  <c r="Z59" i="33"/>
  <c r="Y509" i="33"/>
  <c r="Y508" i="33"/>
  <c r="Y507" i="33"/>
  <c r="Y506" i="33"/>
  <c r="Y505" i="33"/>
  <c r="Y504" i="33"/>
  <c r="Y503" i="33"/>
  <c r="Y392" i="33"/>
  <c r="Y391" i="33"/>
  <c r="Y390" i="33"/>
  <c r="Y389" i="33"/>
  <c r="Y388" i="33"/>
  <c r="Y386" i="33"/>
  <c r="Y385" i="33"/>
  <c r="Y384" i="33"/>
  <c r="Y383" i="33"/>
  <c r="Y382" i="33"/>
  <c r="Y381" i="33"/>
  <c r="Y380" i="33"/>
  <c r="Y379" i="33"/>
  <c r="Y378" i="33"/>
  <c r="Y377" i="33"/>
  <c r="Y376" i="33"/>
  <c r="Y375" i="33"/>
  <c r="Y374" i="33"/>
  <c r="Y373" i="33"/>
  <c r="Y372" i="33"/>
  <c r="Y371" i="33"/>
  <c r="Y370" i="33"/>
  <c r="Y369" i="33"/>
  <c r="Y368" i="33"/>
  <c r="Y367" i="33"/>
  <c r="Y366" i="33"/>
  <c r="Y365" i="33"/>
  <c r="Y364" i="33"/>
  <c r="Y363" i="33"/>
  <c r="Y362" i="33"/>
  <c r="Y361" i="33"/>
  <c r="Y360" i="33"/>
  <c r="Y359" i="33"/>
  <c r="Y358" i="33"/>
  <c r="Y357" i="33"/>
  <c r="Y356" i="33"/>
  <c r="Y355" i="33"/>
  <c r="Y354" i="33"/>
  <c r="Y353" i="33"/>
  <c r="Y299" i="33"/>
  <c r="Y298" i="33"/>
  <c r="Y139" i="33"/>
  <c r="Y206" i="33"/>
  <c r="Y205" i="33"/>
  <c r="Y59" i="33"/>
  <c r="Z327" i="33"/>
  <c r="Z138" i="33"/>
  <c r="Z137" i="33"/>
  <c r="Z82" i="33"/>
  <c r="Z81" i="33"/>
  <c r="Z80" i="33"/>
  <c r="Z79" i="33"/>
  <c r="Y327" i="33"/>
  <c r="Y138" i="33"/>
  <c r="Y137" i="33"/>
  <c r="Y82" i="33"/>
  <c r="Y81" i="33"/>
  <c r="Y80" i="33"/>
  <c r="Y79" i="33"/>
  <c r="Z352" i="33"/>
  <c r="Z136" i="33"/>
  <c r="Z135" i="33"/>
  <c r="Z134" i="33"/>
  <c r="Z133" i="33"/>
  <c r="Y352" i="33"/>
  <c r="Y136" i="33"/>
  <c r="Y135" i="33"/>
  <c r="Y134" i="33"/>
  <c r="Y133" i="33"/>
  <c r="Z246" i="33"/>
  <c r="Z245" i="33"/>
  <c r="Z244" i="33"/>
  <c r="Z243" i="33"/>
  <c r="Z242" i="33"/>
  <c r="Z241" i="33"/>
  <c r="Z240" i="33"/>
  <c r="Z239" i="33"/>
  <c r="Z238" i="33"/>
  <c r="Z237" i="33"/>
  <c r="Z236" i="33"/>
  <c r="Z235" i="33"/>
  <c r="Z234" i="33"/>
  <c r="Z351" i="33"/>
  <c r="Z297" i="33"/>
  <c r="Z296" i="33"/>
  <c r="Z295" i="33"/>
  <c r="Z294" i="33"/>
  <c r="Z293" i="33"/>
  <c r="Z292" i="33"/>
  <c r="Z291" i="33"/>
  <c r="Z290" i="33"/>
  <c r="Z289" i="33"/>
  <c r="Z288" i="33"/>
  <c r="Z287" i="33"/>
  <c r="Z286" i="33"/>
  <c r="Z132" i="33"/>
  <c r="Z131" i="33"/>
  <c r="Z130" i="33"/>
  <c r="Z129" i="33"/>
  <c r="Z128" i="33"/>
  <c r="Z127" i="33"/>
  <c r="Z126" i="33"/>
  <c r="Y246" i="33"/>
  <c r="Y245" i="33"/>
  <c r="Y244" i="33"/>
  <c r="Y243" i="33"/>
  <c r="Y242" i="33"/>
  <c r="Y241" i="33"/>
  <c r="Y240" i="33"/>
  <c r="Y239" i="33"/>
  <c r="Y238" i="33"/>
  <c r="Y237" i="33"/>
  <c r="Y236" i="33"/>
  <c r="Y235" i="33"/>
  <c r="Y234" i="33"/>
  <c r="Y351" i="33"/>
  <c r="Y297" i="33"/>
  <c r="Y296" i="33"/>
  <c r="Y295" i="33"/>
  <c r="Y294" i="33"/>
  <c r="Y293" i="33"/>
  <c r="Y292" i="33"/>
  <c r="Y291" i="33"/>
  <c r="Y290" i="33"/>
  <c r="Y289" i="33"/>
  <c r="Y288" i="33"/>
  <c r="Y287" i="33"/>
  <c r="Y286" i="33"/>
  <c r="Y132" i="33"/>
  <c r="Y131" i="33"/>
  <c r="Y130" i="33"/>
  <c r="Y129" i="33"/>
  <c r="Y128" i="33"/>
  <c r="Y127" i="33"/>
  <c r="Y126" i="33"/>
  <c r="Z350" i="33"/>
  <c r="Z349" i="33"/>
  <c r="Z348" i="33"/>
  <c r="Z347" i="33"/>
  <c r="Z346" i="33"/>
  <c r="Z345" i="33"/>
  <c r="Z344" i="33"/>
  <c r="Z343" i="33"/>
  <c r="Z342" i="33"/>
  <c r="Z341" i="33"/>
  <c r="Z340" i="33"/>
  <c r="Z339" i="33"/>
  <c r="Z338" i="33"/>
  <c r="Z337" i="33"/>
  <c r="Z336" i="33"/>
  <c r="Z335" i="33"/>
  <c r="Z334" i="33"/>
  <c r="Z125" i="33"/>
  <c r="Z124" i="33"/>
  <c r="Z123" i="33"/>
  <c r="Z122" i="33"/>
  <c r="Z121" i="33"/>
  <c r="Z120" i="33"/>
  <c r="Z119" i="33"/>
  <c r="Z118" i="33"/>
  <c r="Y350" i="33"/>
  <c r="Y349" i="33"/>
  <c r="Y348" i="33"/>
  <c r="Y347" i="33"/>
  <c r="Y346" i="33"/>
  <c r="Y345" i="33"/>
  <c r="Y344" i="33"/>
  <c r="Y343" i="33"/>
  <c r="Y342" i="33"/>
  <c r="Y341" i="33"/>
  <c r="Y340" i="33"/>
  <c r="Y339" i="33"/>
  <c r="Y338" i="33"/>
  <c r="Y337" i="33"/>
  <c r="Y336" i="33"/>
  <c r="Y335" i="33"/>
  <c r="Y334" i="33"/>
  <c r="Y125" i="33"/>
  <c r="Y124" i="33"/>
  <c r="Y123" i="33"/>
  <c r="Y122" i="33"/>
  <c r="Y121" i="33"/>
  <c r="Y120" i="33"/>
  <c r="Y119" i="33"/>
  <c r="Y118" i="33"/>
  <c r="Q520" i="33"/>
  <c r="Q67" i="33"/>
  <c r="Q519" i="33"/>
  <c r="N313" i="33"/>
  <c r="Q313" i="33" s="1"/>
  <c r="N465" i="33"/>
  <c r="Q514" i="33"/>
  <c r="Q513" i="33"/>
  <c r="Q512" i="33"/>
  <c r="Q511" i="33"/>
  <c r="Q151" i="33"/>
  <c r="Q60" i="33"/>
  <c r="Q510" i="33"/>
  <c r="AD549" i="33"/>
  <c r="Y229" i="33" l="1"/>
  <c r="Z64" i="33"/>
  <c r="R57" i="33"/>
  <c r="Y64" i="33"/>
  <c r="Q45" i="33"/>
  <c r="Q66" i="33"/>
  <c r="R77" i="33"/>
  <c r="R64" i="33"/>
  <c r="N43" i="33"/>
  <c r="Y540" i="33"/>
  <c r="R540" i="33"/>
  <c r="Z540" i="33"/>
  <c r="W278" i="33"/>
  <c r="U278" i="33"/>
  <c r="P192" i="33"/>
  <c r="P190" i="33"/>
  <c r="N545" i="33"/>
  <c r="N547" i="33" s="1"/>
  <c r="N488" i="33"/>
  <c r="O488" i="33" s="1"/>
  <c r="N321" i="33"/>
  <c r="Q321" i="33" s="1"/>
  <c r="N267" i="33"/>
  <c r="Q267" i="33" s="1"/>
  <c r="N48" i="33"/>
  <c r="Q48" i="33" s="1"/>
  <c r="N210" i="33"/>
  <c r="N204" i="33"/>
  <c r="N203" i="33"/>
  <c r="N202" i="33"/>
  <c r="N201" i="33"/>
  <c r="N200" i="33"/>
  <c r="N199" i="33"/>
  <c r="N198" i="33"/>
  <c r="N197" i="33"/>
  <c r="N222" i="33"/>
  <c r="Q222" i="33" s="1"/>
  <c r="N69" i="33"/>
  <c r="N196" i="33"/>
  <c r="N195" i="33"/>
  <c r="N194" i="33"/>
  <c r="N99" i="33"/>
  <c r="N521" i="33"/>
  <c r="Q521" i="33" s="1"/>
  <c r="N61" i="33"/>
  <c r="Q61" i="33" s="1"/>
  <c r="Q70" i="33"/>
  <c r="P518" i="33"/>
  <c r="Q518" i="33" s="1"/>
  <c r="P517" i="33"/>
  <c r="Q517" i="33" s="1"/>
  <c r="P515" i="33"/>
  <c r="Q515" i="33" s="1"/>
  <c r="P173" i="33"/>
  <c r="P171" i="33"/>
  <c r="N64" i="33" l="1"/>
  <c r="N57" i="33"/>
  <c r="N77" i="33"/>
  <c r="N540" i="33"/>
  <c r="W247" i="33"/>
  <c r="U247" i="33"/>
  <c r="W514" i="33"/>
  <c r="U514" i="33"/>
  <c r="W539" i="33"/>
  <c r="U539" i="33"/>
  <c r="Q192" i="33"/>
  <c r="Q190" i="33"/>
  <c r="Q173" i="33"/>
  <c r="P516" i="33"/>
  <c r="Q516" i="33" s="1"/>
  <c r="P193" i="33"/>
  <c r="Q193" i="33" s="1"/>
  <c r="P191" i="33"/>
  <c r="Q191" i="33" s="1"/>
  <c r="P174" i="33"/>
  <c r="Q174" i="33" s="1"/>
  <c r="P172" i="33"/>
  <c r="Q172" i="33" s="1"/>
  <c r="P540" i="33" l="1"/>
  <c r="W518" i="33"/>
  <c r="U518" i="33"/>
  <c r="W193" i="33"/>
  <c r="U193" i="33"/>
  <c r="W173" i="33"/>
  <c r="U173" i="33"/>
  <c r="W172" i="33"/>
  <c r="U172" i="33"/>
  <c r="W516" i="33"/>
  <c r="U516" i="33"/>
  <c r="W190" i="33"/>
  <c r="U190" i="33"/>
  <c r="T190" i="33"/>
  <c r="W174" i="33"/>
  <c r="U174" i="33"/>
  <c r="W517" i="33"/>
  <c r="U517" i="33"/>
  <c r="W192" i="33"/>
  <c r="U192" i="33"/>
  <c r="W191" i="33"/>
  <c r="U191" i="33"/>
  <c r="W515" i="33"/>
  <c r="U515" i="33"/>
  <c r="T172" i="33"/>
  <c r="AA172" i="33"/>
  <c r="S172" i="33"/>
  <c r="V172" i="33"/>
  <c r="X172" i="33"/>
  <c r="T174" i="33"/>
  <c r="AA174" i="33"/>
  <c r="S174" i="33"/>
  <c r="V174" i="33"/>
  <c r="X174" i="33"/>
  <c r="S193" i="33"/>
  <c r="AA193" i="33"/>
  <c r="T193" i="33"/>
  <c r="V193" i="33"/>
  <c r="X193" i="33"/>
  <c r="S191" i="33"/>
  <c r="AA191" i="33"/>
  <c r="T191" i="33"/>
  <c r="V191" i="33"/>
  <c r="X191" i="33"/>
  <c r="T516" i="33"/>
  <c r="AA516" i="33"/>
  <c r="S516" i="33"/>
  <c r="V516" i="33"/>
  <c r="X516" i="33"/>
  <c r="S515" i="33"/>
  <c r="T515" i="33"/>
  <c r="V515" i="33"/>
  <c r="X515" i="33"/>
  <c r="AA515" i="33"/>
  <c r="S190" i="33"/>
  <c r="V190" i="33"/>
  <c r="X190" i="33"/>
  <c r="AA190" i="33"/>
  <c r="T518" i="33"/>
  <c r="AA518" i="33"/>
  <c r="S518" i="33"/>
  <c r="V518" i="33"/>
  <c r="X518" i="33"/>
  <c r="S517" i="33"/>
  <c r="V517" i="33"/>
  <c r="X517" i="33"/>
  <c r="T517" i="33"/>
  <c r="AA517" i="33"/>
  <c r="S173" i="33"/>
  <c r="V173" i="33"/>
  <c r="X173" i="33"/>
  <c r="T173" i="33"/>
  <c r="AA173" i="33"/>
  <c r="T192" i="33"/>
  <c r="V192" i="33"/>
  <c r="X192" i="33"/>
  <c r="S192" i="33"/>
  <c r="AA192" i="33"/>
  <c r="AB516" i="33" l="1"/>
  <c r="AC516" i="33" s="1"/>
  <c r="AB518" i="33"/>
  <c r="AC518" i="33" s="1"/>
  <c r="AB517" i="33"/>
  <c r="AC517" i="33" s="1"/>
  <c r="AB515" i="33"/>
  <c r="AC515" i="33" s="1"/>
  <c r="AB190" i="33"/>
  <c r="AB172" i="33"/>
  <c r="AB174" i="33"/>
  <c r="AB192" i="33"/>
  <c r="AB173" i="33"/>
  <c r="AB193" i="33"/>
  <c r="AB191" i="33"/>
  <c r="Z114" i="33"/>
  <c r="Z115" i="33" s="1"/>
  <c r="Y114" i="33"/>
  <c r="Y115" i="33" s="1"/>
  <c r="P114" i="33"/>
  <c r="O114" i="33"/>
  <c r="Z500" i="33"/>
  <c r="Y500" i="33"/>
  <c r="P500" i="33"/>
  <c r="N114" i="33"/>
  <c r="N115" i="33" s="1"/>
  <c r="N500" i="33"/>
  <c r="R555" i="33" l="1"/>
  <c r="R383" i="33"/>
  <c r="Q544" i="33" l="1"/>
  <c r="Q545" i="33"/>
  <c r="Q546" i="33"/>
  <c r="Q543" i="33"/>
  <c r="N17" i="33"/>
  <c r="Q547" i="33" l="1"/>
  <c r="X547" i="33" s="1"/>
  <c r="W536" i="33"/>
  <c r="U536" i="33"/>
  <c r="W532" i="33"/>
  <c r="U532" i="33"/>
  <c r="W529" i="33"/>
  <c r="U529" i="33"/>
  <c r="W527" i="33"/>
  <c r="U527" i="33"/>
  <c r="W523" i="33"/>
  <c r="U523" i="33"/>
  <c r="W520" i="33"/>
  <c r="U520" i="33"/>
  <c r="W511" i="33"/>
  <c r="U511" i="33"/>
  <c r="W243" i="33"/>
  <c r="U243" i="33"/>
  <c r="W239" i="33"/>
  <c r="U239" i="33"/>
  <c r="W235" i="33"/>
  <c r="U235" i="33"/>
  <c r="W545" i="33"/>
  <c r="U545" i="33"/>
  <c r="W535" i="33"/>
  <c r="U535" i="33"/>
  <c r="W531" i="33"/>
  <c r="U531" i="33"/>
  <c r="W526" i="33"/>
  <c r="U526" i="33"/>
  <c r="W522" i="33"/>
  <c r="U522" i="33"/>
  <c r="W72" i="33"/>
  <c r="U72" i="33"/>
  <c r="W248" i="33"/>
  <c r="U248" i="33"/>
  <c r="W510" i="33"/>
  <c r="U510" i="33"/>
  <c r="W242" i="33"/>
  <c r="U242" i="33"/>
  <c r="W238" i="33"/>
  <c r="U238" i="33"/>
  <c r="W543" i="33"/>
  <c r="U543" i="33"/>
  <c r="W544" i="33"/>
  <c r="U544" i="33"/>
  <c r="W234" i="33"/>
  <c r="U234" i="33"/>
  <c r="W250" i="33"/>
  <c r="U250" i="33"/>
  <c r="W530" i="33"/>
  <c r="U530" i="33"/>
  <c r="W528" i="33"/>
  <c r="U528" i="33"/>
  <c r="W525" i="33"/>
  <c r="U525" i="33"/>
  <c r="W513" i="33"/>
  <c r="U513" i="33"/>
  <c r="W246" i="33"/>
  <c r="U246" i="33"/>
  <c r="W241" i="33"/>
  <c r="U241" i="33"/>
  <c r="W237" i="33"/>
  <c r="U237" i="33"/>
  <c r="W546" i="33"/>
  <c r="U546" i="33"/>
  <c r="W537" i="33"/>
  <c r="U537" i="33"/>
  <c r="W533" i="33"/>
  <c r="U533" i="33"/>
  <c r="W524" i="33"/>
  <c r="U524" i="33"/>
  <c r="W519" i="33"/>
  <c r="U519" i="33"/>
  <c r="W512" i="33"/>
  <c r="U512" i="33"/>
  <c r="W245" i="33"/>
  <c r="U245" i="33"/>
  <c r="W240" i="33"/>
  <c r="U240" i="33"/>
  <c r="W236" i="33"/>
  <c r="U236" i="33"/>
  <c r="X239" i="33"/>
  <c r="V239" i="33"/>
  <c r="T239" i="33"/>
  <c r="S239" i="33"/>
  <c r="X240" i="33"/>
  <c r="V240" i="33"/>
  <c r="S240" i="33"/>
  <c r="T240" i="33"/>
  <c r="X238" i="33"/>
  <c r="V238" i="33"/>
  <c r="S238" i="33"/>
  <c r="T238" i="33"/>
  <c r="S235" i="33"/>
  <c r="S237" i="33"/>
  <c r="Q465" i="33"/>
  <c r="Q455" i="33"/>
  <c r="Q460" i="33"/>
  <c r="Q477" i="33"/>
  <c r="Q489" i="33"/>
  <c r="Q495" i="33"/>
  <c r="Q490" i="33"/>
  <c r="Q496" i="33"/>
  <c r="Q494" i="33"/>
  <c r="Q492" i="33"/>
  <c r="Q498" i="33"/>
  <c r="Q499" i="33"/>
  <c r="Q232" i="33"/>
  <c r="Q205" i="33"/>
  <c r="Q206" i="33"/>
  <c r="Q149" i="33"/>
  <c r="Q150" i="33"/>
  <c r="Q152" i="33"/>
  <c r="Q153" i="33"/>
  <c r="Q154" i="33"/>
  <c r="Q155" i="33"/>
  <c r="Q156" i="33"/>
  <c r="Q157" i="33"/>
  <c r="Q158" i="33"/>
  <c r="Q159" i="33"/>
  <c r="Q207" i="33"/>
  <c r="Q160" i="33"/>
  <c r="Q161" i="33"/>
  <c r="Q162" i="33"/>
  <c r="Q163" i="33"/>
  <c r="Q164" i="33"/>
  <c r="Q208" i="33"/>
  <c r="Q46" i="33"/>
  <c r="Q57" i="33" s="1"/>
  <c r="Q171" i="33"/>
  <c r="Q68" i="33"/>
  <c r="Q209" i="33"/>
  <c r="Q194" i="33"/>
  <c r="Q195" i="33"/>
  <c r="Q196" i="33"/>
  <c r="Q69" i="33"/>
  <c r="Q197" i="33"/>
  <c r="Q198" i="33"/>
  <c r="Q199" i="33"/>
  <c r="Q200" i="33"/>
  <c r="Q201" i="33"/>
  <c r="Q202" i="33"/>
  <c r="Q203" i="33"/>
  <c r="Q204" i="33"/>
  <c r="Q210" i="33"/>
  <c r="Q211" i="33"/>
  <c r="Q212" i="33"/>
  <c r="Q213" i="33"/>
  <c r="Q214" i="33"/>
  <c r="Q215" i="33"/>
  <c r="Q216" i="33"/>
  <c r="Q217" i="33"/>
  <c r="Q218" i="33"/>
  <c r="Q219" i="33"/>
  <c r="Q220" i="33"/>
  <c r="Q223" i="33"/>
  <c r="Q224" i="33"/>
  <c r="Q225" i="33"/>
  <c r="Q226" i="33"/>
  <c r="Q227" i="33"/>
  <c r="Q228" i="33"/>
  <c r="Q79" i="33"/>
  <c r="Q80" i="33"/>
  <c r="Q81" i="33"/>
  <c r="Q82" i="33"/>
  <c r="Q84" i="33"/>
  <c r="Q83" i="33"/>
  <c r="Q446" i="33"/>
  <c r="Q86" i="33"/>
  <c r="Q85" i="33"/>
  <c r="Q94" i="33"/>
  <c r="Q87" i="33"/>
  <c r="Q88" i="33"/>
  <c r="Q93" i="33"/>
  <c r="Q95" i="33"/>
  <c r="Q96" i="33"/>
  <c r="Q92" i="33"/>
  <c r="Q97" i="33"/>
  <c r="Q98" i="33"/>
  <c r="Q488" i="33"/>
  <c r="Q99" i="33"/>
  <c r="Q101" i="33"/>
  <c r="Q491" i="33"/>
  <c r="Q103" i="33"/>
  <c r="Q102" i="33"/>
  <c r="Q100" i="33"/>
  <c r="Q106" i="33"/>
  <c r="Q105" i="33"/>
  <c r="Q104" i="33"/>
  <c r="Q107" i="33"/>
  <c r="Q221" i="33"/>
  <c r="Q110" i="33"/>
  <c r="Q497" i="33"/>
  <c r="Q108" i="33"/>
  <c r="Q111" i="33"/>
  <c r="Q109" i="33"/>
  <c r="Q112" i="33"/>
  <c r="Q113" i="33"/>
  <c r="Q59" i="33"/>
  <c r="Q64" i="33" s="1"/>
  <c r="Q21" i="33"/>
  <c r="Q22" i="33"/>
  <c r="Q23" i="33"/>
  <c r="Q24" i="33"/>
  <c r="Q25" i="33"/>
  <c r="Q26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20" i="33"/>
  <c r="Q8" i="33"/>
  <c r="Q9" i="33"/>
  <c r="Q10" i="33"/>
  <c r="Q11" i="33"/>
  <c r="Q12" i="33"/>
  <c r="Q13" i="33"/>
  <c r="Q14" i="33"/>
  <c r="Q15" i="33"/>
  <c r="Q16" i="33"/>
  <c r="Q7" i="33"/>
  <c r="Z17" i="33"/>
  <c r="Y17" i="33"/>
  <c r="P17" i="33"/>
  <c r="O17" i="33"/>
  <c r="P189" i="33"/>
  <c r="Q189" i="33" s="1"/>
  <c r="P188" i="33"/>
  <c r="Q188" i="33" s="1"/>
  <c r="P187" i="33"/>
  <c r="Q187" i="33" s="1"/>
  <c r="P186" i="33"/>
  <c r="Q186" i="33" s="1"/>
  <c r="P185" i="33"/>
  <c r="Q185" i="33" s="1"/>
  <c r="P184" i="33"/>
  <c r="Q184" i="33" s="1"/>
  <c r="P183" i="33"/>
  <c r="Q183" i="33" s="1"/>
  <c r="P182" i="33"/>
  <c r="Q182" i="33" s="1"/>
  <c r="P181" i="33"/>
  <c r="Q181" i="33" s="1"/>
  <c r="P180" i="33"/>
  <c r="Q180" i="33" s="1"/>
  <c r="P179" i="33"/>
  <c r="Q179" i="33" s="1"/>
  <c r="P178" i="33"/>
  <c r="Q178" i="33" s="1"/>
  <c r="P177" i="33"/>
  <c r="Q177" i="33" s="1"/>
  <c r="P176" i="33"/>
  <c r="Q176" i="33" s="1"/>
  <c r="P175" i="33"/>
  <c r="Q175" i="33" s="1"/>
  <c r="P170" i="33"/>
  <c r="Q170" i="33" s="1"/>
  <c r="P169" i="33"/>
  <c r="Q169" i="33" s="1"/>
  <c r="P168" i="33"/>
  <c r="Q168" i="33" s="1"/>
  <c r="P167" i="33"/>
  <c r="Q167" i="33" s="1"/>
  <c r="P166" i="33"/>
  <c r="Q166" i="33" s="1"/>
  <c r="P165" i="33"/>
  <c r="Q165" i="33" s="1"/>
  <c r="P148" i="33"/>
  <c r="Q148" i="33" s="1"/>
  <c r="P146" i="33"/>
  <c r="Q146" i="33" s="1"/>
  <c r="P145" i="33"/>
  <c r="Q145" i="33" s="1"/>
  <c r="P144" i="33"/>
  <c r="Q144" i="33" s="1"/>
  <c r="P139" i="33"/>
  <c r="Q139" i="33" s="1"/>
  <c r="P137" i="33"/>
  <c r="Q137" i="33" s="1"/>
  <c r="P136" i="33"/>
  <c r="Q136" i="33" s="1"/>
  <c r="P135" i="33"/>
  <c r="Q135" i="33" s="1"/>
  <c r="P134" i="33"/>
  <c r="Q134" i="33" s="1"/>
  <c r="P133" i="33"/>
  <c r="Q133" i="33" s="1"/>
  <c r="P132" i="33"/>
  <c r="Q132" i="33" s="1"/>
  <c r="P131" i="33"/>
  <c r="Q131" i="33" s="1"/>
  <c r="P130" i="33"/>
  <c r="Q130" i="33" s="1"/>
  <c r="P129" i="33"/>
  <c r="Q129" i="33" s="1"/>
  <c r="P128" i="33"/>
  <c r="Q128" i="33" s="1"/>
  <c r="P127" i="33"/>
  <c r="Q127" i="33" s="1"/>
  <c r="P126" i="33"/>
  <c r="Q126" i="33" s="1"/>
  <c r="P125" i="33"/>
  <c r="Q125" i="33" s="1"/>
  <c r="P124" i="33"/>
  <c r="Q124" i="33" s="1"/>
  <c r="P123" i="33"/>
  <c r="Q123" i="33" s="1"/>
  <c r="P122" i="33"/>
  <c r="Q122" i="33" s="1"/>
  <c r="P121" i="33"/>
  <c r="Q121" i="33" s="1"/>
  <c r="P120" i="33"/>
  <c r="Q120" i="33" s="1"/>
  <c r="P119" i="33"/>
  <c r="Q119" i="33" s="1"/>
  <c r="P118" i="33"/>
  <c r="P329" i="33"/>
  <c r="Q329" i="33" s="1"/>
  <c r="O143" i="33"/>
  <c r="Q143" i="33" s="1"/>
  <c r="O142" i="33"/>
  <c r="Q142" i="33" s="1"/>
  <c r="O141" i="33"/>
  <c r="Q141" i="33" s="1"/>
  <c r="O140" i="33"/>
  <c r="Q140" i="33" s="1"/>
  <c r="O138" i="33"/>
  <c r="Q138" i="33" s="1"/>
  <c r="O487" i="33"/>
  <c r="Q487" i="33" s="1"/>
  <c r="O485" i="33"/>
  <c r="Q485" i="33" s="1"/>
  <c r="O480" i="33"/>
  <c r="Q480" i="33" s="1"/>
  <c r="O484" i="33"/>
  <c r="Q484" i="33" s="1"/>
  <c r="O482" i="33"/>
  <c r="Q482" i="33" s="1"/>
  <c r="O481" i="33"/>
  <c r="Q481" i="33" s="1"/>
  <c r="O486" i="33"/>
  <c r="Q486" i="33" s="1"/>
  <c r="O483" i="33"/>
  <c r="Q483" i="33" s="1"/>
  <c r="O472" i="33"/>
  <c r="Q472" i="33" s="1"/>
  <c r="O479" i="33"/>
  <c r="Q479" i="33" s="1"/>
  <c r="O478" i="33"/>
  <c r="Q478" i="33" s="1"/>
  <c r="O475" i="33"/>
  <c r="Q475" i="33" s="1"/>
  <c r="O474" i="33"/>
  <c r="Q474" i="33" s="1"/>
  <c r="O462" i="33"/>
  <c r="Q462" i="33" s="1"/>
  <c r="O471" i="33"/>
  <c r="Q471" i="33" s="1"/>
  <c r="O470" i="33"/>
  <c r="Q470" i="33" s="1"/>
  <c r="O469" i="33"/>
  <c r="Q469" i="33" s="1"/>
  <c r="O468" i="33"/>
  <c r="Q468" i="33" s="1"/>
  <c r="O467" i="33"/>
  <c r="Q467" i="33" s="1"/>
  <c r="O466" i="33"/>
  <c r="Q466" i="33" s="1"/>
  <c r="O464" i="33"/>
  <c r="Q464" i="33" s="1"/>
  <c r="O458" i="33"/>
  <c r="Q458" i="33" s="1"/>
  <c r="O445" i="33"/>
  <c r="Q445" i="33" s="1"/>
  <c r="O444" i="33"/>
  <c r="Q444" i="33" s="1"/>
  <c r="O441" i="33"/>
  <c r="Q441" i="33" s="1"/>
  <c r="O440" i="33"/>
  <c r="Q440" i="33" s="1"/>
  <c r="O435" i="33"/>
  <c r="Q435" i="33" s="1"/>
  <c r="O434" i="33"/>
  <c r="Q434" i="33" s="1"/>
  <c r="O459" i="33"/>
  <c r="Q459" i="33" s="1"/>
  <c r="O450" i="33"/>
  <c r="Q450" i="33" s="1"/>
  <c r="O449" i="33"/>
  <c r="Q449" i="33" s="1"/>
  <c r="O448" i="33"/>
  <c r="Q448" i="33" s="1"/>
  <c r="O442" i="33"/>
  <c r="Q442" i="33" s="1"/>
  <c r="O439" i="33"/>
  <c r="Q439" i="33" s="1"/>
  <c r="O433" i="33"/>
  <c r="Q433" i="33" s="1"/>
  <c r="O436" i="33"/>
  <c r="Q436" i="33" s="1"/>
  <c r="O432" i="33"/>
  <c r="Q432" i="33" s="1"/>
  <c r="O431" i="33"/>
  <c r="Q431" i="33" s="1"/>
  <c r="O430" i="33"/>
  <c r="Q430" i="33" s="1"/>
  <c r="O429" i="33"/>
  <c r="Q429" i="33" s="1"/>
  <c r="O428" i="33"/>
  <c r="Q428" i="33" s="1"/>
  <c r="O427" i="33"/>
  <c r="Q427" i="33" s="1"/>
  <c r="O413" i="33"/>
  <c r="Q413" i="33" s="1"/>
  <c r="O425" i="33"/>
  <c r="Q425" i="33" s="1"/>
  <c r="O424" i="33"/>
  <c r="Q424" i="33" s="1"/>
  <c r="O423" i="33"/>
  <c r="Q423" i="33" s="1"/>
  <c r="O422" i="33"/>
  <c r="Q422" i="33" s="1"/>
  <c r="O421" i="33"/>
  <c r="Q421" i="33" s="1"/>
  <c r="O420" i="33"/>
  <c r="Q420" i="33" s="1"/>
  <c r="O419" i="33"/>
  <c r="Q419" i="33" s="1"/>
  <c r="O418" i="33"/>
  <c r="Q418" i="33" s="1"/>
  <c r="O417" i="33"/>
  <c r="Q417" i="33" s="1"/>
  <c r="O416" i="33"/>
  <c r="Q416" i="33" s="1"/>
  <c r="O415" i="33"/>
  <c r="Q415" i="33" s="1"/>
  <c r="O414" i="33"/>
  <c r="Q414" i="33" s="1"/>
  <c r="O412" i="33"/>
  <c r="Q412" i="33" s="1"/>
  <c r="O411" i="33"/>
  <c r="Q411" i="33" s="1"/>
  <c r="O410" i="33"/>
  <c r="Q410" i="33" s="1"/>
  <c r="O409" i="33"/>
  <c r="Q409" i="33" s="1"/>
  <c r="O408" i="33"/>
  <c r="Q408" i="33" s="1"/>
  <c r="O407" i="33"/>
  <c r="Q407" i="33" s="1"/>
  <c r="O406" i="33"/>
  <c r="Q406" i="33" s="1"/>
  <c r="O405" i="33"/>
  <c r="Q405" i="33" s="1"/>
  <c r="O404" i="33"/>
  <c r="Q404" i="33" s="1"/>
  <c r="O402" i="33"/>
  <c r="Q402" i="33" s="1"/>
  <c r="O401" i="33"/>
  <c r="Q401" i="33" s="1"/>
  <c r="O400" i="33"/>
  <c r="Q400" i="33" s="1"/>
  <c r="O426" i="33"/>
  <c r="Q426" i="33" s="1"/>
  <c r="O399" i="33"/>
  <c r="Q399" i="33" s="1"/>
  <c r="O398" i="33"/>
  <c r="Q398" i="33" s="1"/>
  <c r="O397" i="33"/>
  <c r="Q397" i="33" s="1"/>
  <c r="O403" i="33"/>
  <c r="Q403" i="33" s="1"/>
  <c r="O396" i="33"/>
  <c r="Q396" i="33" s="1"/>
  <c r="O395" i="33"/>
  <c r="Q395" i="33" s="1"/>
  <c r="O394" i="33"/>
  <c r="Q394" i="33" s="1"/>
  <c r="O393" i="33"/>
  <c r="Q393" i="33" s="1"/>
  <c r="O391" i="33"/>
  <c r="Q391" i="33" s="1"/>
  <c r="O390" i="33"/>
  <c r="Q390" i="33" s="1"/>
  <c r="O389" i="33"/>
  <c r="Q389" i="33" s="1"/>
  <c r="O388" i="33"/>
  <c r="Q388" i="33" s="1"/>
  <c r="O392" i="33"/>
  <c r="Q392" i="33" s="1"/>
  <c r="O387" i="33"/>
  <c r="Q387" i="33" s="1"/>
  <c r="O386" i="33"/>
  <c r="Q386" i="33" s="1"/>
  <c r="O385" i="33"/>
  <c r="Q385" i="33" s="1"/>
  <c r="O384" i="33"/>
  <c r="Q384" i="33" s="1"/>
  <c r="O382" i="33"/>
  <c r="Q382" i="33" s="1"/>
  <c r="O378" i="33"/>
  <c r="Q378" i="33" s="1"/>
  <c r="O381" i="33"/>
  <c r="Q381" i="33" s="1"/>
  <c r="O380" i="33"/>
  <c r="Q380" i="33" s="1"/>
  <c r="O379" i="33"/>
  <c r="Q379" i="33" s="1"/>
  <c r="O376" i="33"/>
  <c r="Q376" i="33" s="1"/>
  <c r="O375" i="33"/>
  <c r="Q375" i="33" s="1"/>
  <c r="O374" i="33"/>
  <c r="Q374" i="33" s="1"/>
  <c r="O373" i="33"/>
  <c r="Q373" i="33" s="1"/>
  <c r="O372" i="33"/>
  <c r="Q372" i="33" s="1"/>
  <c r="O357" i="33"/>
  <c r="Q357" i="33" s="1"/>
  <c r="O371" i="33"/>
  <c r="Q371" i="33" s="1"/>
  <c r="O370" i="33"/>
  <c r="Q370" i="33" s="1"/>
  <c r="O369" i="33"/>
  <c r="Q369" i="33" s="1"/>
  <c r="O368" i="33"/>
  <c r="Q368" i="33" s="1"/>
  <c r="O367" i="33"/>
  <c r="Q367" i="33" s="1"/>
  <c r="O366" i="33"/>
  <c r="Q366" i="33" s="1"/>
  <c r="O365" i="33"/>
  <c r="Q365" i="33" s="1"/>
  <c r="O364" i="33"/>
  <c r="Q364" i="33" s="1"/>
  <c r="O363" i="33"/>
  <c r="Q363" i="33" s="1"/>
  <c r="O362" i="33"/>
  <c r="Q362" i="33" s="1"/>
  <c r="O377" i="33"/>
  <c r="Q377" i="33" s="1"/>
  <c r="O361" i="33"/>
  <c r="Q361" i="33" s="1"/>
  <c r="O360" i="33"/>
  <c r="Q360" i="33" s="1"/>
  <c r="O359" i="33"/>
  <c r="Q359" i="33" s="1"/>
  <c r="O358" i="33"/>
  <c r="Q358" i="33" s="1"/>
  <c r="O383" i="33"/>
  <c r="Q383" i="33" s="1"/>
  <c r="O356" i="33"/>
  <c r="Q356" i="33" s="1"/>
  <c r="O355" i="33"/>
  <c r="Q355" i="33" s="1"/>
  <c r="O354" i="33"/>
  <c r="Q354" i="33" s="1"/>
  <c r="O353" i="33"/>
  <c r="Q353" i="33" s="1"/>
  <c r="O352" i="33"/>
  <c r="Q352" i="33" s="1"/>
  <c r="O351" i="33"/>
  <c r="Q351" i="33" s="1"/>
  <c r="O347" i="33"/>
  <c r="Q347" i="33" s="1"/>
  <c r="O344" i="33"/>
  <c r="Q344" i="33" s="1"/>
  <c r="O350" i="33"/>
  <c r="Q350" i="33" s="1"/>
  <c r="O349" i="33"/>
  <c r="Q349" i="33" s="1"/>
  <c r="O348" i="33"/>
  <c r="Q348" i="33" s="1"/>
  <c r="O337" i="33"/>
  <c r="Q337" i="33" s="1"/>
  <c r="O336" i="33"/>
  <c r="Q336" i="33" s="1"/>
  <c r="O345" i="33"/>
  <c r="Q345" i="33" s="1"/>
  <c r="O346" i="33"/>
  <c r="Q346" i="33" s="1"/>
  <c r="O343" i="33"/>
  <c r="Q343" i="33" s="1"/>
  <c r="O342" i="33"/>
  <c r="Q342" i="33" s="1"/>
  <c r="O341" i="33"/>
  <c r="Q341" i="33" s="1"/>
  <c r="O335" i="33"/>
  <c r="Q335" i="33" s="1"/>
  <c r="O340" i="33"/>
  <c r="Q340" i="33" s="1"/>
  <c r="O339" i="33"/>
  <c r="Q339" i="33" s="1"/>
  <c r="O338" i="33"/>
  <c r="Q338" i="33" s="1"/>
  <c r="O334" i="33"/>
  <c r="O509" i="33"/>
  <c r="Q509" i="33" s="1"/>
  <c r="O508" i="33"/>
  <c r="Q508" i="33" s="1"/>
  <c r="O507" i="33"/>
  <c r="Q507" i="33" s="1"/>
  <c r="O506" i="33"/>
  <c r="Q506" i="33" s="1"/>
  <c r="O505" i="33"/>
  <c r="Q505" i="33" s="1"/>
  <c r="O504" i="33"/>
  <c r="Q504" i="33" s="1"/>
  <c r="O503" i="33"/>
  <c r="O493" i="33"/>
  <c r="Q493" i="33" s="1"/>
  <c r="O476" i="33"/>
  <c r="Q476" i="33" s="1"/>
  <c r="O473" i="33"/>
  <c r="Q473" i="33" s="1"/>
  <c r="Q463" i="33"/>
  <c r="O456" i="33"/>
  <c r="Q456" i="33" s="1"/>
  <c r="O461" i="33"/>
  <c r="Q461" i="33" s="1"/>
  <c r="O457" i="33"/>
  <c r="Q457" i="33" s="1"/>
  <c r="O454" i="33"/>
  <c r="Q454" i="33" s="1"/>
  <c r="O453" i="33"/>
  <c r="Q453" i="33" s="1"/>
  <c r="O452" i="33"/>
  <c r="Q452" i="33" s="1"/>
  <c r="O451" i="33"/>
  <c r="Q451" i="33" s="1"/>
  <c r="O447" i="33"/>
  <c r="Q447" i="33" s="1"/>
  <c r="O443" i="33"/>
  <c r="Q443" i="33" s="1"/>
  <c r="O438" i="33"/>
  <c r="Q438" i="33" s="1"/>
  <c r="O437" i="33"/>
  <c r="Q437" i="33" s="1"/>
  <c r="O330" i="33"/>
  <c r="Q330" i="33" s="1"/>
  <c r="R357" i="33"/>
  <c r="AL115" i="33"/>
  <c r="AH115" i="33"/>
  <c r="AE115" i="33"/>
  <c r="AE549" i="33" s="1"/>
  <c r="AG115" i="33"/>
  <c r="AI115" i="33"/>
  <c r="AI549" i="33" s="1"/>
  <c r="AJ115" i="33"/>
  <c r="AJ549" i="33" s="1"/>
  <c r="AK115" i="33"/>
  <c r="AD115" i="33"/>
  <c r="D26" i="47" s="1"/>
  <c r="C26" i="47" s="1"/>
  <c r="R17" i="33"/>
  <c r="Q331" i="33" l="1"/>
  <c r="V547" i="33"/>
  <c r="W547" i="33"/>
  <c r="Q77" i="33"/>
  <c r="U547" i="33"/>
  <c r="V57" i="33"/>
  <c r="U57" i="33"/>
  <c r="W57" i="33"/>
  <c r="X57" i="33"/>
  <c r="V64" i="33"/>
  <c r="X64" i="33"/>
  <c r="U64" i="33"/>
  <c r="W64" i="33"/>
  <c r="AK549" i="33"/>
  <c r="D24" i="47" s="1"/>
  <c r="D11" i="47"/>
  <c r="C11" i="47" s="1"/>
  <c r="AH549" i="33"/>
  <c r="D21" i="47" s="1"/>
  <c r="C21" i="47" s="1"/>
  <c r="O540" i="33"/>
  <c r="Q503" i="33"/>
  <c r="Q540" i="33" s="1"/>
  <c r="D22" i="47"/>
  <c r="C22" i="47" s="1"/>
  <c r="AL549" i="33"/>
  <c r="D30" i="47" s="1"/>
  <c r="C30" i="47" s="1"/>
  <c r="AG549" i="33"/>
  <c r="D15" i="47" s="1"/>
  <c r="C15" i="47" s="1"/>
  <c r="W70" i="33"/>
  <c r="U70" i="33"/>
  <c r="W25" i="33"/>
  <c r="U25" i="33"/>
  <c r="W437" i="33"/>
  <c r="U437" i="33"/>
  <c r="W451" i="33"/>
  <c r="U451" i="33"/>
  <c r="W457" i="33"/>
  <c r="U457" i="33"/>
  <c r="W473" i="33"/>
  <c r="U473" i="33"/>
  <c r="W504" i="33"/>
  <c r="U504" i="33"/>
  <c r="W508" i="33"/>
  <c r="U508" i="33"/>
  <c r="W339" i="33"/>
  <c r="U339" i="33"/>
  <c r="W342" i="33"/>
  <c r="U342" i="33"/>
  <c r="W336" i="33"/>
  <c r="U336" i="33"/>
  <c r="W350" i="33"/>
  <c r="U350" i="33"/>
  <c r="W352" i="33"/>
  <c r="U352" i="33"/>
  <c r="W356" i="33"/>
  <c r="U356" i="33"/>
  <c r="W360" i="33"/>
  <c r="U360" i="33"/>
  <c r="W363" i="33"/>
  <c r="U363" i="33"/>
  <c r="W367" i="33"/>
  <c r="U367" i="33"/>
  <c r="W371" i="33"/>
  <c r="U371" i="33"/>
  <c r="W374" i="33"/>
  <c r="U374" i="33"/>
  <c r="W380" i="33"/>
  <c r="U380" i="33"/>
  <c r="W384" i="33"/>
  <c r="U384" i="33"/>
  <c r="W392" i="33"/>
  <c r="U392" i="33"/>
  <c r="W391" i="33"/>
  <c r="U391" i="33"/>
  <c r="W396" i="33"/>
  <c r="U396" i="33"/>
  <c r="W399" i="33"/>
  <c r="U399" i="33"/>
  <c r="W402" i="33"/>
  <c r="U402" i="33"/>
  <c r="W407" i="33"/>
  <c r="U407" i="33"/>
  <c r="W411" i="33"/>
  <c r="U411" i="33"/>
  <c r="W416" i="33"/>
  <c r="U416" i="33"/>
  <c r="W420" i="33"/>
  <c r="U420" i="33"/>
  <c r="W424" i="33"/>
  <c r="U424" i="33"/>
  <c r="W428" i="33"/>
  <c r="U428" i="33"/>
  <c r="W432" i="33"/>
  <c r="U432" i="33"/>
  <c r="W442" i="33"/>
  <c r="U442" i="33"/>
  <c r="W459" i="33"/>
  <c r="U459" i="33"/>
  <c r="W441" i="33"/>
  <c r="U441" i="33"/>
  <c r="W464" i="33"/>
  <c r="U464" i="33"/>
  <c r="W469" i="33"/>
  <c r="U469" i="33"/>
  <c r="W474" i="33"/>
  <c r="U474" i="33"/>
  <c r="W472" i="33"/>
  <c r="U472" i="33"/>
  <c r="W482" i="33"/>
  <c r="U482" i="33"/>
  <c r="W487" i="33"/>
  <c r="U487" i="33"/>
  <c r="W142" i="33"/>
  <c r="U142" i="33"/>
  <c r="W119" i="33"/>
  <c r="U119" i="33"/>
  <c r="W123" i="33"/>
  <c r="U123" i="33"/>
  <c r="W127" i="33"/>
  <c r="U127" i="33"/>
  <c r="W131" i="33"/>
  <c r="U131" i="33"/>
  <c r="W135" i="33"/>
  <c r="U135" i="33"/>
  <c r="W144" i="33"/>
  <c r="U144" i="33"/>
  <c r="W165" i="33"/>
  <c r="U165" i="33"/>
  <c r="W169" i="33"/>
  <c r="U169" i="33"/>
  <c r="W177" i="33"/>
  <c r="U177" i="33"/>
  <c r="W181" i="33"/>
  <c r="U181" i="33"/>
  <c r="W185" i="33"/>
  <c r="U185" i="33"/>
  <c r="W189" i="33"/>
  <c r="U189" i="33"/>
  <c r="W7" i="33"/>
  <c r="U7" i="33"/>
  <c r="W14" i="33"/>
  <c r="U14" i="33"/>
  <c r="W10" i="33"/>
  <c r="U10" i="33"/>
  <c r="W42" i="33"/>
  <c r="U42" i="33"/>
  <c r="W38" i="33"/>
  <c r="U38" i="33"/>
  <c r="W32" i="33"/>
  <c r="U32" i="33"/>
  <c r="W26" i="33"/>
  <c r="U26" i="33"/>
  <c r="W59" i="33"/>
  <c r="U59" i="33"/>
  <c r="W112" i="33"/>
  <c r="U112" i="33"/>
  <c r="W497" i="33"/>
  <c r="U497" i="33"/>
  <c r="W491" i="33"/>
  <c r="U491" i="33"/>
  <c r="W276" i="33"/>
  <c r="U276" i="33"/>
  <c r="W96" i="33"/>
  <c r="U96" i="33"/>
  <c r="W87" i="33"/>
  <c r="U87" i="33"/>
  <c r="W446" i="33"/>
  <c r="U446" i="33"/>
  <c r="W81" i="33"/>
  <c r="U81" i="33"/>
  <c r="W62" i="33"/>
  <c r="U62" i="33"/>
  <c r="W228" i="33"/>
  <c r="U228" i="33"/>
  <c r="W224" i="33"/>
  <c r="U224" i="33"/>
  <c r="W219" i="33"/>
  <c r="U219" i="33"/>
  <c r="W216" i="33"/>
  <c r="U216" i="33"/>
  <c r="W214" i="33"/>
  <c r="U214" i="33"/>
  <c r="W211" i="33"/>
  <c r="U211" i="33"/>
  <c r="W204" i="33"/>
  <c r="U204" i="33"/>
  <c r="W200" i="33"/>
  <c r="U200" i="33"/>
  <c r="W209" i="33"/>
  <c r="U209" i="33"/>
  <c r="W66" i="33"/>
  <c r="U66" i="33"/>
  <c r="W164" i="33"/>
  <c r="U164" i="33"/>
  <c r="W160" i="33"/>
  <c r="U160" i="33"/>
  <c r="W157" i="33"/>
  <c r="U157" i="33"/>
  <c r="W154" i="33"/>
  <c r="U154" i="33"/>
  <c r="W149" i="33"/>
  <c r="U149" i="33"/>
  <c r="W233" i="33"/>
  <c r="U233" i="33"/>
  <c r="W273" i="33"/>
  <c r="U273" i="33"/>
  <c r="W260" i="33"/>
  <c r="U260" i="33"/>
  <c r="W53" i="33"/>
  <c r="U53" i="33"/>
  <c r="W323" i="33"/>
  <c r="U323" i="33"/>
  <c r="W282" i="33"/>
  <c r="U282" i="33"/>
  <c r="W50" i="33"/>
  <c r="U50" i="33"/>
  <c r="W48" i="33"/>
  <c r="U48" i="33"/>
  <c r="W320" i="33"/>
  <c r="U320" i="33"/>
  <c r="W266" i="33"/>
  <c r="U266" i="33"/>
  <c r="W317" i="33"/>
  <c r="U317" i="33"/>
  <c r="W277" i="33"/>
  <c r="U277" i="33"/>
  <c r="W256" i="33"/>
  <c r="U256" i="33"/>
  <c r="W252" i="33"/>
  <c r="U252" i="33"/>
  <c r="W310" i="33"/>
  <c r="U310" i="33"/>
  <c r="W251" i="33"/>
  <c r="U251" i="33"/>
  <c r="W274" i="33"/>
  <c r="U274" i="33"/>
  <c r="W303" i="33"/>
  <c r="U303" i="33"/>
  <c r="W300" i="33"/>
  <c r="U300" i="33"/>
  <c r="W327" i="33"/>
  <c r="U327" i="33"/>
  <c r="W294" i="33"/>
  <c r="U294" i="33"/>
  <c r="W290" i="33"/>
  <c r="U290" i="33"/>
  <c r="W287" i="33"/>
  <c r="U287" i="33"/>
  <c r="W490" i="33"/>
  <c r="U490" i="33"/>
  <c r="W489" i="33"/>
  <c r="U489" i="33"/>
  <c r="W455" i="33"/>
  <c r="U455" i="33"/>
  <c r="W438" i="33"/>
  <c r="U438" i="33"/>
  <c r="W452" i="33"/>
  <c r="U452" i="33"/>
  <c r="W461" i="33"/>
  <c r="U461" i="33"/>
  <c r="W476" i="33"/>
  <c r="U476" i="33"/>
  <c r="W505" i="33"/>
  <c r="U505" i="33"/>
  <c r="W509" i="33"/>
  <c r="U509" i="33"/>
  <c r="W340" i="33"/>
  <c r="U340" i="33"/>
  <c r="W343" i="33"/>
  <c r="U343" i="33"/>
  <c r="W337" i="33"/>
  <c r="U337" i="33"/>
  <c r="W344" i="33"/>
  <c r="U344" i="33"/>
  <c r="W353" i="33"/>
  <c r="U353" i="33"/>
  <c r="W383" i="33"/>
  <c r="U383" i="33"/>
  <c r="W361" i="33"/>
  <c r="U361" i="33"/>
  <c r="W364" i="33"/>
  <c r="U364" i="33"/>
  <c r="W368" i="33"/>
  <c r="U368" i="33"/>
  <c r="W357" i="33"/>
  <c r="U357" i="33"/>
  <c r="W375" i="33"/>
  <c r="U375" i="33"/>
  <c r="W381" i="33"/>
  <c r="U381" i="33"/>
  <c r="W385" i="33"/>
  <c r="U385" i="33"/>
  <c r="W388" i="33"/>
  <c r="U388" i="33"/>
  <c r="W393" i="33"/>
  <c r="U393" i="33"/>
  <c r="W403" i="33"/>
  <c r="U403" i="33"/>
  <c r="W426" i="33"/>
  <c r="U426" i="33"/>
  <c r="W404" i="33"/>
  <c r="U404" i="33"/>
  <c r="W408" i="33"/>
  <c r="U408" i="33"/>
  <c r="W412" i="33"/>
  <c r="U412" i="33"/>
  <c r="W417" i="33"/>
  <c r="U417" i="33"/>
  <c r="W421" i="33"/>
  <c r="U421" i="33"/>
  <c r="W425" i="33"/>
  <c r="U425" i="33"/>
  <c r="W429" i="33"/>
  <c r="U429" i="33"/>
  <c r="W436" i="33"/>
  <c r="U436" i="33"/>
  <c r="W448" i="33"/>
  <c r="U448" i="33"/>
  <c r="W434" i="33"/>
  <c r="U434" i="33"/>
  <c r="W444" i="33"/>
  <c r="U444" i="33"/>
  <c r="W466" i="33"/>
  <c r="U466" i="33"/>
  <c r="W470" i="33"/>
  <c r="U470" i="33"/>
  <c r="W475" i="33"/>
  <c r="U475" i="33"/>
  <c r="W483" i="33"/>
  <c r="U483" i="33"/>
  <c r="W484" i="33"/>
  <c r="U484" i="33"/>
  <c r="W138" i="33"/>
  <c r="U138" i="33"/>
  <c r="W143" i="33"/>
  <c r="U143" i="33"/>
  <c r="W120" i="33"/>
  <c r="U120" i="33"/>
  <c r="W124" i="33"/>
  <c r="U124" i="33"/>
  <c r="W128" i="33"/>
  <c r="U128" i="33"/>
  <c r="W132" i="33"/>
  <c r="U132" i="33"/>
  <c r="W136" i="33"/>
  <c r="U136" i="33"/>
  <c r="W145" i="33"/>
  <c r="U145" i="33"/>
  <c r="W166" i="33"/>
  <c r="U166" i="33"/>
  <c r="W170" i="33"/>
  <c r="U170" i="33"/>
  <c r="W178" i="33"/>
  <c r="U178" i="33"/>
  <c r="W182" i="33"/>
  <c r="U182" i="33"/>
  <c r="W186" i="33"/>
  <c r="U186" i="33"/>
  <c r="W16" i="33"/>
  <c r="U16" i="33"/>
  <c r="W13" i="33"/>
  <c r="U13" i="33"/>
  <c r="W9" i="33"/>
  <c r="U9" i="33"/>
  <c r="W41" i="33"/>
  <c r="U41" i="33"/>
  <c r="W37" i="33"/>
  <c r="U37" i="33"/>
  <c r="W35" i="33"/>
  <c r="U35" i="33"/>
  <c r="W31" i="33"/>
  <c r="U31" i="33"/>
  <c r="W23" i="33"/>
  <c r="U23" i="33"/>
  <c r="W113" i="33"/>
  <c r="U113" i="33"/>
  <c r="W109" i="33"/>
  <c r="U109" i="33"/>
  <c r="W110" i="33"/>
  <c r="U110" i="33"/>
  <c r="W52" i="33"/>
  <c r="U52" i="33"/>
  <c r="W100" i="33"/>
  <c r="U100" i="33"/>
  <c r="W488" i="33"/>
  <c r="U488" i="33"/>
  <c r="W95" i="33"/>
  <c r="U95" i="33"/>
  <c r="W94" i="33"/>
  <c r="U94" i="33"/>
  <c r="W83" i="33"/>
  <c r="U83" i="33"/>
  <c r="W80" i="33"/>
  <c r="U80" i="33"/>
  <c r="W61" i="33"/>
  <c r="U61" i="33"/>
  <c r="W227" i="33"/>
  <c r="U227" i="33"/>
  <c r="W223" i="33"/>
  <c r="U223" i="33"/>
  <c r="W218" i="33"/>
  <c r="U218" i="33"/>
  <c r="W73" i="33"/>
  <c r="U73" i="33"/>
  <c r="W213" i="33"/>
  <c r="U213" i="33"/>
  <c r="W203" i="33"/>
  <c r="U203" i="33"/>
  <c r="W199" i="33"/>
  <c r="U199" i="33"/>
  <c r="W222" i="33"/>
  <c r="U222" i="33"/>
  <c r="W196" i="33"/>
  <c r="U196" i="33"/>
  <c r="W171" i="33"/>
  <c r="U171" i="33"/>
  <c r="W163" i="33"/>
  <c r="U163" i="33"/>
  <c r="W207" i="33"/>
  <c r="U207" i="33"/>
  <c r="W156" i="33"/>
  <c r="U156" i="33"/>
  <c r="W153" i="33"/>
  <c r="U153" i="33"/>
  <c r="W206" i="33"/>
  <c r="U206" i="33"/>
  <c r="W56" i="33"/>
  <c r="U56" i="33"/>
  <c r="W261" i="33"/>
  <c r="U261" i="33"/>
  <c r="W45" i="33"/>
  <c r="U45" i="33"/>
  <c r="W272" i="33"/>
  <c r="U272" i="33"/>
  <c r="W283" i="33"/>
  <c r="U283" i="33"/>
  <c r="W322" i="33"/>
  <c r="U322" i="33"/>
  <c r="W321" i="33"/>
  <c r="U321" i="33"/>
  <c r="W258" i="33"/>
  <c r="U258" i="33"/>
  <c r="W319" i="33"/>
  <c r="U319" i="33"/>
  <c r="W264" i="33"/>
  <c r="U264" i="33"/>
  <c r="W280" i="33"/>
  <c r="U280" i="33"/>
  <c r="W316" i="33"/>
  <c r="U316" i="33"/>
  <c r="W255" i="33"/>
  <c r="U255" i="33"/>
  <c r="W275" i="33"/>
  <c r="U275" i="33"/>
  <c r="W307" i="33"/>
  <c r="U307" i="33"/>
  <c r="W262" i="33"/>
  <c r="U262" i="33"/>
  <c r="W326" i="33"/>
  <c r="U326" i="33"/>
  <c r="W328" i="33"/>
  <c r="U328" i="33"/>
  <c r="W299" i="33"/>
  <c r="U299" i="33"/>
  <c r="W297" i="33"/>
  <c r="U297" i="33"/>
  <c r="W293" i="33"/>
  <c r="U293" i="33"/>
  <c r="W289" i="33"/>
  <c r="U289" i="33"/>
  <c r="W499" i="33"/>
  <c r="U499" i="33"/>
  <c r="W492" i="33"/>
  <c r="U492" i="33"/>
  <c r="W495" i="33"/>
  <c r="U495" i="33"/>
  <c r="W465" i="33"/>
  <c r="U465" i="33"/>
  <c r="W443" i="33"/>
  <c r="U443" i="33"/>
  <c r="W453" i="33"/>
  <c r="U453" i="33"/>
  <c r="W456" i="33"/>
  <c r="U456" i="33"/>
  <c r="W493" i="33"/>
  <c r="U493" i="33"/>
  <c r="W506" i="33"/>
  <c r="U506" i="33"/>
  <c r="W335" i="33"/>
  <c r="U335" i="33"/>
  <c r="W346" i="33"/>
  <c r="U346" i="33"/>
  <c r="W348" i="33"/>
  <c r="U348" i="33"/>
  <c r="W347" i="33"/>
  <c r="U347" i="33"/>
  <c r="W354" i="33"/>
  <c r="U354" i="33"/>
  <c r="W358" i="33"/>
  <c r="U358" i="33"/>
  <c r="W377" i="33"/>
  <c r="U377" i="33"/>
  <c r="W365" i="33"/>
  <c r="U365" i="33"/>
  <c r="W369" i="33"/>
  <c r="U369" i="33"/>
  <c r="W372" i="33"/>
  <c r="U372" i="33"/>
  <c r="W376" i="33"/>
  <c r="U376" i="33"/>
  <c r="W378" i="33"/>
  <c r="U378" i="33"/>
  <c r="W386" i="33"/>
  <c r="U386" i="33"/>
  <c r="W389" i="33"/>
  <c r="U389" i="33"/>
  <c r="W394" i="33"/>
  <c r="U394" i="33"/>
  <c r="W397" i="33"/>
  <c r="U397" i="33"/>
  <c r="W400" i="33"/>
  <c r="U400" i="33"/>
  <c r="W405" i="33"/>
  <c r="U405" i="33"/>
  <c r="W409" i="33"/>
  <c r="U409" i="33"/>
  <c r="W414" i="33"/>
  <c r="U414" i="33"/>
  <c r="W418" i="33"/>
  <c r="U418" i="33"/>
  <c r="W422" i="33"/>
  <c r="U422" i="33"/>
  <c r="W413" i="33"/>
  <c r="U413" i="33"/>
  <c r="W430" i="33"/>
  <c r="U430" i="33"/>
  <c r="W433" i="33"/>
  <c r="U433" i="33"/>
  <c r="W449" i="33"/>
  <c r="U449" i="33"/>
  <c r="W435" i="33"/>
  <c r="U435" i="33"/>
  <c r="W445" i="33"/>
  <c r="U445" i="33"/>
  <c r="W467" i="33"/>
  <c r="U467" i="33"/>
  <c r="W471" i="33"/>
  <c r="U471" i="33"/>
  <c r="W478" i="33"/>
  <c r="U478" i="33"/>
  <c r="W486" i="33"/>
  <c r="U486" i="33"/>
  <c r="W480" i="33"/>
  <c r="U480" i="33"/>
  <c r="W140" i="33"/>
  <c r="U140" i="33"/>
  <c r="W329" i="33"/>
  <c r="U329" i="33"/>
  <c r="W121" i="33"/>
  <c r="U121" i="33"/>
  <c r="W125" i="33"/>
  <c r="U125" i="33"/>
  <c r="W129" i="33"/>
  <c r="U129" i="33"/>
  <c r="W133" i="33"/>
  <c r="U133" i="33"/>
  <c r="W137" i="33"/>
  <c r="U137" i="33"/>
  <c r="W146" i="33"/>
  <c r="U146" i="33"/>
  <c r="W167" i="33"/>
  <c r="U167" i="33"/>
  <c r="W175" i="33"/>
  <c r="U175" i="33"/>
  <c r="W179" i="33"/>
  <c r="U179" i="33"/>
  <c r="W183" i="33"/>
  <c r="U183" i="33"/>
  <c r="W187" i="33"/>
  <c r="U187" i="33"/>
  <c r="W12" i="33"/>
  <c r="U12" i="33"/>
  <c r="W8" i="33"/>
  <c r="U8" i="33"/>
  <c r="W40" i="33"/>
  <c r="U40" i="33"/>
  <c r="W36" i="33"/>
  <c r="U36" i="33"/>
  <c r="W34" i="33"/>
  <c r="U34" i="33"/>
  <c r="W30" i="33"/>
  <c r="U30" i="33"/>
  <c r="W28" i="33"/>
  <c r="U28" i="33"/>
  <c r="W24" i="33"/>
  <c r="U24" i="33"/>
  <c r="W22" i="33"/>
  <c r="U22" i="33"/>
  <c r="W534" i="33"/>
  <c r="U534" i="33"/>
  <c r="W111" i="33"/>
  <c r="U111" i="33"/>
  <c r="W221" i="33"/>
  <c r="U221" i="33"/>
  <c r="W104" i="33"/>
  <c r="U104" i="33"/>
  <c r="W105" i="33"/>
  <c r="U105" i="33"/>
  <c r="W102" i="33"/>
  <c r="U102" i="33"/>
  <c r="W101" i="33"/>
  <c r="U101" i="33"/>
  <c r="W521" i="33"/>
  <c r="U521" i="33"/>
  <c r="W97" i="33"/>
  <c r="U97" i="33"/>
  <c r="W93" i="33"/>
  <c r="U93" i="33"/>
  <c r="W85" i="33"/>
  <c r="U85" i="33"/>
  <c r="W84" i="33"/>
  <c r="U84" i="33"/>
  <c r="W79" i="33"/>
  <c r="U79" i="33"/>
  <c r="W226" i="33"/>
  <c r="U226" i="33"/>
  <c r="W75" i="33"/>
  <c r="U75" i="33"/>
  <c r="W217" i="33"/>
  <c r="U217" i="33"/>
  <c r="W215" i="33"/>
  <c r="U215" i="33"/>
  <c r="W212" i="33"/>
  <c r="U212" i="33"/>
  <c r="W210" i="33"/>
  <c r="U210" i="33"/>
  <c r="W202" i="33"/>
  <c r="U202" i="33"/>
  <c r="W198" i="33"/>
  <c r="U198" i="33"/>
  <c r="W195" i="33"/>
  <c r="U195" i="33"/>
  <c r="W67" i="33"/>
  <c r="U67" i="33"/>
  <c r="W46" i="33"/>
  <c r="U46" i="33"/>
  <c r="W162" i="33"/>
  <c r="U162" i="33"/>
  <c r="W159" i="33"/>
  <c r="U159" i="33"/>
  <c r="W155" i="33"/>
  <c r="U155" i="33"/>
  <c r="W152" i="33"/>
  <c r="U152" i="33"/>
  <c r="W205" i="33"/>
  <c r="U205" i="33"/>
  <c r="W325" i="33"/>
  <c r="U325" i="33"/>
  <c r="W284" i="33"/>
  <c r="U284" i="33"/>
  <c r="W324" i="33"/>
  <c r="U324" i="33"/>
  <c r="W281" i="33"/>
  <c r="U281" i="33"/>
  <c r="W269" i="33"/>
  <c r="U269" i="33"/>
  <c r="W51" i="33"/>
  <c r="U51" i="33"/>
  <c r="W267" i="33"/>
  <c r="U267" i="33"/>
  <c r="W271" i="33"/>
  <c r="U271" i="33"/>
  <c r="W279" i="33"/>
  <c r="U279" i="33"/>
  <c r="W232" i="33"/>
  <c r="U232" i="33"/>
  <c r="W315" i="33"/>
  <c r="U315" i="33"/>
  <c r="W257" i="33"/>
  <c r="U257" i="33"/>
  <c r="W254" i="33"/>
  <c r="U254" i="33"/>
  <c r="W312" i="33"/>
  <c r="U312" i="33"/>
  <c r="W309" i="33"/>
  <c r="U309" i="33"/>
  <c r="W306" i="33"/>
  <c r="U306" i="33"/>
  <c r="W305" i="33"/>
  <c r="U305" i="33"/>
  <c r="W313" i="33"/>
  <c r="U313" i="33"/>
  <c r="W302" i="33"/>
  <c r="U302" i="33"/>
  <c r="W296" i="33"/>
  <c r="U296" i="33"/>
  <c r="W292" i="33"/>
  <c r="U292" i="33"/>
  <c r="W298" i="33"/>
  <c r="U298" i="33"/>
  <c r="W494" i="33"/>
  <c r="U494" i="33"/>
  <c r="W477" i="33"/>
  <c r="U477" i="33"/>
  <c r="W330" i="33"/>
  <c r="U330" i="33"/>
  <c r="W447" i="33"/>
  <c r="U447" i="33"/>
  <c r="W454" i="33"/>
  <c r="U454" i="33"/>
  <c r="W463" i="33"/>
  <c r="U463" i="33"/>
  <c r="W507" i="33"/>
  <c r="U507" i="33"/>
  <c r="W338" i="33"/>
  <c r="U338" i="33"/>
  <c r="W341" i="33"/>
  <c r="U341" i="33"/>
  <c r="W345" i="33"/>
  <c r="U345" i="33"/>
  <c r="W349" i="33"/>
  <c r="U349" i="33"/>
  <c r="W351" i="33"/>
  <c r="U351" i="33"/>
  <c r="W355" i="33"/>
  <c r="U355" i="33"/>
  <c r="W359" i="33"/>
  <c r="U359" i="33"/>
  <c r="W362" i="33"/>
  <c r="U362" i="33"/>
  <c r="W366" i="33"/>
  <c r="U366" i="33"/>
  <c r="W370" i="33"/>
  <c r="U370" i="33"/>
  <c r="W373" i="33"/>
  <c r="U373" i="33"/>
  <c r="W379" i="33"/>
  <c r="U379" i="33"/>
  <c r="W382" i="33"/>
  <c r="U382" i="33"/>
  <c r="W387" i="33"/>
  <c r="U387" i="33"/>
  <c r="W390" i="33"/>
  <c r="U390" i="33"/>
  <c r="W395" i="33"/>
  <c r="U395" i="33"/>
  <c r="W398" i="33"/>
  <c r="U398" i="33"/>
  <c r="W401" i="33"/>
  <c r="U401" i="33"/>
  <c r="W406" i="33"/>
  <c r="U406" i="33"/>
  <c r="W410" i="33"/>
  <c r="U410" i="33"/>
  <c r="W415" i="33"/>
  <c r="U415" i="33"/>
  <c r="W419" i="33"/>
  <c r="U419" i="33"/>
  <c r="W423" i="33"/>
  <c r="U423" i="33"/>
  <c r="W427" i="33"/>
  <c r="U427" i="33"/>
  <c r="W431" i="33"/>
  <c r="U431" i="33"/>
  <c r="W439" i="33"/>
  <c r="U439" i="33"/>
  <c r="W450" i="33"/>
  <c r="U450" i="33"/>
  <c r="W440" i="33"/>
  <c r="U440" i="33"/>
  <c r="W458" i="33"/>
  <c r="U458" i="33"/>
  <c r="W468" i="33"/>
  <c r="U468" i="33"/>
  <c r="W462" i="33"/>
  <c r="U462" i="33"/>
  <c r="W479" i="33"/>
  <c r="U479" i="33"/>
  <c r="W481" i="33"/>
  <c r="U481" i="33"/>
  <c r="W485" i="33"/>
  <c r="U485" i="33"/>
  <c r="W141" i="33"/>
  <c r="U141" i="33"/>
  <c r="W122" i="33"/>
  <c r="U122" i="33"/>
  <c r="W126" i="33"/>
  <c r="U126" i="33"/>
  <c r="W130" i="33"/>
  <c r="U130" i="33"/>
  <c r="W134" i="33"/>
  <c r="U134" i="33"/>
  <c r="W139" i="33"/>
  <c r="U139" i="33"/>
  <c r="W148" i="33"/>
  <c r="U148" i="33"/>
  <c r="W168" i="33"/>
  <c r="U168" i="33"/>
  <c r="W176" i="33"/>
  <c r="U176" i="33"/>
  <c r="W180" i="33"/>
  <c r="U180" i="33"/>
  <c r="W184" i="33"/>
  <c r="U184" i="33"/>
  <c r="W188" i="33"/>
  <c r="U188" i="33"/>
  <c r="W15" i="33"/>
  <c r="U15" i="33"/>
  <c r="W11" i="33"/>
  <c r="U11" i="33"/>
  <c r="W20" i="33"/>
  <c r="U20" i="33"/>
  <c r="W39" i="33"/>
  <c r="U39" i="33"/>
  <c r="W33" i="33"/>
  <c r="U33" i="33"/>
  <c r="W29" i="33"/>
  <c r="U29" i="33"/>
  <c r="W21" i="33"/>
  <c r="U21" i="33"/>
  <c r="W76" i="33"/>
  <c r="U76" i="33"/>
  <c r="W108" i="33"/>
  <c r="U108" i="33"/>
  <c r="W107" i="33"/>
  <c r="U107" i="33"/>
  <c r="W106" i="33"/>
  <c r="U106" i="33"/>
  <c r="W103" i="33"/>
  <c r="U103" i="33"/>
  <c r="W99" i="33"/>
  <c r="U99" i="33"/>
  <c r="W98" i="33"/>
  <c r="U98" i="33"/>
  <c r="W92" i="33"/>
  <c r="U92" i="33"/>
  <c r="W88" i="33"/>
  <c r="U88" i="33"/>
  <c r="W86" i="33"/>
  <c r="U86" i="33"/>
  <c r="W82" i="33"/>
  <c r="U82" i="33"/>
  <c r="W60" i="33"/>
  <c r="U60" i="33"/>
  <c r="W225" i="33"/>
  <c r="U225" i="33"/>
  <c r="W220" i="33"/>
  <c r="U220" i="33"/>
  <c r="W71" i="33"/>
  <c r="U71" i="33"/>
  <c r="W201" i="33"/>
  <c r="U201" i="33"/>
  <c r="W197" i="33"/>
  <c r="U197" i="33"/>
  <c r="W69" i="33"/>
  <c r="U69" i="33"/>
  <c r="W194" i="33"/>
  <c r="U194" i="33"/>
  <c r="W68" i="33"/>
  <c r="U68" i="33"/>
  <c r="W208" i="33"/>
  <c r="U208" i="33"/>
  <c r="W161" i="33"/>
  <c r="U161" i="33"/>
  <c r="W158" i="33"/>
  <c r="U158" i="33"/>
  <c r="W150" i="33"/>
  <c r="U150" i="33"/>
  <c r="W286" i="33"/>
  <c r="U286" i="33"/>
  <c r="W285" i="33"/>
  <c r="U285" i="33"/>
  <c r="W54" i="33"/>
  <c r="U54" i="33"/>
  <c r="W270" i="33"/>
  <c r="U270" i="33"/>
  <c r="W259" i="33"/>
  <c r="U259" i="33"/>
  <c r="W268" i="33"/>
  <c r="U268" i="33"/>
  <c r="W318" i="33"/>
  <c r="U318" i="33"/>
  <c r="W263" i="33"/>
  <c r="U263" i="33"/>
  <c r="W253" i="33"/>
  <c r="U253" i="33"/>
  <c r="W311" i="33"/>
  <c r="U311" i="33"/>
  <c r="W308" i="33"/>
  <c r="U308" i="33"/>
  <c r="W314" i="33"/>
  <c r="U314" i="33"/>
  <c r="W151" i="33"/>
  <c r="U151" i="33"/>
  <c r="W304" i="33"/>
  <c r="U304" i="33"/>
  <c r="W301" i="33"/>
  <c r="U301" i="33"/>
  <c r="W295" i="33"/>
  <c r="U295" i="33"/>
  <c r="W291" i="33"/>
  <c r="U291" i="33"/>
  <c r="W288" i="33"/>
  <c r="U288" i="33"/>
  <c r="W498" i="33"/>
  <c r="U498" i="33"/>
  <c r="W496" i="33"/>
  <c r="U496" i="33"/>
  <c r="W460" i="33"/>
  <c r="U460" i="33"/>
  <c r="V259" i="33"/>
  <c r="T259" i="33"/>
  <c r="X301" i="33"/>
  <c r="T299" i="33"/>
  <c r="V299" i="33"/>
  <c r="X299" i="33"/>
  <c r="X297" i="33"/>
  <c r="AA297" i="33"/>
  <c r="T297" i="33"/>
  <c r="V297" i="33"/>
  <c r="X295" i="33"/>
  <c r="AA295" i="33"/>
  <c r="T295" i="33"/>
  <c r="V295" i="33"/>
  <c r="AA293" i="33"/>
  <c r="X302" i="33"/>
  <c r="X300" i="33"/>
  <c r="T300" i="33"/>
  <c r="X327" i="33"/>
  <c r="AA327" i="33"/>
  <c r="T327" i="33"/>
  <c r="V327" i="33"/>
  <c r="AA296" i="33"/>
  <c r="T296" i="33"/>
  <c r="V296" i="33"/>
  <c r="X296" i="33"/>
  <c r="AA294" i="33"/>
  <c r="X14" i="33"/>
  <c r="T13" i="33"/>
  <c r="S11" i="33"/>
  <c r="V9" i="33"/>
  <c r="R500" i="33"/>
  <c r="R114" i="33"/>
  <c r="R115" i="33" s="1"/>
  <c r="O500" i="33"/>
  <c r="Q334" i="33"/>
  <c r="Q114" i="33"/>
  <c r="O43" i="33"/>
  <c r="Y43" i="33"/>
  <c r="N229" i="33"/>
  <c r="P43" i="33"/>
  <c r="Z43" i="33"/>
  <c r="N331" i="33"/>
  <c r="Q118" i="33"/>
  <c r="Q229" i="33" s="1"/>
  <c r="R43" i="33"/>
  <c r="S236" i="33"/>
  <c r="V16" i="33"/>
  <c r="AA14" i="33"/>
  <c r="S10" i="33"/>
  <c r="V11" i="33"/>
  <c r="T10" i="33"/>
  <c r="AA7" i="33"/>
  <c r="X7" i="33"/>
  <c r="T16" i="33"/>
  <c r="AA12" i="33"/>
  <c r="X12" i="33"/>
  <c r="V8" i="33"/>
  <c r="AA8" i="33"/>
  <c r="T7" i="33"/>
  <c r="S15" i="33"/>
  <c r="T15" i="33"/>
  <c r="V15" i="33"/>
  <c r="AA10" i="33"/>
  <c r="T14" i="33"/>
  <c r="S14" i="33"/>
  <c r="X15" i="33"/>
  <c r="S7" i="33"/>
  <c r="AA15" i="33"/>
  <c r="X11" i="33"/>
  <c r="AA11" i="33"/>
  <c r="V20" i="33"/>
  <c r="S20" i="33"/>
  <c r="AA20" i="33"/>
  <c r="V7" i="33"/>
  <c r="T9" i="33"/>
  <c r="AA9" i="33"/>
  <c r="AA13" i="33"/>
  <c r="V13" i="33"/>
  <c r="X13" i="33"/>
  <c r="X16" i="33"/>
  <c r="S16" i="33"/>
  <c r="T8" i="33"/>
  <c r="X8" i="33"/>
  <c r="S8" i="33"/>
  <c r="S12" i="33"/>
  <c r="V12" i="33"/>
  <c r="V21" i="33"/>
  <c r="T21" i="33"/>
  <c r="T20" i="33"/>
  <c r="X20" i="33"/>
  <c r="S9" i="33"/>
  <c r="S13" i="33"/>
  <c r="X9" i="33"/>
  <c r="Q17" i="33"/>
  <c r="T12" i="33"/>
  <c r="X21" i="33"/>
  <c r="X10" i="33"/>
  <c r="V10" i="33"/>
  <c r="V14" i="33"/>
  <c r="Q115" i="33" l="1"/>
  <c r="W503" i="33"/>
  <c r="W540" i="33" s="1"/>
  <c r="N549" i="33"/>
  <c r="U77" i="33"/>
  <c r="W77" i="33"/>
  <c r="U503" i="33"/>
  <c r="U540" i="33" s="1"/>
  <c r="AB7" i="33"/>
  <c r="AB11" i="33"/>
  <c r="AC11" i="33" s="1"/>
  <c r="AB8" i="33"/>
  <c r="AB13" i="33"/>
  <c r="AC13" i="33" s="1"/>
  <c r="AB14" i="33"/>
  <c r="AC14" i="33" s="1"/>
  <c r="AB12" i="33"/>
  <c r="AC12" i="33" s="1"/>
  <c r="AB20" i="33"/>
  <c r="AB16" i="33"/>
  <c r="AC16" i="33" s="1"/>
  <c r="Q43" i="33"/>
  <c r="AB15" i="33"/>
  <c r="AC15" i="33" s="1"/>
  <c r="AB9" i="33"/>
  <c r="AC9" i="33" s="1"/>
  <c r="AB10" i="33"/>
  <c r="AC10" i="33" s="1"/>
  <c r="W118" i="33"/>
  <c r="U118" i="33"/>
  <c r="W334" i="33"/>
  <c r="U334" i="33"/>
  <c r="Q500" i="33"/>
  <c r="Z229" i="33"/>
  <c r="S21" i="33"/>
  <c r="AA21" i="33"/>
  <c r="Q549" i="33" l="1"/>
  <c r="AB21" i="33"/>
  <c r="AC21" i="33" s="1"/>
  <c r="AC20" i="33"/>
  <c r="AC7" i="33"/>
  <c r="R229" i="33"/>
  <c r="Z331" i="33"/>
  <c r="Z549" i="33" s="1"/>
  <c r="O229" i="33"/>
  <c r="AA22" i="33"/>
  <c r="X22" i="33"/>
  <c r="S22" i="33"/>
  <c r="T22" i="33"/>
  <c r="V22" i="33"/>
  <c r="AC8" i="33"/>
  <c r="R331" i="33" l="1"/>
  <c r="R549" i="33" s="1"/>
  <c r="AB22" i="33"/>
  <c r="AC17" i="33"/>
  <c r="O331" i="33"/>
  <c r="Y331" i="33"/>
  <c r="T23" i="33"/>
  <c r="S23" i="33"/>
  <c r="V23" i="33"/>
  <c r="AA23" i="33"/>
  <c r="X23" i="33"/>
  <c r="Y549" i="33" l="1"/>
  <c r="AB23" i="33"/>
  <c r="AC23" i="33" s="1"/>
  <c r="AC22" i="33"/>
  <c r="T17" i="33" l="1"/>
  <c r="S17" i="33"/>
  <c r="W17" i="33"/>
  <c r="X17" i="33"/>
  <c r="AA17" i="33"/>
  <c r="AA26" i="33"/>
  <c r="X26" i="33"/>
  <c r="T26" i="33"/>
  <c r="S26" i="33"/>
  <c r="V26" i="33"/>
  <c r="AA25" i="33"/>
  <c r="V25" i="33"/>
  <c r="T25" i="33"/>
  <c r="X25" i="33"/>
  <c r="S25" i="33"/>
  <c r="X24" i="33"/>
  <c r="T24" i="33"/>
  <c r="S24" i="33"/>
  <c r="V24" i="33"/>
  <c r="AA24" i="33"/>
  <c r="AB24" i="33" l="1"/>
  <c r="AC24" i="33" s="1"/>
  <c r="AB26" i="33"/>
  <c r="AC26" i="33" s="1"/>
  <c r="AB25" i="33"/>
  <c r="AC25" i="33" s="1"/>
  <c r="V17" i="33"/>
  <c r="U17" i="33"/>
  <c r="X28" i="33"/>
  <c r="S28" i="33"/>
  <c r="AA28" i="33"/>
  <c r="V28" i="33"/>
  <c r="T28" i="33"/>
  <c r="AB28" i="33" l="1"/>
  <c r="AC28" i="33" s="1"/>
  <c r="AB17" i="33"/>
  <c r="X70" i="33"/>
  <c r="V70" i="33"/>
  <c r="T70" i="33"/>
  <c r="S70" i="33"/>
  <c r="AA70" i="33"/>
  <c r="AB70" i="33" l="1"/>
  <c r="AC70" i="33" s="1"/>
  <c r="V29" i="33"/>
  <c r="S29" i="33"/>
  <c r="X29" i="33"/>
  <c r="T29" i="33"/>
  <c r="AA29" i="33"/>
  <c r="AB29" i="33" l="1"/>
  <c r="AC29" i="33" s="1"/>
  <c r="X30" i="33"/>
  <c r="AA30" i="33"/>
  <c r="S30" i="33"/>
  <c r="T30" i="33"/>
  <c r="V30" i="33"/>
  <c r="AB30" i="33" l="1"/>
  <c r="AC30" i="33" s="1"/>
  <c r="AA33" i="33"/>
  <c r="T33" i="33"/>
  <c r="X33" i="33"/>
  <c r="S33" i="33"/>
  <c r="V33" i="33"/>
  <c r="T31" i="33"/>
  <c r="V31" i="33"/>
  <c r="X31" i="33"/>
  <c r="S31" i="33"/>
  <c r="AA31" i="33"/>
  <c r="S32" i="33"/>
  <c r="V32" i="33"/>
  <c r="T32" i="33"/>
  <c r="AA32" i="33"/>
  <c r="X32" i="33"/>
  <c r="AB32" i="33" l="1"/>
  <c r="AC32" i="33" s="1"/>
  <c r="AB31" i="33"/>
  <c r="AC31" i="33" s="1"/>
  <c r="AB33" i="33"/>
  <c r="AC33" i="33" s="1"/>
  <c r="S34" i="33"/>
  <c r="V34" i="33"/>
  <c r="T34" i="33"/>
  <c r="X34" i="33"/>
  <c r="AA34" i="33"/>
  <c r="AB34" i="33" l="1"/>
  <c r="AC34" i="33" s="1"/>
  <c r="AA35" i="33"/>
  <c r="T35" i="33"/>
  <c r="V35" i="33"/>
  <c r="X35" i="33"/>
  <c r="S35" i="33"/>
  <c r="AB35" i="33" l="1"/>
  <c r="AC35" i="33" s="1"/>
  <c r="V36" i="33" l="1"/>
  <c r="X36" i="33"/>
  <c r="S36" i="33"/>
  <c r="AA36" i="33"/>
  <c r="T36" i="33"/>
  <c r="AB36" i="33" l="1"/>
  <c r="AC36" i="33" s="1"/>
  <c r="X37" i="33"/>
  <c r="AA37" i="33"/>
  <c r="T37" i="33"/>
  <c r="V37" i="33"/>
  <c r="S37" i="33"/>
  <c r="AB37" i="33" l="1"/>
  <c r="AC37" i="33" s="1"/>
  <c r="X38" i="33"/>
  <c r="AA38" i="33"/>
  <c r="T38" i="33"/>
  <c r="S38" i="33"/>
  <c r="V38" i="33"/>
  <c r="AB38" i="33" l="1"/>
  <c r="AC38" i="33" s="1"/>
  <c r="V39" i="33"/>
  <c r="X39" i="33"/>
  <c r="AA39" i="33"/>
  <c r="S39" i="33"/>
  <c r="T39" i="33"/>
  <c r="AB39" i="33" l="1"/>
  <c r="AC39" i="33" s="1"/>
  <c r="T40" i="33"/>
  <c r="S40" i="33"/>
  <c r="AA40" i="33"/>
  <c r="V40" i="33"/>
  <c r="X40" i="33"/>
  <c r="AB40" i="33" l="1"/>
  <c r="AC40" i="33" s="1"/>
  <c r="AA41" i="33"/>
  <c r="X41" i="33"/>
  <c r="T41" i="33"/>
  <c r="S41" i="33"/>
  <c r="V41" i="33"/>
  <c r="AB41" i="33" l="1"/>
  <c r="AC41" i="33" s="1"/>
  <c r="X42" i="33"/>
  <c r="V42" i="33"/>
  <c r="S42" i="33"/>
  <c r="T42" i="33"/>
  <c r="AB42" i="33" l="1"/>
  <c r="AC42" i="33" s="1"/>
  <c r="S59" i="33"/>
  <c r="V59" i="33"/>
  <c r="AA59" i="33"/>
  <c r="X59" i="33"/>
  <c r="T59" i="33"/>
  <c r="AB59" i="33" l="1"/>
  <c r="AC43" i="33"/>
  <c r="T60" i="33"/>
  <c r="AA60" i="33"/>
  <c r="V60" i="33"/>
  <c r="S60" i="33"/>
  <c r="X60" i="33"/>
  <c r="AB60" i="33" l="1"/>
  <c r="AC60" i="33" s="1"/>
  <c r="AC59" i="33"/>
  <c r="S61" i="33" l="1"/>
  <c r="AA61" i="33"/>
  <c r="V61" i="33"/>
  <c r="X61" i="33"/>
  <c r="T61" i="33"/>
  <c r="AB61" i="33" l="1"/>
  <c r="S62" i="33"/>
  <c r="S64" i="33" s="1"/>
  <c r="T62" i="33"/>
  <c r="T64" i="33" s="1"/>
  <c r="AA62" i="33"/>
  <c r="AA64" i="33" s="1"/>
  <c r="X62" i="33"/>
  <c r="V62" i="33"/>
  <c r="AB64" i="33" l="1"/>
  <c r="AB62" i="33"/>
  <c r="AC62" i="33" s="1"/>
  <c r="AC61" i="33"/>
  <c r="AC64" i="33" l="1"/>
  <c r="T79" i="33"/>
  <c r="AA79" i="33"/>
  <c r="X79" i="33"/>
  <c r="V79" i="33"/>
  <c r="S79" i="33"/>
  <c r="AB79" i="33" l="1"/>
  <c r="X80" i="33"/>
  <c r="V80" i="33"/>
  <c r="T80" i="33"/>
  <c r="AA80" i="33"/>
  <c r="S80" i="33"/>
  <c r="AB80" i="33" l="1"/>
  <c r="AC80" i="33" s="1"/>
  <c r="AC79" i="33"/>
  <c r="V81" i="33"/>
  <c r="AA81" i="33"/>
  <c r="T81" i="33"/>
  <c r="X81" i="33"/>
  <c r="S81" i="33"/>
  <c r="AB81" i="33" l="1"/>
  <c r="V82" i="33"/>
  <c r="S82" i="33"/>
  <c r="AA82" i="33"/>
  <c r="T82" i="33"/>
  <c r="X82" i="33"/>
  <c r="AB82" i="33" l="1"/>
  <c r="AC82" i="33" s="1"/>
  <c r="AC81" i="33"/>
  <c r="T84" i="33"/>
  <c r="V84" i="33"/>
  <c r="S84" i="33"/>
  <c r="X84" i="33"/>
  <c r="AA84" i="33"/>
  <c r="AB84" i="33" l="1"/>
  <c r="AC84" i="33" s="1"/>
  <c r="T83" i="33"/>
  <c r="AA83" i="33"/>
  <c r="X83" i="33"/>
  <c r="S83" i="33"/>
  <c r="V83" i="33"/>
  <c r="AB83" i="33" l="1"/>
  <c r="X437" i="33"/>
  <c r="S437" i="33"/>
  <c r="T437" i="33"/>
  <c r="V437" i="33"/>
  <c r="AA437" i="33"/>
  <c r="AB437" i="33" l="1"/>
  <c r="AC437" i="33" s="1"/>
  <c r="AC83" i="33"/>
  <c r="AA438" i="33"/>
  <c r="T438" i="33"/>
  <c r="V438" i="33"/>
  <c r="S438" i="33"/>
  <c r="X438" i="33"/>
  <c r="AB438" i="33" l="1"/>
  <c r="AC438" i="33" s="1"/>
  <c r="T443" i="33"/>
  <c r="X443" i="33"/>
  <c r="V443" i="33"/>
  <c r="S443" i="33"/>
  <c r="AA443" i="33"/>
  <c r="AB443" i="33" l="1"/>
  <c r="AC443" i="33" s="1"/>
  <c r="V447" i="33"/>
  <c r="S447" i="33"/>
  <c r="AA447" i="33"/>
  <c r="X447" i="33"/>
  <c r="T447" i="33"/>
  <c r="AB447" i="33" l="1"/>
  <c r="AC447" i="33" s="1"/>
  <c r="S451" i="33"/>
  <c r="AA451" i="33"/>
  <c r="V451" i="33"/>
  <c r="X451" i="33"/>
  <c r="T451" i="33"/>
  <c r="AB451" i="33" l="1"/>
  <c r="AC451" i="33" s="1"/>
  <c r="S452" i="33"/>
  <c r="X452" i="33"/>
  <c r="T452" i="33"/>
  <c r="AA452" i="33"/>
  <c r="V452" i="33"/>
  <c r="AB452" i="33" l="1"/>
  <c r="AC452" i="33" s="1"/>
  <c r="V453" i="33"/>
  <c r="S453" i="33"/>
  <c r="X453" i="33"/>
  <c r="AA453" i="33"/>
  <c r="T453" i="33"/>
  <c r="AB453" i="33" l="1"/>
  <c r="AC453" i="33" s="1"/>
  <c r="AA454" i="33"/>
  <c r="T454" i="33"/>
  <c r="V454" i="33"/>
  <c r="S454" i="33"/>
  <c r="X454" i="33"/>
  <c r="AB454" i="33" l="1"/>
  <c r="AC454" i="33" s="1"/>
  <c r="V457" i="33"/>
  <c r="AA457" i="33"/>
  <c r="X457" i="33"/>
  <c r="T457" i="33"/>
  <c r="S457" i="33"/>
  <c r="AB457" i="33" l="1"/>
  <c r="AC457" i="33" s="1"/>
  <c r="V461" i="33"/>
  <c r="AA461" i="33"/>
  <c r="S461" i="33"/>
  <c r="X461" i="33"/>
  <c r="T461" i="33"/>
  <c r="AB461" i="33" l="1"/>
  <c r="AC461" i="33" s="1"/>
  <c r="X446" i="33"/>
  <c r="S446" i="33"/>
  <c r="V446" i="33"/>
  <c r="T446" i="33"/>
  <c r="AA446" i="33"/>
  <c r="AB446" i="33" l="1"/>
  <c r="AC446" i="33" s="1"/>
  <c r="AA86" i="33"/>
  <c r="V86" i="33"/>
  <c r="T86" i="33"/>
  <c r="X86" i="33"/>
  <c r="S86" i="33"/>
  <c r="AB86" i="33" l="1"/>
  <c r="AC86" i="33" s="1"/>
  <c r="T456" i="33"/>
  <c r="S456" i="33"/>
  <c r="AA456" i="33"/>
  <c r="V456" i="33"/>
  <c r="X456" i="33"/>
  <c r="AB456" i="33" l="1"/>
  <c r="AC456" i="33" s="1"/>
  <c r="V463" i="33"/>
  <c r="S463" i="33"/>
  <c r="T463" i="33"/>
  <c r="X463" i="33"/>
  <c r="AA463" i="33"/>
  <c r="AB463" i="33" l="1"/>
  <c r="AC463" i="33" s="1"/>
  <c r="X85" i="33"/>
  <c r="T85" i="33"/>
  <c r="V85" i="33"/>
  <c r="AA85" i="33"/>
  <c r="S85" i="33"/>
  <c r="AB85" i="33" l="1"/>
  <c r="T94" i="33"/>
  <c r="S94" i="33"/>
  <c r="V94" i="33"/>
  <c r="AA94" i="33"/>
  <c r="X94" i="33"/>
  <c r="AB94" i="33" l="1"/>
  <c r="AC85" i="33"/>
  <c r="X87" i="33"/>
  <c r="V87" i="33"/>
  <c r="T87" i="33"/>
  <c r="AA87" i="33"/>
  <c r="S87" i="33"/>
  <c r="AB87" i="33" l="1"/>
  <c r="AC94" i="33"/>
  <c r="T88" i="33"/>
  <c r="X88" i="33"/>
  <c r="AA88" i="33"/>
  <c r="V88" i="33"/>
  <c r="S88" i="33"/>
  <c r="AB88" i="33" l="1"/>
  <c r="AC88" i="33" s="1"/>
  <c r="AC87" i="33"/>
  <c r="X93" i="33"/>
  <c r="AA93" i="33"/>
  <c r="V93" i="33"/>
  <c r="S93" i="33"/>
  <c r="T93" i="33"/>
  <c r="AB93" i="33" l="1"/>
  <c r="AC93" i="33" s="1"/>
  <c r="V95" i="33"/>
  <c r="S95" i="33"/>
  <c r="AA95" i="33"/>
  <c r="T95" i="33"/>
  <c r="X95" i="33"/>
  <c r="AB95" i="33" l="1"/>
  <c r="AC95" i="33" s="1"/>
  <c r="S96" i="33"/>
  <c r="AA96" i="33"/>
  <c r="T96" i="33"/>
  <c r="V96" i="33"/>
  <c r="X96" i="33"/>
  <c r="AB96" i="33" l="1"/>
  <c r="AC96" i="33" s="1"/>
  <c r="T92" i="33"/>
  <c r="S92" i="33"/>
  <c r="AA92" i="33"/>
  <c r="X92" i="33"/>
  <c r="V92" i="33"/>
  <c r="AB92" i="33" l="1"/>
  <c r="AC92" i="33" s="1"/>
  <c r="T473" i="33"/>
  <c r="X473" i="33"/>
  <c r="S473" i="33"/>
  <c r="AA473" i="33"/>
  <c r="V473" i="33"/>
  <c r="AB473" i="33" l="1"/>
  <c r="AC473" i="33" s="1"/>
  <c r="S476" i="33"/>
  <c r="AA476" i="33"/>
  <c r="V476" i="33"/>
  <c r="T476" i="33"/>
  <c r="X476" i="33"/>
  <c r="AB476" i="33" l="1"/>
  <c r="AC476" i="33" s="1"/>
  <c r="AA97" i="33"/>
  <c r="X97" i="33"/>
  <c r="V97" i="33"/>
  <c r="S97" i="33"/>
  <c r="T97" i="33"/>
  <c r="AB97" i="33" l="1"/>
  <c r="AC97" i="33" s="1"/>
  <c r="V98" i="33" l="1"/>
  <c r="S98" i="33"/>
  <c r="AA98" i="33"/>
  <c r="X98" i="33"/>
  <c r="T98" i="33"/>
  <c r="AB98" i="33" l="1"/>
  <c r="AC98" i="33" s="1"/>
  <c r="X488" i="33" l="1"/>
  <c r="T488" i="33"/>
  <c r="S488" i="33"/>
  <c r="V488" i="33"/>
  <c r="AA488" i="33"/>
  <c r="AB488" i="33" l="1"/>
  <c r="AC488" i="33" s="1"/>
  <c r="X521" i="33" l="1"/>
  <c r="V521" i="33"/>
  <c r="S521" i="33"/>
  <c r="T521" i="33"/>
  <c r="AA521" i="33"/>
  <c r="AB521" i="33" l="1"/>
  <c r="AC521" i="33" s="1"/>
  <c r="AA276" i="33"/>
  <c r="V276" i="33"/>
  <c r="S276" i="33"/>
  <c r="T276" i="33"/>
  <c r="X276" i="33"/>
  <c r="AB276" i="33" l="1"/>
  <c r="AC276" i="33" s="1"/>
  <c r="S99" i="33"/>
  <c r="V99" i="33"/>
  <c r="AA99" i="33"/>
  <c r="T99" i="33"/>
  <c r="X99" i="33"/>
  <c r="AB99" i="33" l="1"/>
  <c r="AC99" i="33" s="1"/>
  <c r="S101" i="33"/>
  <c r="AA101" i="33"/>
  <c r="V101" i="33"/>
  <c r="T101" i="33"/>
  <c r="X101" i="33"/>
  <c r="AB101" i="33" l="1"/>
  <c r="AC101" i="33" s="1"/>
  <c r="AA491" i="33" l="1"/>
  <c r="V491" i="33"/>
  <c r="T491" i="33"/>
  <c r="X491" i="33"/>
  <c r="S491" i="33"/>
  <c r="AB491" i="33" l="1"/>
  <c r="AC491" i="33" s="1"/>
  <c r="AA493" i="33"/>
  <c r="T493" i="33"/>
  <c r="V493" i="33"/>
  <c r="S493" i="33"/>
  <c r="X493" i="33"/>
  <c r="AB493" i="33" l="1"/>
  <c r="AC493" i="33" s="1"/>
  <c r="X103" i="33"/>
  <c r="V103" i="33"/>
  <c r="S103" i="33"/>
  <c r="AA103" i="33"/>
  <c r="T103" i="33"/>
  <c r="AB103" i="33" l="1"/>
  <c r="AC103" i="33" s="1"/>
  <c r="X102" i="33"/>
  <c r="AA102" i="33"/>
  <c r="S102" i="33"/>
  <c r="T102" i="33"/>
  <c r="V102" i="33"/>
  <c r="AB102" i="33" l="1"/>
  <c r="AC102" i="33" s="1"/>
  <c r="S100" i="33"/>
  <c r="V100" i="33"/>
  <c r="AA100" i="33"/>
  <c r="T100" i="33"/>
  <c r="X100" i="33"/>
  <c r="AB100" i="33" l="1"/>
  <c r="AC100" i="33" s="1"/>
  <c r="AA106" i="33"/>
  <c r="T106" i="33"/>
  <c r="V106" i="33"/>
  <c r="X106" i="33"/>
  <c r="S106" i="33"/>
  <c r="AB106" i="33" l="1"/>
  <c r="AC106" i="33" s="1"/>
  <c r="T105" i="33"/>
  <c r="S105" i="33"/>
  <c r="V105" i="33"/>
  <c r="X105" i="33"/>
  <c r="AA105" i="33"/>
  <c r="AB105" i="33" l="1"/>
  <c r="AC105" i="33" s="1"/>
  <c r="X52" i="33"/>
  <c r="S52" i="33"/>
  <c r="AA52" i="33"/>
  <c r="V52" i="33"/>
  <c r="T52" i="33"/>
  <c r="AB52" i="33" l="1"/>
  <c r="AC52" i="33" s="1"/>
  <c r="T104" i="33" l="1"/>
  <c r="V104" i="33"/>
  <c r="AA104" i="33"/>
  <c r="X104" i="33"/>
  <c r="S104" i="33"/>
  <c r="AB104" i="33" l="1"/>
  <c r="AC104" i="33" s="1"/>
  <c r="AA107" i="33" l="1"/>
  <c r="S107" i="33"/>
  <c r="X107" i="33"/>
  <c r="T107" i="33"/>
  <c r="V107" i="33"/>
  <c r="AB107" i="33" l="1"/>
  <c r="AC107" i="33" s="1"/>
  <c r="V221" i="33"/>
  <c r="AA221" i="33"/>
  <c r="S221" i="33"/>
  <c r="T221" i="33"/>
  <c r="X221" i="33"/>
  <c r="AB221" i="33" l="1"/>
  <c r="AC221" i="33" s="1"/>
  <c r="AA110" i="33"/>
  <c r="T110" i="33"/>
  <c r="X110" i="33"/>
  <c r="V110" i="33"/>
  <c r="S110" i="33"/>
  <c r="AB110" i="33" l="1"/>
  <c r="AC110" i="33" s="1"/>
  <c r="AA497" i="33"/>
  <c r="S497" i="33"/>
  <c r="V497" i="33"/>
  <c r="X497" i="33"/>
  <c r="T497" i="33"/>
  <c r="AB497" i="33" l="1"/>
  <c r="AC497" i="33" s="1"/>
  <c r="AA108" i="33"/>
  <c r="X108" i="33"/>
  <c r="S108" i="33"/>
  <c r="V108" i="33"/>
  <c r="T108" i="33"/>
  <c r="AB108" i="33" l="1"/>
  <c r="AC108" i="33" s="1"/>
  <c r="V111" i="33"/>
  <c r="AA111" i="33"/>
  <c r="T111" i="33"/>
  <c r="S111" i="33"/>
  <c r="X111" i="33"/>
  <c r="AB111" i="33" l="1"/>
  <c r="AC111" i="33" s="1"/>
  <c r="S109" i="33"/>
  <c r="V109" i="33"/>
  <c r="AA109" i="33"/>
  <c r="T109" i="33"/>
  <c r="X109" i="33"/>
  <c r="AB109" i="33" l="1"/>
  <c r="AC109" i="33" s="1"/>
  <c r="V112" i="33"/>
  <c r="S112" i="33"/>
  <c r="T112" i="33"/>
  <c r="X112" i="33"/>
  <c r="AB112" i="33" l="1"/>
  <c r="AC112" i="33" s="1"/>
  <c r="T76" i="33"/>
  <c r="V76" i="33"/>
  <c r="X76" i="33"/>
  <c r="S76" i="33"/>
  <c r="AB76" i="33" l="1"/>
  <c r="AC76" i="33" s="1"/>
  <c r="S534" i="33"/>
  <c r="X534" i="33"/>
  <c r="V534" i="33"/>
  <c r="T534" i="33"/>
  <c r="AB534" i="33" l="1"/>
  <c r="AC534" i="33" s="1"/>
  <c r="X113" i="33"/>
  <c r="X114" i="33" s="1"/>
  <c r="U114" i="33"/>
  <c r="U115" i="33" s="1"/>
  <c r="W114" i="33"/>
  <c r="W115" i="33" s="1"/>
  <c r="T113" i="33"/>
  <c r="T114" i="33" s="1"/>
  <c r="V113" i="33"/>
  <c r="S113" i="33"/>
  <c r="S114" i="33" s="1"/>
  <c r="AA114" i="33"/>
  <c r="V114" i="33" l="1"/>
  <c r="AB114" i="33" s="1"/>
  <c r="AB113" i="33"/>
  <c r="AC113" i="33" s="1"/>
  <c r="AC114" i="33" l="1"/>
  <c r="T118" i="33"/>
  <c r="S118" i="33"/>
  <c r="AA118" i="33"/>
  <c r="V118" i="33"/>
  <c r="X118" i="33"/>
  <c r="AB118" i="33" l="1"/>
  <c r="X119" i="33"/>
  <c r="V119" i="33"/>
  <c r="T119" i="33"/>
  <c r="AA119" i="33"/>
  <c r="S119" i="33"/>
  <c r="AB119" i="33" l="1"/>
  <c r="AC119" i="33" s="1"/>
  <c r="AC118" i="33"/>
  <c r="AA120" i="33"/>
  <c r="X120" i="33"/>
  <c r="V120" i="33"/>
  <c r="S120" i="33"/>
  <c r="T120" i="33"/>
  <c r="AB120" i="33" l="1"/>
  <c r="AC120" i="33" s="1"/>
  <c r="S121" i="33"/>
  <c r="X121" i="33"/>
  <c r="V121" i="33"/>
  <c r="AA121" i="33"/>
  <c r="T121" i="33"/>
  <c r="AB121" i="33" l="1"/>
  <c r="AC121" i="33" s="1"/>
  <c r="X122" i="33"/>
  <c r="T122" i="33"/>
  <c r="AA122" i="33"/>
  <c r="S122" i="33"/>
  <c r="V122" i="33"/>
  <c r="AB122" i="33" l="1"/>
  <c r="AC122" i="33" s="1"/>
  <c r="AA123" i="33"/>
  <c r="X123" i="33"/>
  <c r="T123" i="33"/>
  <c r="S123" i="33"/>
  <c r="V123" i="33"/>
  <c r="AB123" i="33" l="1"/>
  <c r="AC123" i="33" s="1"/>
  <c r="V124" i="33"/>
  <c r="T124" i="33"/>
  <c r="S124" i="33"/>
  <c r="X124" i="33"/>
  <c r="AA124" i="33"/>
  <c r="AB124" i="33" l="1"/>
  <c r="AC124" i="33" s="1"/>
  <c r="X125" i="33"/>
  <c r="AA125" i="33"/>
  <c r="T125" i="33"/>
  <c r="S125" i="33"/>
  <c r="V125" i="33"/>
  <c r="AB125" i="33" l="1"/>
  <c r="AC125" i="33" s="1"/>
  <c r="X126" i="33"/>
  <c r="AA126" i="33"/>
  <c r="T126" i="33"/>
  <c r="S126" i="33"/>
  <c r="V126" i="33"/>
  <c r="AB126" i="33" l="1"/>
  <c r="AC126" i="33" s="1"/>
  <c r="T127" i="33"/>
  <c r="X127" i="33"/>
  <c r="V127" i="33"/>
  <c r="AA127" i="33"/>
  <c r="S127" i="33"/>
  <c r="AB127" i="33" l="1"/>
  <c r="AC127" i="33" s="1"/>
  <c r="AA128" i="33"/>
  <c r="X128" i="33"/>
  <c r="S128" i="33"/>
  <c r="T128" i="33"/>
  <c r="V128" i="33"/>
  <c r="AB128" i="33" l="1"/>
  <c r="AC128" i="33" s="1"/>
  <c r="S129" i="33"/>
  <c r="T129" i="33"/>
  <c r="X129" i="33"/>
  <c r="AA129" i="33"/>
  <c r="V129" i="33"/>
  <c r="AB129" i="33" l="1"/>
  <c r="AC129" i="33" s="1"/>
  <c r="V130" i="33"/>
  <c r="S130" i="33"/>
  <c r="X130" i="33"/>
  <c r="T130" i="33"/>
  <c r="AA130" i="33"/>
  <c r="AB130" i="33" l="1"/>
  <c r="AC130" i="33" s="1"/>
  <c r="V131" i="33"/>
  <c r="AA131" i="33"/>
  <c r="T131" i="33"/>
  <c r="S131" i="33"/>
  <c r="X131" i="33"/>
  <c r="AB131" i="33" l="1"/>
  <c r="AC131" i="33" s="1"/>
  <c r="T132" i="33"/>
  <c r="AA132" i="33"/>
  <c r="V132" i="33"/>
  <c r="X132" i="33"/>
  <c r="S132" i="33"/>
  <c r="AB132" i="33" l="1"/>
  <c r="AC132" i="33" s="1"/>
  <c r="X133" i="33"/>
  <c r="AA133" i="33"/>
  <c r="V133" i="33"/>
  <c r="S133" i="33"/>
  <c r="T133" i="33"/>
  <c r="AB133" i="33" l="1"/>
  <c r="AC133" i="33" s="1"/>
  <c r="X134" i="33"/>
  <c r="S134" i="33"/>
  <c r="V134" i="33"/>
  <c r="T134" i="33"/>
  <c r="AA134" i="33"/>
  <c r="AB134" i="33" l="1"/>
  <c r="AC134" i="33" s="1"/>
  <c r="X135" i="33"/>
  <c r="AA135" i="33"/>
  <c r="T135" i="33"/>
  <c r="V135" i="33"/>
  <c r="S135" i="33"/>
  <c r="AB135" i="33" l="1"/>
  <c r="AC135" i="33" s="1"/>
  <c r="S136" i="33"/>
  <c r="V136" i="33"/>
  <c r="T136" i="33"/>
  <c r="X136" i="33"/>
  <c r="AA136" i="33"/>
  <c r="AB136" i="33" l="1"/>
  <c r="AC136" i="33" s="1"/>
  <c r="X137" i="33"/>
  <c r="AA137" i="33"/>
  <c r="V137" i="33"/>
  <c r="T137" i="33"/>
  <c r="S137" i="33"/>
  <c r="AB137" i="33" l="1"/>
  <c r="AC137" i="33" s="1"/>
  <c r="AA138" i="33"/>
  <c r="X138" i="33"/>
  <c r="V138" i="33"/>
  <c r="S138" i="33"/>
  <c r="T138" i="33"/>
  <c r="AB138" i="33" l="1"/>
  <c r="AC138" i="33" s="1"/>
  <c r="S205" i="33"/>
  <c r="T205" i="33"/>
  <c r="AA205" i="33"/>
  <c r="X205" i="33"/>
  <c r="V205" i="33"/>
  <c r="AB205" i="33" l="1"/>
  <c r="AC205" i="33" s="1"/>
  <c r="AA206" i="33"/>
  <c r="S206" i="33"/>
  <c r="T206" i="33"/>
  <c r="X206" i="33"/>
  <c r="V206" i="33"/>
  <c r="AB206" i="33" l="1"/>
  <c r="AC206" i="33" s="1"/>
  <c r="X139" i="33"/>
  <c r="AA139" i="33"/>
  <c r="V139" i="33"/>
  <c r="T139" i="33"/>
  <c r="S139" i="33"/>
  <c r="AB139" i="33" l="1"/>
  <c r="AC139" i="33" s="1"/>
  <c r="T140" i="33"/>
  <c r="V140" i="33"/>
  <c r="S140" i="33"/>
  <c r="X140" i="33"/>
  <c r="AA140" i="33"/>
  <c r="AB140" i="33" l="1"/>
  <c r="AC140" i="33" s="1"/>
  <c r="AA141" i="33"/>
  <c r="X141" i="33"/>
  <c r="T141" i="33"/>
  <c r="S141" i="33"/>
  <c r="V141" i="33"/>
  <c r="AB141" i="33" l="1"/>
  <c r="AC141" i="33" s="1"/>
  <c r="X142" i="33"/>
  <c r="S142" i="33"/>
  <c r="V142" i="33"/>
  <c r="T142" i="33"/>
  <c r="AA142" i="33"/>
  <c r="AB142" i="33" l="1"/>
  <c r="AC142" i="33" s="1"/>
  <c r="AA143" i="33"/>
  <c r="S143" i="33"/>
  <c r="X143" i="33"/>
  <c r="T143" i="33"/>
  <c r="V143" i="33"/>
  <c r="AB143" i="33" l="1"/>
  <c r="AC143" i="33" s="1"/>
  <c r="T144" i="33"/>
  <c r="AA144" i="33"/>
  <c r="V144" i="33"/>
  <c r="S144" i="33"/>
  <c r="X144" i="33"/>
  <c r="AB144" i="33" l="1"/>
  <c r="AC144" i="33" s="1"/>
  <c r="S145" i="33"/>
  <c r="X145" i="33"/>
  <c r="V145" i="33"/>
  <c r="T145" i="33"/>
  <c r="AA145" i="33"/>
  <c r="AB145" i="33" l="1"/>
  <c r="AC145" i="33" s="1"/>
  <c r="S146" i="33"/>
  <c r="V146" i="33"/>
  <c r="T146" i="33"/>
  <c r="X146" i="33"/>
  <c r="AA146" i="33"/>
  <c r="AB146" i="33" l="1"/>
  <c r="AC146" i="33" s="1"/>
  <c r="S148" i="33"/>
  <c r="T148" i="33"/>
  <c r="V148" i="33"/>
  <c r="X148" i="33"/>
  <c r="AA148" i="33"/>
  <c r="AB148" i="33" l="1"/>
  <c r="AC148" i="33" s="1"/>
  <c r="V149" i="33"/>
  <c r="X149" i="33"/>
  <c r="AA149" i="33"/>
  <c r="T149" i="33"/>
  <c r="S149" i="33"/>
  <c r="AB149" i="33" l="1"/>
  <c r="AC149" i="33" s="1"/>
  <c r="T150" i="33"/>
  <c r="AA150" i="33"/>
  <c r="S150" i="33"/>
  <c r="V150" i="33"/>
  <c r="X150" i="33"/>
  <c r="AB150" i="33" l="1"/>
  <c r="AC150" i="33" s="1"/>
  <c r="S152" i="33"/>
  <c r="V152" i="33"/>
  <c r="X152" i="33"/>
  <c r="T152" i="33"/>
  <c r="AA152" i="33"/>
  <c r="AB152" i="33" l="1"/>
  <c r="AC152" i="33" s="1"/>
  <c r="V153" i="33"/>
  <c r="S153" i="33"/>
  <c r="X153" i="33"/>
  <c r="T153" i="33"/>
  <c r="AA153" i="33"/>
  <c r="AB153" i="33" l="1"/>
  <c r="AC153" i="33" s="1"/>
  <c r="AA154" i="33"/>
  <c r="T154" i="33"/>
  <c r="S154" i="33"/>
  <c r="V154" i="33"/>
  <c r="X154" i="33"/>
  <c r="AB154" i="33" l="1"/>
  <c r="AC154" i="33" s="1"/>
  <c r="T155" i="33" l="1"/>
  <c r="X155" i="33"/>
  <c r="S155" i="33"/>
  <c r="V155" i="33"/>
  <c r="AA155" i="33"/>
  <c r="AB155" i="33" l="1"/>
  <c r="AC155" i="33" s="1"/>
  <c r="S156" i="33"/>
  <c r="X156" i="33"/>
  <c r="T156" i="33"/>
  <c r="AA156" i="33"/>
  <c r="V156" i="33"/>
  <c r="AB156" i="33" l="1"/>
  <c r="AC156" i="33" s="1"/>
  <c r="S157" i="33"/>
  <c r="X157" i="33"/>
  <c r="T157" i="33"/>
  <c r="AA157" i="33"/>
  <c r="V157" i="33"/>
  <c r="AB157" i="33" l="1"/>
  <c r="AC157" i="33" s="1"/>
  <c r="T158" i="33"/>
  <c r="V158" i="33"/>
  <c r="S158" i="33"/>
  <c r="X158" i="33"/>
  <c r="AA158" i="33"/>
  <c r="AB158" i="33" l="1"/>
  <c r="AC158" i="33" s="1"/>
  <c r="S159" i="33"/>
  <c r="X159" i="33"/>
  <c r="V159" i="33"/>
  <c r="AA159" i="33"/>
  <c r="T159" i="33"/>
  <c r="AB159" i="33" l="1"/>
  <c r="AC159" i="33" s="1"/>
  <c r="X207" i="33"/>
  <c r="AA207" i="33"/>
  <c r="T207" i="33"/>
  <c r="V207" i="33"/>
  <c r="S207" i="33"/>
  <c r="AB207" i="33" l="1"/>
  <c r="AC207" i="33" s="1"/>
  <c r="T160" i="33"/>
  <c r="AA160" i="33"/>
  <c r="X160" i="33"/>
  <c r="S160" i="33"/>
  <c r="V160" i="33"/>
  <c r="AB160" i="33" l="1"/>
  <c r="AC160" i="33" s="1"/>
  <c r="T161" i="33"/>
  <c r="V161" i="33"/>
  <c r="X161" i="33"/>
  <c r="S161" i="33"/>
  <c r="AA161" i="33"/>
  <c r="AB161" i="33" l="1"/>
  <c r="AC161" i="33" s="1"/>
  <c r="V162" i="33"/>
  <c r="S162" i="33"/>
  <c r="AA162" i="33"/>
  <c r="X162" i="33"/>
  <c r="T162" i="33"/>
  <c r="AB162" i="33" l="1"/>
  <c r="AC162" i="33" s="1"/>
  <c r="V163" i="33"/>
  <c r="S163" i="33"/>
  <c r="X163" i="33"/>
  <c r="T163" i="33"/>
  <c r="AA163" i="33"/>
  <c r="AB163" i="33" l="1"/>
  <c r="AC163" i="33" s="1"/>
  <c r="AA164" i="33"/>
  <c r="T164" i="33"/>
  <c r="S164" i="33"/>
  <c r="V164" i="33"/>
  <c r="X164" i="33"/>
  <c r="AB164" i="33" l="1"/>
  <c r="AC164" i="33" s="1"/>
  <c r="AA165" i="33"/>
  <c r="T165" i="33"/>
  <c r="S165" i="33"/>
  <c r="X165" i="33"/>
  <c r="V165" i="33"/>
  <c r="AB165" i="33" l="1"/>
  <c r="AC165" i="33" s="1"/>
  <c r="T166" i="33"/>
  <c r="X166" i="33"/>
  <c r="AA166" i="33"/>
  <c r="S166" i="33"/>
  <c r="V166" i="33"/>
  <c r="AB166" i="33" l="1"/>
  <c r="AC166" i="33" s="1"/>
  <c r="T208" i="33"/>
  <c r="S208" i="33"/>
  <c r="V208" i="33"/>
  <c r="AA208" i="33"/>
  <c r="X208" i="33"/>
  <c r="AB208" i="33" l="1"/>
  <c r="AC208" i="33" s="1"/>
  <c r="T167" i="33"/>
  <c r="AA167" i="33"/>
  <c r="S167" i="33"/>
  <c r="X167" i="33"/>
  <c r="V167" i="33"/>
  <c r="AB167" i="33" l="1"/>
  <c r="AC167" i="33" s="1"/>
  <c r="S168" i="33"/>
  <c r="T168" i="33"/>
  <c r="X168" i="33"/>
  <c r="V168" i="33"/>
  <c r="AA168" i="33"/>
  <c r="AB168" i="33" l="1"/>
  <c r="AC168" i="33" s="1"/>
  <c r="AA169" i="33"/>
  <c r="T169" i="33"/>
  <c r="S169" i="33"/>
  <c r="V169" i="33"/>
  <c r="X169" i="33"/>
  <c r="AB169" i="33" l="1"/>
  <c r="AC169" i="33" s="1"/>
  <c r="S170" i="33"/>
  <c r="V170" i="33"/>
  <c r="T170" i="33"/>
  <c r="X170" i="33"/>
  <c r="AA170" i="33"/>
  <c r="AB170" i="33" l="1"/>
  <c r="AC170" i="33" s="1"/>
  <c r="AA46" i="33"/>
  <c r="V46" i="33"/>
  <c r="X46" i="33"/>
  <c r="S46" i="33"/>
  <c r="T46" i="33"/>
  <c r="AB46" i="33" l="1"/>
  <c r="AC46" i="33" s="1"/>
  <c r="X171" i="33"/>
  <c r="S171" i="33"/>
  <c r="AA171" i="33"/>
  <c r="V171" i="33"/>
  <c r="T171" i="33"/>
  <c r="AB171" i="33" l="1"/>
  <c r="AC171" i="33" s="1"/>
  <c r="AC172" i="33" l="1"/>
  <c r="AC173" i="33" l="1"/>
  <c r="AC174" i="33" l="1"/>
  <c r="V175" i="33"/>
  <c r="T175" i="33"/>
  <c r="S175" i="33"/>
  <c r="X175" i="33"/>
  <c r="AA175" i="33"/>
  <c r="AB175" i="33" l="1"/>
  <c r="AC175" i="33" s="1"/>
  <c r="T176" i="33"/>
  <c r="X176" i="33"/>
  <c r="AA176" i="33"/>
  <c r="S176" i="33"/>
  <c r="V176" i="33"/>
  <c r="AB176" i="33" l="1"/>
  <c r="AC176" i="33" s="1"/>
  <c r="S177" i="33"/>
  <c r="AA177" i="33"/>
  <c r="X177" i="33"/>
  <c r="T177" i="33"/>
  <c r="V177" i="33"/>
  <c r="AB177" i="33" l="1"/>
  <c r="AC177" i="33" s="1"/>
  <c r="V178" i="33"/>
  <c r="T178" i="33"/>
  <c r="AA178" i="33"/>
  <c r="X178" i="33"/>
  <c r="S178" i="33"/>
  <c r="AB178" i="33" l="1"/>
  <c r="AC178" i="33" s="1"/>
  <c r="V179" i="33"/>
  <c r="X179" i="33"/>
  <c r="T179" i="33"/>
  <c r="AA179" i="33"/>
  <c r="S179" i="33"/>
  <c r="AB179" i="33" l="1"/>
  <c r="AC179" i="33" s="1"/>
  <c r="T180" i="33"/>
  <c r="V180" i="33"/>
  <c r="S180" i="33"/>
  <c r="AA180" i="33"/>
  <c r="X180" i="33"/>
  <c r="AB180" i="33" l="1"/>
  <c r="AC180" i="33" s="1"/>
  <c r="T181" i="33"/>
  <c r="X181" i="33"/>
  <c r="AA181" i="33"/>
  <c r="V181" i="33"/>
  <c r="S181" i="33"/>
  <c r="AB181" i="33" l="1"/>
  <c r="AC181" i="33" s="1"/>
  <c r="AA182" i="33"/>
  <c r="S182" i="33"/>
  <c r="T182" i="33"/>
  <c r="X182" i="33"/>
  <c r="V182" i="33"/>
  <c r="AB182" i="33" l="1"/>
  <c r="AC182" i="33" s="1"/>
  <c r="S183" i="33"/>
  <c r="T183" i="33"/>
  <c r="V183" i="33"/>
  <c r="AA183" i="33"/>
  <c r="X183" i="33"/>
  <c r="AB183" i="33" l="1"/>
  <c r="AC183" i="33" s="1"/>
  <c r="AA184" i="33"/>
  <c r="T184" i="33"/>
  <c r="V184" i="33"/>
  <c r="X184" i="33"/>
  <c r="S184" i="33"/>
  <c r="AB184" i="33" l="1"/>
  <c r="AC184" i="33" s="1"/>
  <c r="V185" i="33"/>
  <c r="X185" i="33"/>
  <c r="T185" i="33"/>
  <c r="S185" i="33"/>
  <c r="AA185" i="33"/>
  <c r="AB185" i="33" l="1"/>
  <c r="AC185" i="33" s="1"/>
  <c r="AA186" i="33"/>
  <c r="S186" i="33"/>
  <c r="T186" i="33"/>
  <c r="X186" i="33"/>
  <c r="V186" i="33"/>
  <c r="AB186" i="33" l="1"/>
  <c r="AC186" i="33" s="1"/>
  <c r="AA187" i="33"/>
  <c r="V187" i="33"/>
  <c r="X187" i="33"/>
  <c r="S187" i="33"/>
  <c r="T187" i="33"/>
  <c r="AB187" i="33" l="1"/>
  <c r="AC187" i="33" s="1"/>
  <c r="S188" i="33"/>
  <c r="V188" i="33"/>
  <c r="AA188" i="33"/>
  <c r="T188" i="33"/>
  <c r="X188" i="33"/>
  <c r="AB188" i="33" l="1"/>
  <c r="AC188" i="33" s="1"/>
  <c r="T189" i="33"/>
  <c r="V189" i="33"/>
  <c r="S189" i="33"/>
  <c r="X189" i="33"/>
  <c r="AA189" i="33"/>
  <c r="AB189" i="33" l="1"/>
  <c r="AC189" i="33" s="1"/>
  <c r="T66" i="33"/>
  <c r="S66" i="33"/>
  <c r="AA66" i="33"/>
  <c r="X66" i="33"/>
  <c r="V66" i="33"/>
  <c r="AB66" i="33" l="1"/>
  <c r="T68" i="33"/>
  <c r="S68" i="33"/>
  <c r="AA68" i="33"/>
  <c r="V68" i="33"/>
  <c r="X68" i="33"/>
  <c r="AB68" i="33" l="1"/>
  <c r="AC68" i="33" s="1"/>
  <c r="AC66" i="33"/>
  <c r="T67" i="33"/>
  <c r="AA67" i="33"/>
  <c r="X67" i="33"/>
  <c r="S67" i="33"/>
  <c r="V67" i="33"/>
  <c r="AB67" i="33" l="1"/>
  <c r="AC67" i="33" s="1"/>
  <c r="T209" i="33"/>
  <c r="X209" i="33"/>
  <c r="V209" i="33"/>
  <c r="AA209" i="33"/>
  <c r="S209" i="33"/>
  <c r="AB209" i="33" l="1"/>
  <c r="AC209" i="33" s="1"/>
  <c r="AC190" i="33" l="1"/>
  <c r="AC191" i="33" l="1"/>
  <c r="AC192" i="33" l="1"/>
  <c r="AC193" i="33" l="1"/>
  <c r="X194" i="33"/>
  <c r="AA194" i="33"/>
  <c r="S194" i="33"/>
  <c r="V194" i="33"/>
  <c r="T194" i="33"/>
  <c r="AB194" i="33" l="1"/>
  <c r="AC194" i="33" s="1"/>
  <c r="V195" i="33"/>
  <c r="AA195" i="33"/>
  <c r="S195" i="33"/>
  <c r="T195" i="33"/>
  <c r="X195" i="33"/>
  <c r="AB195" i="33" l="1"/>
  <c r="AC195" i="33" s="1"/>
  <c r="X196" i="33"/>
  <c r="AA196" i="33"/>
  <c r="V196" i="33"/>
  <c r="S196" i="33"/>
  <c r="T196" i="33"/>
  <c r="AB196" i="33" l="1"/>
  <c r="AC196" i="33" s="1"/>
  <c r="S69" i="33" l="1"/>
  <c r="AA69" i="33"/>
  <c r="V69" i="33"/>
  <c r="X69" i="33"/>
  <c r="T69" i="33"/>
  <c r="AB69" i="33" l="1"/>
  <c r="AC69" i="33" s="1"/>
  <c r="S222" i="33" l="1"/>
  <c r="X222" i="33"/>
  <c r="T222" i="33"/>
  <c r="AA222" i="33"/>
  <c r="V222" i="33"/>
  <c r="AB222" i="33" l="1"/>
  <c r="AC222" i="33" s="1"/>
  <c r="AA197" i="33" l="1"/>
  <c r="V197" i="33"/>
  <c r="X197" i="33"/>
  <c r="S197" i="33"/>
  <c r="T197" i="33"/>
  <c r="AB197" i="33" l="1"/>
  <c r="AC197" i="33" s="1"/>
  <c r="X198" i="33"/>
  <c r="T198" i="33"/>
  <c r="V198" i="33"/>
  <c r="S198" i="33"/>
  <c r="AA198" i="33"/>
  <c r="AB198" i="33" l="1"/>
  <c r="AC198" i="33" s="1"/>
  <c r="T199" i="33"/>
  <c r="S199" i="33"/>
  <c r="AA199" i="33"/>
  <c r="V199" i="33"/>
  <c r="X199" i="33"/>
  <c r="AB199" i="33" l="1"/>
  <c r="AC199" i="33" s="1"/>
  <c r="X200" i="33"/>
  <c r="V200" i="33"/>
  <c r="S200" i="33"/>
  <c r="T200" i="33"/>
  <c r="AA200" i="33"/>
  <c r="AB200" i="33" l="1"/>
  <c r="AC200" i="33" s="1"/>
  <c r="AA201" i="33"/>
  <c r="S201" i="33"/>
  <c r="X201" i="33"/>
  <c r="V201" i="33"/>
  <c r="T201" i="33"/>
  <c r="AB201" i="33" l="1"/>
  <c r="AC201" i="33" s="1"/>
  <c r="T202" i="33"/>
  <c r="S202" i="33"/>
  <c r="X202" i="33"/>
  <c r="V202" i="33"/>
  <c r="AA202" i="33"/>
  <c r="AB202" i="33" l="1"/>
  <c r="AC202" i="33" s="1"/>
  <c r="S203" i="33"/>
  <c r="AA203" i="33"/>
  <c r="X203" i="33"/>
  <c r="V203" i="33"/>
  <c r="T203" i="33"/>
  <c r="AB203" i="33" l="1"/>
  <c r="AC203" i="33" s="1"/>
  <c r="V204" i="33"/>
  <c r="S204" i="33"/>
  <c r="X204" i="33"/>
  <c r="T204" i="33"/>
  <c r="AA204" i="33"/>
  <c r="AB204" i="33" l="1"/>
  <c r="AC204" i="33" s="1"/>
  <c r="X210" i="33" l="1"/>
  <c r="AA210" i="33"/>
  <c r="T210" i="33"/>
  <c r="S210" i="33"/>
  <c r="V210" i="33"/>
  <c r="AB210" i="33" l="1"/>
  <c r="AC210" i="33" s="1"/>
  <c r="AA211" i="33" l="1"/>
  <c r="X211" i="33"/>
  <c r="V211" i="33"/>
  <c r="S211" i="33"/>
  <c r="T211" i="33"/>
  <c r="AB211" i="33" l="1"/>
  <c r="AC211" i="33" s="1"/>
  <c r="T71" i="33"/>
  <c r="AA71" i="33"/>
  <c r="S71" i="33"/>
  <c r="V71" i="33"/>
  <c r="X71" i="33"/>
  <c r="AB71" i="33" l="1"/>
  <c r="AC71" i="33" s="1"/>
  <c r="T212" i="33"/>
  <c r="X212" i="33"/>
  <c r="AA212" i="33"/>
  <c r="S212" i="33"/>
  <c r="V212" i="33"/>
  <c r="AB212" i="33" l="1"/>
  <c r="AC212" i="33" s="1"/>
  <c r="V213" i="33"/>
  <c r="X213" i="33"/>
  <c r="S213" i="33"/>
  <c r="AA213" i="33"/>
  <c r="T213" i="33"/>
  <c r="AB213" i="33" l="1"/>
  <c r="AC213" i="33" s="1"/>
  <c r="V214" i="33"/>
  <c r="X214" i="33"/>
  <c r="S214" i="33"/>
  <c r="T214" i="33"/>
  <c r="AA214" i="33"/>
  <c r="AB214" i="33" l="1"/>
  <c r="AC214" i="33" s="1"/>
  <c r="S215" i="33" l="1"/>
  <c r="X215" i="33"/>
  <c r="T215" i="33"/>
  <c r="V215" i="33"/>
  <c r="AA215" i="33"/>
  <c r="AB215" i="33" l="1"/>
  <c r="AC215" i="33" s="1"/>
  <c r="S73" i="33"/>
  <c r="T73" i="33"/>
  <c r="V73" i="33"/>
  <c r="AA73" i="33"/>
  <c r="X73" i="33"/>
  <c r="AB73" i="33" l="1"/>
  <c r="AC73" i="33" s="1"/>
  <c r="S216" i="33"/>
  <c r="V216" i="33"/>
  <c r="T216" i="33"/>
  <c r="AA216" i="33"/>
  <c r="X216" i="33"/>
  <c r="AB216" i="33" l="1"/>
  <c r="AC216" i="33" s="1"/>
  <c r="S217" i="33" l="1"/>
  <c r="X217" i="33"/>
  <c r="V217" i="33"/>
  <c r="AA217" i="33"/>
  <c r="T217" i="33"/>
  <c r="AB217" i="33" l="1"/>
  <c r="AC217" i="33" s="1"/>
  <c r="AA218" i="33"/>
  <c r="V218" i="33"/>
  <c r="T218" i="33"/>
  <c r="S218" i="33"/>
  <c r="X218" i="33"/>
  <c r="AB218" i="33" l="1"/>
  <c r="AC218" i="33" s="1"/>
  <c r="AA219" i="33"/>
  <c r="V219" i="33"/>
  <c r="X219" i="33"/>
  <c r="T219" i="33"/>
  <c r="S219" i="33"/>
  <c r="AB219" i="33" l="1"/>
  <c r="AC219" i="33" s="1"/>
  <c r="AA220" i="33"/>
  <c r="X220" i="33"/>
  <c r="S220" i="33"/>
  <c r="T220" i="33"/>
  <c r="V220" i="33"/>
  <c r="AB220" i="33" l="1"/>
  <c r="AC220" i="33" s="1"/>
  <c r="T75" i="33"/>
  <c r="V75" i="33"/>
  <c r="S75" i="33"/>
  <c r="AA75" i="33"/>
  <c r="X75" i="33"/>
  <c r="AB75" i="33" l="1"/>
  <c r="AC75" i="33" s="1"/>
  <c r="V223" i="33"/>
  <c r="S223" i="33"/>
  <c r="X223" i="33"/>
  <c r="T223" i="33"/>
  <c r="AB223" i="33" l="1"/>
  <c r="AC223" i="33" s="1"/>
  <c r="S224" i="33"/>
  <c r="T224" i="33"/>
  <c r="V224" i="33"/>
  <c r="X224" i="33"/>
  <c r="AB224" i="33" l="1"/>
  <c r="AC224" i="33" s="1"/>
  <c r="X225" i="33"/>
  <c r="T225" i="33"/>
  <c r="S225" i="33"/>
  <c r="V225" i="33"/>
  <c r="AB225" i="33" l="1"/>
  <c r="AC225" i="33" s="1"/>
  <c r="T226" i="33"/>
  <c r="S226" i="33"/>
  <c r="V226" i="33"/>
  <c r="X226" i="33"/>
  <c r="AB226" i="33" l="1"/>
  <c r="AC226" i="33" s="1"/>
  <c r="V227" i="33"/>
  <c r="T227" i="33"/>
  <c r="X227" i="33"/>
  <c r="S227" i="33"/>
  <c r="AB227" i="33" l="1"/>
  <c r="AC227" i="33" s="1"/>
  <c r="X228" i="33"/>
  <c r="T228" i="33"/>
  <c r="S228" i="33"/>
  <c r="V228" i="33"/>
  <c r="AB228" i="33" l="1"/>
  <c r="AC228" i="33" s="1"/>
  <c r="V286" i="33"/>
  <c r="AA286" i="33"/>
  <c r="S286" i="33"/>
  <c r="T286" i="33"/>
  <c r="X286" i="33"/>
  <c r="AB286" i="33" l="1"/>
  <c r="AC286" i="33" s="1"/>
  <c r="T287" i="33"/>
  <c r="V287" i="33"/>
  <c r="X287" i="33"/>
  <c r="AA287" i="33"/>
  <c r="S287" i="33"/>
  <c r="AB287" i="33" l="1"/>
  <c r="AC287" i="33" s="1"/>
  <c r="V288" i="33"/>
  <c r="AA288" i="33"/>
  <c r="S288" i="33"/>
  <c r="X288" i="33"/>
  <c r="T288" i="33"/>
  <c r="AB288" i="33" l="1"/>
  <c r="AC288" i="33" s="1"/>
  <c r="V298" i="33"/>
  <c r="T298" i="33"/>
  <c r="AA298" i="33"/>
  <c r="S298" i="33"/>
  <c r="X298" i="33"/>
  <c r="AB298" i="33" l="1"/>
  <c r="AC298" i="33" s="1"/>
  <c r="S289" i="33"/>
  <c r="AA289" i="33"/>
  <c r="X289" i="33"/>
  <c r="T289" i="33"/>
  <c r="V289" i="33"/>
  <c r="AB289" i="33" l="1"/>
  <c r="AC289" i="33" s="1"/>
  <c r="V290" i="33"/>
  <c r="S290" i="33"/>
  <c r="AA290" i="33"/>
  <c r="T290" i="33"/>
  <c r="X290" i="33"/>
  <c r="AB290" i="33" l="1"/>
  <c r="AC290" i="33" s="1"/>
  <c r="AA291" i="33"/>
  <c r="S291" i="33"/>
  <c r="X291" i="33"/>
  <c r="T291" i="33"/>
  <c r="V291" i="33"/>
  <c r="AB291" i="33" l="1"/>
  <c r="AC291" i="33" s="1"/>
  <c r="T292" i="33"/>
  <c r="AA292" i="33"/>
  <c r="V292" i="33"/>
  <c r="X292" i="33"/>
  <c r="S292" i="33"/>
  <c r="AB292" i="33" l="1"/>
  <c r="AC292" i="33" s="1"/>
  <c r="T293" i="33"/>
  <c r="V293" i="33"/>
  <c r="X293" i="33"/>
  <c r="S293" i="33"/>
  <c r="AB293" i="33" l="1"/>
  <c r="AC293" i="33" s="1"/>
  <c r="V294" i="33"/>
  <c r="S294" i="33"/>
  <c r="X294" i="33"/>
  <c r="T294" i="33"/>
  <c r="AB294" i="33" l="1"/>
  <c r="AC294" i="33" s="1"/>
  <c r="S295" i="33"/>
  <c r="AB295" i="33" s="1"/>
  <c r="AC295" i="33" s="1"/>
  <c r="S296" i="33" l="1"/>
  <c r="AB296" i="33" s="1"/>
  <c r="AC296" i="33" s="1"/>
  <c r="S297" i="33" l="1"/>
  <c r="AB297" i="33" s="1"/>
  <c r="AC297" i="33" s="1"/>
  <c r="S327" i="33" l="1"/>
  <c r="AB327" i="33" s="1"/>
  <c r="AC327" i="33" s="1"/>
  <c r="S299" i="33" l="1"/>
  <c r="AA299" i="33"/>
  <c r="AB299" i="33" l="1"/>
  <c r="AC299" i="33" s="1"/>
  <c r="AA300" i="33"/>
  <c r="S300" i="33"/>
  <c r="V300" i="33"/>
  <c r="AB300" i="33" l="1"/>
  <c r="AC300" i="33" s="1"/>
  <c r="T301" i="33"/>
  <c r="S301" i="33"/>
  <c r="AA301" i="33"/>
  <c r="V301" i="33"/>
  <c r="AB301" i="33" l="1"/>
  <c r="AC301" i="33" s="1"/>
  <c r="T302" i="33"/>
  <c r="S302" i="33"/>
  <c r="V302" i="33"/>
  <c r="AA302" i="33"/>
  <c r="AB302" i="33" l="1"/>
  <c r="AC302" i="33" s="1"/>
  <c r="T328" i="33"/>
  <c r="X328" i="33"/>
  <c r="S328" i="33"/>
  <c r="V328" i="33"/>
  <c r="AA328" i="33"/>
  <c r="AB328" i="33" l="1"/>
  <c r="AC328" i="33" s="1"/>
  <c r="X303" i="33"/>
  <c r="T303" i="33"/>
  <c r="AA303" i="33"/>
  <c r="S303" i="33"/>
  <c r="V303" i="33"/>
  <c r="AB303" i="33" l="1"/>
  <c r="AC303" i="33" s="1"/>
  <c r="X304" i="33"/>
  <c r="S304" i="33"/>
  <c r="V304" i="33"/>
  <c r="AA304" i="33"/>
  <c r="T304" i="33"/>
  <c r="AB304" i="33" l="1"/>
  <c r="AC304" i="33" s="1"/>
  <c r="S313" i="33"/>
  <c r="AA313" i="33"/>
  <c r="V313" i="33"/>
  <c r="X313" i="33"/>
  <c r="T313" i="33"/>
  <c r="AB313" i="33" l="1"/>
  <c r="AC313" i="33" s="1"/>
  <c r="T326" i="33"/>
  <c r="V326" i="33"/>
  <c r="AA326" i="33"/>
  <c r="X326" i="33"/>
  <c r="S326" i="33"/>
  <c r="AB326" i="33" l="1"/>
  <c r="AC326" i="33" s="1"/>
  <c r="S274" i="33"/>
  <c r="AA274" i="33"/>
  <c r="V274" i="33"/>
  <c r="X274" i="33"/>
  <c r="T274" i="33"/>
  <c r="AB274" i="33" l="1"/>
  <c r="AC274" i="33" s="1"/>
  <c r="S151" i="33"/>
  <c r="V151" i="33"/>
  <c r="X151" i="33"/>
  <c r="T151" i="33"/>
  <c r="AA151" i="33"/>
  <c r="AB151" i="33" l="1"/>
  <c r="AC151" i="33" s="1"/>
  <c r="AC229" i="33" s="1"/>
  <c r="V305" i="33"/>
  <c r="X305" i="33"/>
  <c r="T305" i="33"/>
  <c r="AA305" i="33"/>
  <c r="S305" i="33"/>
  <c r="AB305" i="33" l="1"/>
  <c r="AC305" i="33" s="1"/>
  <c r="AA262" i="33"/>
  <c r="V262" i="33"/>
  <c r="X262" i="33"/>
  <c r="T262" i="33"/>
  <c r="S262" i="33"/>
  <c r="AB262" i="33" l="1"/>
  <c r="AC262" i="33" s="1"/>
  <c r="S251" i="33"/>
  <c r="X251" i="33"/>
  <c r="T251" i="33"/>
  <c r="AA251" i="33"/>
  <c r="V251" i="33"/>
  <c r="AB251" i="33" l="1"/>
  <c r="AC251" i="33" s="1"/>
  <c r="T314" i="33"/>
  <c r="S314" i="33"/>
  <c r="X314" i="33"/>
  <c r="AA314" i="33"/>
  <c r="V314" i="33"/>
  <c r="AB314" i="33" l="1"/>
  <c r="AC314" i="33" s="1"/>
  <c r="X306" i="33"/>
  <c r="AA306" i="33"/>
  <c r="T306" i="33"/>
  <c r="V306" i="33"/>
  <c r="S306" i="33"/>
  <c r="AB306" i="33" l="1"/>
  <c r="AC306" i="33" s="1"/>
  <c r="V307" i="33"/>
  <c r="AA307" i="33"/>
  <c r="S307" i="33"/>
  <c r="X307" i="33"/>
  <c r="T307" i="33"/>
  <c r="AB307" i="33" l="1"/>
  <c r="AC307" i="33" s="1"/>
  <c r="V308" i="33"/>
  <c r="S308" i="33"/>
  <c r="AA308" i="33"/>
  <c r="T308" i="33"/>
  <c r="X308" i="33"/>
  <c r="AB308" i="33" l="1"/>
  <c r="AC308" i="33" s="1"/>
  <c r="S309" i="33"/>
  <c r="T309" i="33"/>
  <c r="V309" i="33"/>
  <c r="X309" i="33"/>
  <c r="AA309" i="33"/>
  <c r="AB309" i="33" l="1"/>
  <c r="AC309" i="33" s="1"/>
  <c r="T275" i="33"/>
  <c r="AA275" i="33"/>
  <c r="V275" i="33"/>
  <c r="X275" i="33"/>
  <c r="S275" i="33"/>
  <c r="AB275" i="33" l="1"/>
  <c r="AC275" i="33" s="1"/>
  <c r="T310" i="33"/>
  <c r="X310" i="33"/>
  <c r="S310" i="33"/>
  <c r="AA310" i="33"/>
  <c r="V310" i="33"/>
  <c r="AB310" i="33" l="1"/>
  <c r="AC310" i="33" s="1"/>
  <c r="X311" i="33"/>
  <c r="S311" i="33"/>
  <c r="V311" i="33"/>
  <c r="T311" i="33"/>
  <c r="AA311" i="33"/>
  <c r="AB311" i="33" l="1"/>
  <c r="AC311" i="33" s="1"/>
  <c r="X312" i="33"/>
  <c r="T312" i="33"/>
  <c r="AA312" i="33"/>
  <c r="S312" i="33"/>
  <c r="V312" i="33"/>
  <c r="AB312" i="33" l="1"/>
  <c r="AC312" i="33" s="1"/>
  <c r="T252" i="33"/>
  <c r="AA252" i="33"/>
  <c r="S252" i="33"/>
  <c r="V252" i="33"/>
  <c r="X252" i="33"/>
  <c r="AB252" i="33" l="1"/>
  <c r="AC252" i="33" s="1"/>
  <c r="V253" i="33"/>
  <c r="AA253" i="33"/>
  <c r="S253" i="33"/>
  <c r="X253" i="33"/>
  <c r="T253" i="33"/>
  <c r="AB253" i="33" l="1"/>
  <c r="AC253" i="33" s="1"/>
  <c r="AA254" i="33"/>
  <c r="V254" i="33"/>
  <c r="T254" i="33"/>
  <c r="X254" i="33"/>
  <c r="S254" i="33"/>
  <c r="AB254" i="33" l="1"/>
  <c r="AC254" i="33" s="1"/>
  <c r="X255" i="33"/>
  <c r="T255" i="33"/>
  <c r="V255" i="33"/>
  <c r="AA255" i="33"/>
  <c r="S255" i="33"/>
  <c r="AB255" i="33" l="1"/>
  <c r="AC255" i="33" s="1"/>
  <c r="T256" i="33"/>
  <c r="V256" i="33"/>
  <c r="S256" i="33"/>
  <c r="X256" i="33"/>
  <c r="AA256" i="33"/>
  <c r="AB256" i="33" l="1"/>
  <c r="AC256" i="33" s="1"/>
  <c r="S257" i="33"/>
  <c r="AA257" i="33"/>
  <c r="X257" i="33"/>
  <c r="V257" i="33"/>
  <c r="T257" i="33"/>
  <c r="AB257" i="33" l="1"/>
  <c r="AC257" i="33" s="1"/>
  <c r="V316" i="33"/>
  <c r="T316" i="33"/>
  <c r="X316" i="33"/>
  <c r="AA316" i="33"/>
  <c r="S316" i="33"/>
  <c r="AB316" i="33" l="1"/>
  <c r="AC316" i="33" s="1"/>
  <c r="V277" i="33"/>
  <c r="S277" i="33"/>
  <c r="T277" i="33"/>
  <c r="X277" i="33"/>
  <c r="AA277" i="33"/>
  <c r="AB277" i="33" l="1"/>
  <c r="AC277" i="33" s="1"/>
  <c r="X263" i="33"/>
  <c r="S263" i="33"/>
  <c r="T263" i="33"/>
  <c r="V263" i="33"/>
  <c r="AA263" i="33"/>
  <c r="AB263" i="33" l="1"/>
  <c r="AC263" i="33" s="1"/>
  <c r="V315" i="33"/>
  <c r="S315" i="33"/>
  <c r="X315" i="33"/>
  <c r="T315" i="33"/>
  <c r="AA315" i="33"/>
  <c r="AB315" i="33" l="1"/>
  <c r="AC315" i="33" s="1"/>
  <c r="X280" i="33"/>
  <c r="T280" i="33"/>
  <c r="V280" i="33"/>
  <c r="S280" i="33"/>
  <c r="AA280" i="33"/>
  <c r="AB280" i="33" l="1"/>
  <c r="AC280" i="33" s="1"/>
  <c r="AA317" i="33"/>
  <c r="V317" i="33"/>
  <c r="T317" i="33"/>
  <c r="X317" i="33"/>
  <c r="S317" i="33"/>
  <c r="AB317" i="33" l="1"/>
  <c r="AC317" i="33" s="1"/>
  <c r="V318" i="33"/>
  <c r="AA318" i="33"/>
  <c r="T318" i="33"/>
  <c r="S318" i="33"/>
  <c r="X318" i="33"/>
  <c r="AB318" i="33" l="1"/>
  <c r="AC318" i="33" s="1"/>
  <c r="X232" i="33"/>
  <c r="AA232" i="33"/>
  <c r="S232" i="33"/>
  <c r="V232" i="33"/>
  <c r="T232" i="33"/>
  <c r="AB232" i="33" l="1"/>
  <c r="AC232" i="33" s="1"/>
  <c r="S330" i="33"/>
  <c r="AA330" i="33"/>
  <c r="T330" i="33"/>
  <c r="X330" i="33"/>
  <c r="V330" i="33"/>
  <c r="AB330" i="33" l="1"/>
  <c r="AC330" i="33" s="1"/>
  <c r="AA329" i="33"/>
  <c r="V329" i="33"/>
  <c r="S329" i="33"/>
  <c r="X329" i="33"/>
  <c r="T329" i="33"/>
  <c r="AB329" i="33" l="1"/>
  <c r="AC329" i="33" s="1"/>
  <c r="S264" i="33"/>
  <c r="AA264" i="33"/>
  <c r="X264" i="33"/>
  <c r="V264" i="33"/>
  <c r="T264" i="33"/>
  <c r="AB264" i="33" l="1"/>
  <c r="AC264" i="33" s="1"/>
  <c r="AA266" i="33"/>
  <c r="V266" i="33"/>
  <c r="S266" i="33"/>
  <c r="X266" i="33"/>
  <c r="T266" i="33"/>
  <c r="AB266" i="33" l="1"/>
  <c r="AC266" i="33" s="1"/>
  <c r="T279" i="33"/>
  <c r="X279" i="33"/>
  <c r="S279" i="33"/>
  <c r="V279" i="33"/>
  <c r="AA279" i="33"/>
  <c r="AB279" i="33" l="1"/>
  <c r="AC279" i="33" s="1"/>
  <c r="T319" i="33"/>
  <c r="V319" i="33"/>
  <c r="S319" i="33"/>
  <c r="AA319" i="33"/>
  <c r="X319" i="33"/>
  <c r="AB319" i="33" l="1"/>
  <c r="AC319" i="33" s="1"/>
  <c r="V320" i="33"/>
  <c r="S320" i="33"/>
  <c r="X320" i="33"/>
  <c r="T320" i="33"/>
  <c r="AA320" i="33"/>
  <c r="AB320" i="33" l="1"/>
  <c r="AC320" i="33" s="1"/>
  <c r="V271" i="33"/>
  <c r="X271" i="33"/>
  <c r="T271" i="33"/>
  <c r="AA271" i="33"/>
  <c r="S271" i="33"/>
  <c r="AB271" i="33" l="1"/>
  <c r="AC271" i="33" s="1"/>
  <c r="T258" i="33"/>
  <c r="V258" i="33"/>
  <c r="X258" i="33"/>
  <c r="S258" i="33"/>
  <c r="AA258" i="33"/>
  <c r="AB258" i="33" l="1"/>
  <c r="AC258" i="33" s="1"/>
  <c r="AA48" i="33"/>
  <c r="X48" i="33"/>
  <c r="S48" i="33"/>
  <c r="T48" i="33"/>
  <c r="V48" i="33"/>
  <c r="AB48" i="33" l="1"/>
  <c r="AC48" i="33" s="1"/>
  <c r="V268" i="33"/>
  <c r="AA268" i="33"/>
  <c r="T268" i="33"/>
  <c r="S268" i="33"/>
  <c r="X268" i="33"/>
  <c r="AB268" i="33" l="1"/>
  <c r="AC268" i="33" s="1"/>
  <c r="S267" i="33"/>
  <c r="AA267" i="33"/>
  <c r="V267" i="33"/>
  <c r="T267" i="33"/>
  <c r="X267" i="33"/>
  <c r="AB267" i="33" l="1"/>
  <c r="AC267" i="33" s="1"/>
  <c r="V321" i="33"/>
  <c r="AA321" i="33"/>
  <c r="S321" i="33"/>
  <c r="X321" i="33"/>
  <c r="T321" i="33"/>
  <c r="AB321" i="33" l="1"/>
  <c r="AC321" i="33" s="1"/>
  <c r="V50" i="33"/>
  <c r="X50" i="33"/>
  <c r="T50" i="33"/>
  <c r="AA50" i="33"/>
  <c r="S50" i="33"/>
  <c r="AB50" i="33" l="1"/>
  <c r="AC50" i="33" s="1"/>
  <c r="T51" i="33" l="1"/>
  <c r="S51" i="33"/>
  <c r="X51" i="33"/>
  <c r="AA51" i="33"/>
  <c r="V51" i="33"/>
  <c r="AB51" i="33" l="1"/>
  <c r="AC51" i="33" s="1"/>
  <c r="T322" i="33"/>
  <c r="S322" i="33"/>
  <c r="V322" i="33"/>
  <c r="X322" i="33"/>
  <c r="AA322" i="33"/>
  <c r="AB322" i="33" l="1"/>
  <c r="AC322" i="33" s="1"/>
  <c r="V282" i="33"/>
  <c r="X282" i="33"/>
  <c r="S282" i="33"/>
  <c r="T282" i="33"/>
  <c r="AA282" i="33"/>
  <c r="AB282" i="33" l="1"/>
  <c r="AC282" i="33" s="1"/>
  <c r="V278" i="33"/>
  <c r="AA278" i="33"/>
  <c r="X278" i="33"/>
  <c r="T278" i="33"/>
  <c r="S278" i="33"/>
  <c r="AB278" i="33" l="1"/>
  <c r="AC278" i="33" s="1"/>
  <c r="S259" i="33"/>
  <c r="AA259" i="33"/>
  <c r="X259" i="33"/>
  <c r="AB259" i="33" l="1"/>
  <c r="AC259" i="33" s="1"/>
  <c r="AA269" i="33"/>
  <c r="S269" i="33"/>
  <c r="V269" i="33"/>
  <c r="X269" i="33"/>
  <c r="T269" i="33"/>
  <c r="AB269" i="33" l="1"/>
  <c r="AC269" i="33" s="1"/>
  <c r="S283" i="33"/>
  <c r="T283" i="33"/>
  <c r="V283" i="33"/>
  <c r="X283" i="33"/>
  <c r="AA283" i="33"/>
  <c r="AB283" i="33" l="1"/>
  <c r="AC283" i="33" s="1"/>
  <c r="T323" i="33"/>
  <c r="V323" i="33"/>
  <c r="S323" i="33"/>
  <c r="X323" i="33"/>
  <c r="AA323" i="33"/>
  <c r="AB323" i="33" l="1"/>
  <c r="AC323" i="33" s="1"/>
  <c r="X270" i="33"/>
  <c r="S270" i="33"/>
  <c r="T270" i="33"/>
  <c r="AA270" i="33"/>
  <c r="V270" i="33"/>
  <c r="AB270" i="33" l="1"/>
  <c r="AC270" i="33" s="1"/>
  <c r="AA281" i="33"/>
  <c r="T281" i="33"/>
  <c r="X281" i="33"/>
  <c r="S281" i="33"/>
  <c r="V281" i="33"/>
  <c r="AB281" i="33" l="1"/>
  <c r="AC281" i="33" s="1"/>
  <c r="S272" i="33"/>
  <c r="X272" i="33"/>
  <c r="T272" i="33"/>
  <c r="V272" i="33"/>
  <c r="AA272" i="33"/>
  <c r="AB272" i="33" l="1"/>
  <c r="AC272" i="33" s="1"/>
  <c r="AA53" i="33"/>
  <c r="X53" i="33"/>
  <c r="T53" i="33"/>
  <c r="V53" i="33"/>
  <c r="S53" i="33"/>
  <c r="AB53" i="33" l="1"/>
  <c r="AC53" i="33" s="1"/>
  <c r="S324" i="33" l="1"/>
  <c r="T324" i="33"/>
  <c r="V324" i="33"/>
  <c r="X324" i="33"/>
  <c r="AA324" i="33"/>
  <c r="AB324" i="33" l="1"/>
  <c r="AC324" i="33" s="1"/>
  <c r="AA45" i="33"/>
  <c r="V45" i="33"/>
  <c r="S45" i="33"/>
  <c r="T45" i="33"/>
  <c r="X45" i="33"/>
  <c r="AB45" i="33" l="1"/>
  <c r="AC45" i="33" s="1"/>
  <c r="V260" i="33"/>
  <c r="AA260" i="33"/>
  <c r="T260" i="33"/>
  <c r="X260" i="33"/>
  <c r="S260" i="33"/>
  <c r="AB260" i="33" l="1"/>
  <c r="AC260" i="33" s="1"/>
  <c r="X54" i="33"/>
  <c r="T54" i="33"/>
  <c r="V54" i="33"/>
  <c r="S54" i="33"/>
  <c r="AA54" i="33"/>
  <c r="AA57" i="33" s="1"/>
  <c r="AB54" i="33" l="1"/>
  <c r="AC54" i="33" s="1"/>
  <c r="X284" i="33"/>
  <c r="V284" i="33"/>
  <c r="T284" i="33"/>
  <c r="S284" i="33"/>
  <c r="AA284" i="33"/>
  <c r="AB284" i="33" l="1"/>
  <c r="AC284" i="33" s="1"/>
  <c r="X261" i="33"/>
  <c r="S261" i="33"/>
  <c r="V261" i="33"/>
  <c r="T261" i="33"/>
  <c r="AB261" i="33" l="1"/>
  <c r="AC261" i="33" s="1"/>
  <c r="X273" i="33"/>
  <c r="V273" i="33"/>
  <c r="AA273" i="33"/>
  <c r="S273" i="33"/>
  <c r="T273" i="33"/>
  <c r="AB273" i="33" l="1"/>
  <c r="AC273" i="33" s="1"/>
  <c r="T285" i="33"/>
  <c r="V285" i="33"/>
  <c r="S285" i="33"/>
  <c r="X285" i="33"/>
  <c r="AB285" i="33" l="1"/>
  <c r="AC285" i="33" s="1"/>
  <c r="X325" i="33"/>
  <c r="V325" i="33"/>
  <c r="S325" i="33"/>
  <c r="T325" i="33"/>
  <c r="AB325" i="33" l="1"/>
  <c r="AC325" i="33" s="1"/>
  <c r="S56" i="33"/>
  <c r="S57" i="33" s="1"/>
  <c r="V56" i="33"/>
  <c r="X56" i="33"/>
  <c r="T56" i="33"/>
  <c r="T57" i="33" s="1"/>
  <c r="AB57" i="33" l="1"/>
  <c r="AC57" i="33" s="1"/>
  <c r="AB56" i="33"/>
  <c r="AC56" i="33" s="1"/>
  <c r="S233" i="33"/>
  <c r="T233" i="33"/>
  <c r="X233" i="33"/>
  <c r="V233" i="33"/>
  <c r="AB233" i="33" l="1"/>
  <c r="AC233" i="33" s="1"/>
  <c r="S334" i="33"/>
  <c r="T334" i="33"/>
  <c r="V334" i="33"/>
  <c r="X334" i="33"/>
  <c r="AA334" i="33"/>
  <c r="AB334" i="33" l="1"/>
  <c r="AC334" i="33" s="1"/>
  <c r="AA338" i="33"/>
  <c r="V338" i="33"/>
  <c r="T338" i="33"/>
  <c r="S338" i="33"/>
  <c r="X338" i="33"/>
  <c r="AB338" i="33" l="1"/>
  <c r="AC338" i="33" s="1"/>
  <c r="T339" i="33"/>
  <c r="AA339" i="33"/>
  <c r="S339" i="33"/>
  <c r="V339" i="33"/>
  <c r="X339" i="33"/>
  <c r="AB339" i="33" l="1"/>
  <c r="AC339" i="33" s="1"/>
  <c r="AA340" i="33"/>
  <c r="V340" i="33"/>
  <c r="S340" i="33"/>
  <c r="X340" i="33"/>
  <c r="T340" i="33"/>
  <c r="AB340" i="33" l="1"/>
  <c r="AC340" i="33" s="1"/>
  <c r="V335" i="33"/>
  <c r="X335" i="33"/>
  <c r="AA335" i="33"/>
  <c r="S335" i="33"/>
  <c r="T335" i="33"/>
  <c r="AB335" i="33" l="1"/>
  <c r="AC335" i="33" s="1"/>
  <c r="S341" i="33"/>
  <c r="V341" i="33"/>
  <c r="T341" i="33"/>
  <c r="AA341" i="33"/>
  <c r="X341" i="33"/>
  <c r="AB341" i="33" l="1"/>
  <c r="AC341" i="33" s="1"/>
  <c r="X342" i="33"/>
  <c r="AA342" i="33"/>
  <c r="V342" i="33"/>
  <c r="S342" i="33"/>
  <c r="T342" i="33"/>
  <c r="AB342" i="33" l="1"/>
  <c r="AC342" i="33" s="1"/>
  <c r="AA343" i="33"/>
  <c r="X343" i="33"/>
  <c r="V343" i="33"/>
  <c r="T343" i="33"/>
  <c r="S343" i="33"/>
  <c r="AB343" i="33" l="1"/>
  <c r="AC343" i="33" s="1"/>
  <c r="V346" i="33"/>
  <c r="X346" i="33"/>
  <c r="S346" i="33"/>
  <c r="AA346" i="33"/>
  <c r="T346" i="33"/>
  <c r="AB346" i="33" l="1"/>
  <c r="AC346" i="33" s="1"/>
  <c r="X345" i="33"/>
  <c r="T345" i="33"/>
  <c r="S345" i="33"/>
  <c r="V345" i="33"/>
  <c r="AA345" i="33"/>
  <c r="AB345" i="33" l="1"/>
  <c r="AC345" i="33" s="1"/>
  <c r="V336" i="33"/>
  <c r="AA336" i="33"/>
  <c r="T336" i="33"/>
  <c r="X336" i="33"/>
  <c r="S336" i="33"/>
  <c r="AB336" i="33" l="1"/>
  <c r="AC336" i="33" s="1"/>
  <c r="X337" i="33"/>
  <c r="S337" i="33"/>
  <c r="T337" i="33"/>
  <c r="AA337" i="33"/>
  <c r="V337" i="33"/>
  <c r="AB337" i="33" l="1"/>
  <c r="AC337" i="33" s="1"/>
  <c r="X348" i="33"/>
  <c r="V348" i="33"/>
  <c r="S348" i="33"/>
  <c r="T348" i="33"/>
  <c r="AA348" i="33"/>
  <c r="AB348" i="33" l="1"/>
  <c r="AC348" i="33" s="1"/>
  <c r="T349" i="33"/>
  <c r="AA349" i="33"/>
  <c r="V349" i="33"/>
  <c r="X349" i="33"/>
  <c r="S349" i="33"/>
  <c r="AB349" i="33" l="1"/>
  <c r="AC349" i="33" s="1"/>
  <c r="AA350" i="33"/>
  <c r="S350" i="33"/>
  <c r="T350" i="33"/>
  <c r="V350" i="33"/>
  <c r="X350" i="33"/>
  <c r="AB350" i="33" l="1"/>
  <c r="AC350" i="33" s="1"/>
  <c r="V344" i="33"/>
  <c r="T344" i="33"/>
  <c r="AA344" i="33"/>
  <c r="S344" i="33"/>
  <c r="X344" i="33"/>
  <c r="AB344" i="33" l="1"/>
  <c r="AC344" i="33" s="1"/>
  <c r="AA347" i="33"/>
  <c r="S347" i="33"/>
  <c r="X347" i="33"/>
  <c r="T347" i="33"/>
  <c r="V347" i="33"/>
  <c r="AB347" i="33" l="1"/>
  <c r="AC347" i="33" s="1"/>
  <c r="X351" i="33"/>
  <c r="V351" i="33"/>
  <c r="AA351" i="33"/>
  <c r="T351" i="33"/>
  <c r="S351" i="33"/>
  <c r="AB351" i="33" l="1"/>
  <c r="AC351" i="33" s="1"/>
  <c r="V352" i="33"/>
  <c r="S352" i="33"/>
  <c r="T352" i="33"/>
  <c r="AA352" i="33"/>
  <c r="X352" i="33"/>
  <c r="AB352" i="33" l="1"/>
  <c r="AC352" i="33" s="1"/>
  <c r="T353" i="33"/>
  <c r="V353" i="33"/>
  <c r="X353" i="33"/>
  <c r="S353" i="33"/>
  <c r="AA353" i="33"/>
  <c r="AB353" i="33" l="1"/>
  <c r="AC353" i="33" s="1"/>
  <c r="X354" i="33"/>
  <c r="T354" i="33"/>
  <c r="V354" i="33"/>
  <c r="S354" i="33"/>
  <c r="AA354" i="33"/>
  <c r="AB354" i="33" l="1"/>
  <c r="X355" i="33"/>
  <c r="V355" i="33"/>
  <c r="T355" i="33"/>
  <c r="S355" i="33"/>
  <c r="AA355" i="33"/>
  <c r="AB355" i="33" l="1"/>
  <c r="AC355" i="33" s="1"/>
  <c r="AC354" i="33"/>
  <c r="X356" i="33"/>
  <c r="S356" i="33"/>
  <c r="V356" i="33"/>
  <c r="AA356" i="33"/>
  <c r="T356" i="33"/>
  <c r="AB356" i="33" l="1"/>
  <c r="AC356" i="33" s="1"/>
  <c r="V383" i="33"/>
  <c r="AA383" i="33"/>
  <c r="T383" i="33"/>
  <c r="S383" i="33"/>
  <c r="X383" i="33"/>
  <c r="AB383" i="33" l="1"/>
  <c r="AC383" i="33" s="1"/>
  <c r="AA358" i="33"/>
  <c r="V358" i="33"/>
  <c r="S358" i="33"/>
  <c r="X358" i="33"/>
  <c r="T358" i="33"/>
  <c r="AB358" i="33" l="1"/>
  <c r="AC358" i="33" s="1"/>
  <c r="S359" i="33"/>
  <c r="V359" i="33"/>
  <c r="X359" i="33"/>
  <c r="T359" i="33"/>
  <c r="AA359" i="33"/>
  <c r="AB359" i="33" l="1"/>
  <c r="AC359" i="33" s="1"/>
  <c r="X360" i="33"/>
  <c r="AA360" i="33"/>
  <c r="T360" i="33"/>
  <c r="S360" i="33"/>
  <c r="V360" i="33"/>
  <c r="AB360" i="33" l="1"/>
  <c r="AC360" i="33" s="1"/>
  <c r="T361" i="33"/>
  <c r="V361" i="33"/>
  <c r="S361" i="33"/>
  <c r="X361" i="33"/>
  <c r="AA361" i="33"/>
  <c r="AB361" i="33" l="1"/>
  <c r="AC361" i="33" s="1"/>
  <c r="T377" i="33"/>
  <c r="X377" i="33"/>
  <c r="S377" i="33"/>
  <c r="AA377" i="33"/>
  <c r="V377" i="33"/>
  <c r="AB377" i="33" l="1"/>
  <c r="AC377" i="33" s="1"/>
  <c r="T362" i="33"/>
  <c r="V362" i="33"/>
  <c r="S362" i="33"/>
  <c r="AA362" i="33"/>
  <c r="X362" i="33"/>
  <c r="AB362" i="33" l="1"/>
  <c r="AC362" i="33" s="1"/>
  <c r="AA363" i="33"/>
  <c r="V363" i="33"/>
  <c r="S363" i="33"/>
  <c r="X363" i="33"/>
  <c r="T363" i="33"/>
  <c r="AB363" i="33" l="1"/>
  <c r="AC363" i="33" s="1"/>
  <c r="X364" i="33"/>
  <c r="AA364" i="33"/>
  <c r="S364" i="33"/>
  <c r="V364" i="33"/>
  <c r="T364" i="33"/>
  <c r="AB364" i="33" l="1"/>
  <c r="AC364" i="33" s="1"/>
  <c r="AA365" i="33"/>
  <c r="S365" i="33"/>
  <c r="T365" i="33"/>
  <c r="V365" i="33"/>
  <c r="X365" i="33"/>
  <c r="AB365" i="33" l="1"/>
  <c r="AC365" i="33" s="1"/>
  <c r="T366" i="33"/>
  <c r="AA366" i="33"/>
  <c r="S366" i="33"/>
  <c r="V366" i="33"/>
  <c r="X366" i="33"/>
  <c r="AB366" i="33" l="1"/>
  <c r="AC366" i="33" s="1"/>
  <c r="X367" i="33"/>
  <c r="AA367" i="33"/>
  <c r="T367" i="33"/>
  <c r="V367" i="33"/>
  <c r="S367" i="33"/>
  <c r="AB367" i="33" l="1"/>
  <c r="AC367" i="33" s="1"/>
  <c r="AA368" i="33"/>
  <c r="V368" i="33"/>
  <c r="T368" i="33"/>
  <c r="X368" i="33"/>
  <c r="S368" i="33"/>
  <c r="AB368" i="33" l="1"/>
  <c r="AC368" i="33" s="1"/>
  <c r="S369" i="33"/>
  <c r="X369" i="33"/>
  <c r="V369" i="33"/>
  <c r="AA369" i="33"/>
  <c r="T369" i="33"/>
  <c r="AB369" i="33" l="1"/>
  <c r="AC369" i="33" s="1"/>
  <c r="AA370" i="33"/>
  <c r="X370" i="33"/>
  <c r="V370" i="33"/>
  <c r="S370" i="33"/>
  <c r="T370" i="33"/>
  <c r="AB370" i="33" l="1"/>
  <c r="AC370" i="33" s="1"/>
  <c r="X371" i="33"/>
  <c r="V371" i="33"/>
  <c r="S371" i="33"/>
  <c r="AA371" i="33"/>
  <c r="T371" i="33"/>
  <c r="AB371" i="33" l="1"/>
  <c r="AC371" i="33" s="1"/>
  <c r="X357" i="33"/>
  <c r="T357" i="33"/>
  <c r="AA357" i="33"/>
  <c r="V357" i="33"/>
  <c r="S357" i="33"/>
  <c r="AB357" i="33" l="1"/>
  <c r="T372" i="33"/>
  <c r="X372" i="33"/>
  <c r="AA372" i="33"/>
  <c r="V372" i="33"/>
  <c r="S372" i="33"/>
  <c r="AB372" i="33" l="1"/>
  <c r="AC372" i="33" s="1"/>
  <c r="AC357" i="33"/>
  <c r="AA373" i="33"/>
  <c r="S373" i="33"/>
  <c r="T373" i="33"/>
  <c r="V373" i="33"/>
  <c r="X373" i="33"/>
  <c r="AB373" i="33" l="1"/>
  <c r="AC373" i="33" s="1"/>
  <c r="T374" i="33"/>
  <c r="AA374" i="33"/>
  <c r="X374" i="33"/>
  <c r="S374" i="33"/>
  <c r="V374" i="33"/>
  <c r="AB374" i="33" l="1"/>
  <c r="AC374" i="33" s="1"/>
  <c r="S375" i="33"/>
  <c r="X375" i="33"/>
  <c r="T375" i="33"/>
  <c r="AA375" i="33"/>
  <c r="V375" i="33"/>
  <c r="AB375" i="33" l="1"/>
  <c r="AC375" i="33" s="1"/>
  <c r="T376" i="33"/>
  <c r="S376" i="33"/>
  <c r="V376" i="33"/>
  <c r="X376" i="33"/>
  <c r="AA376" i="33"/>
  <c r="AB376" i="33" l="1"/>
  <c r="AC376" i="33" s="1"/>
  <c r="AA379" i="33"/>
  <c r="X379" i="33"/>
  <c r="S379" i="33"/>
  <c r="T379" i="33"/>
  <c r="V379" i="33"/>
  <c r="AB379" i="33" l="1"/>
  <c r="AC379" i="33" s="1"/>
  <c r="T380" i="33"/>
  <c r="S380" i="33"/>
  <c r="X380" i="33"/>
  <c r="AA380" i="33"/>
  <c r="V380" i="33"/>
  <c r="AB380" i="33" l="1"/>
  <c r="AC380" i="33" s="1"/>
  <c r="X381" i="33"/>
  <c r="AA381" i="33"/>
  <c r="T381" i="33"/>
  <c r="S381" i="33"/>
  <c r="V381" i="33"/>
  <c r="AB381" i="33" l="1"/>
  <c r="AC381" i="33" s="1"/>
  <c r="V378" i="33"/>
  <c r="X378" i="33"/>
  <c r="AA378" i="33"/>
  <c r="T378" i="33"/>
  <c r="S378" i="33"/>
  <c r="AB378" i="33" l="1"/>
  <c r="AC378" i="33" s="1"/>
  <c r="AA382" i="33"/>
  <c r="T382" i="33"/>
  <c r="S382" i="33"/>
  <c r="V382" i="33"/>
  <c r="X382" i="33"/>
  <c r="AB382" i="33" l="1"/>
  <c r="AC382" i="33" s="1"/>
  <c r="V384" i="33"/>
  <c r="T384" i="33"/>
  <c r="AA384" i="33"/>
  <c r="X384" i="33"/>
  <c r="S384" i="33"/>
  <c r="AB384" i="33" l="1"/>
  <c r="AC384" i="33" s="1"/>
  <c r="V385" i="33"/>
  <c r="AA385" i="33"/>
  <c r="X385" i="33"/>
  <c r="T385" i="33"/>
  <c r="S385" i="33"/>
  <c r="AB385" i="33" l="1"/>
  <c r="AC385" i="33" s="1"/>
  <c r="V386" i="33"/>
  <c r="X386" i="33"/>
  <c r="AA386" i="33"/>
  <c r="S386" i="33"/>
  <c r="T386" i="33"/>
  <c r="AB386" i="33" l="1"/>
  <c r="AC386" i="33" s="1"/>
  <c r="V387" i="33"/>
  <c r="T387" i="33"/>
  <c r="X387" i="33"/>
  <c r="AA387" i="33"/>
  <c r="S387" i="33"/>
  <c r="AB387" i="33" l="1"/>
  <c r="AC387" i="33" s="1"/>
  <c r="AA392" i="33"/>
  <c r="T392" i="33"/>
  <c r="X392" i="33"/>
  <c r="V392" i="33"/>
  <c r="S392" i="33"/>
  <c r="AB392" i="33" l="1"/>
  <c r="AC392" i="33" s="1"/>
  <c r="V388" i="33"/>
  <c r="AA388" i="33"/>
  <c r="S388" i="33"/>
  <c r="T388" i="33"/>
  <c r="X388" i="33"/>
  <c r="AB388" i="33" l="1"/>
  <c r="AC388" i="33" s="1"/>
  <c r="X389" i="33"/>
  <c r="AA389" i="33"/>
  <c r="S389" i="33"/>
  <c r="V389" i="33"/>
  <c r="T389" i="33"/>
  <c r="AB389" i="33" l="1"/>
  <c r="AC389" i="33" s="1"/>
  <c r="V390" i="33"/>
  <c r="S390" i="33"/>
  <c r="X390" i="33"/>
  <c r="T390" i="33"/>
  <c r="AA390" i="33"/>
  <c r="AB390" i="33" l="1"/>
  <c r="AC390" i="33" s="1"/>
  <c r="S391" i="33"/>
  <c r="AA391" i="33"/>
  <c r="V391" i="33"/>
  <c r="T391" i="33"/>
  <c r="X391" i="33"/>
  <c r="AB391" i="33" l="1"/>
  <c r="T393" i="33"/>
  <c r="V393" i="33"/>
  <c r="X393" i="33"/>
  <c r="AA393" i="33"/>
  <c r="S393" i="33"/>
  <c r="AB393" i="33" l="1"/>
  <c r="AC393" i="33" s="1"/>
  <c r="AC391" i="33"/>
  <c r="S394" i="33"/>
  <c r="V394" i="33"/>
  <c r="AA394" i="33"/>
  <c r="X394" i="33"/>
  <c r="T394" i="33"/>
  <c r="AB394" i="33" l="1"/>
  <c r="X395" i="33"/>
  <c r="V395" i="33"/>
  <c r="T395" i="33"/>
  <c r="AA395" i="33"/>
  <c r="S395" i="33"/>
  <c r="AB395" i="33" l="1"/>
  <c r="AC395" i="33" s="1"/>
  <c r="AC394" i="33"/>
  <c r="S396" i="33"/>
  <c r="X396" i="33"/>
  <c r="AA396" i="33"/>
  <c r="T396" i="33"/>
  <c r="V396" i="33"/>
  <c r="AB396" i="33" l="1"/>
  <c r="AC396" i="33" s="1"/>
  <c r="T403" i="33"/>
  <c r="AA403" i="33"/>
  <c r="V403" i="33"/>
  <c r="X403" i="33"/>
  <c r="S403" i="33"/>
  <c r="AB403" i="33" l="1"/>
  <c r="AC403" i="33" s="1"/>
  <c r="T397" i="33"/>
  <c r="X397" i="33"/>
  <c r="AA397" i="33"/>
  <c r="V397" i="33"/>
  <c r="S397" i="33"/>
  <c r="AB397" i="33" l="1"/>
  <c r="AC397" i="33" s="1"/>
  <c r="T398" i="33"/>
  <c r="X398" i="33"/>
  <c r="S398" i="33"/>
  <c r="V398" i="33"/>
  <c r="AA398" i="33"/>
  <c r="AB398" i="33" l="1"/>
  <c r="AC398" i="33" s="1"/>
  <c r="S399" i="33"/>
  <c r="X399" i="33"/>
  <c r="AA399" i="33"/>
  <c r="T399" i="33"/>
  <c r="V399" i="33"/>
  <c r="AB399" i="33" l="1"/>
  <c r="AC399" i="33" s="1"/>
  <c r="T426" i="33"/>
  <c r="X426" i="33"/>
  <c r="S426" i="33"/>
  <c r="V426" i="33"/>
  <c r="AA426" i="33"/>
  <c r="AB426" i="33" l="1"/>
  <c r="AC426" i="33" s="1"/>
  <c r="AA400" i="33"/>
  <c r="V400" i="33"/>
  <c r="T400" i="33"/>
  <c r="X400" i="33"/>
  <c r="S400" i="33"/>
  <c r="AB400" i="33" l="1"/>
  <c r="AC400" i="33" s="1"/>
  <c r="T401" i="33"/>
  <c r="AA401" i="33"/>
  <c r="X401" i="33"/>
  <c r="S401" i="33"/>
  <c r="V401" i="33"/>
  <c r="AB401" i="33" l="1"/>
  <c r="AC401" i="33" s="1"/>
  <c r="AA402" i="33"/>
  <c r="S402" i="33"/>
  <c r="V402" i="33"/>
  <c r="X402" i="33"/>
  <c r="T402" i="33"/>
  <c r="AB402" i="33" l="1"/>
  <c r="AC402" i="33" s="1"/>
  <c r="S404" i="33"/>
  <c r="V404" i="33"/>
  <c r="X404" i="33"/>
  <c r="T404" i="33"/>
  <c r="AA404" i="33"/>
  <c r="AB404" i="33" l="1"/>
  <c r="AC404" i="33" s="1"/>
  <c r="T405" i="33"/>
  <c r="V405" i="33"/>
  <c r="AA405" i="33"/>
  <c r="X405" i="33"/>
  <c r="S405" i="33"/>
  <c r="AB405" i="33" l="1"/>
  <c r="AC405" i="33" s="1"/>
  <c r="T406" i="33"/>
  <c r="V406" i="33"/>
  <c r="AA406" i="33"/>
  <c r="S406" i="33"/>
  <c r="X406" i="33"/>
  <c r="AB406" i="33" l="1"/>
  <c r="AC406" i="33" s="1"/>
  <c r="V407" i="33"/>
  <c r="AA407" i="33"/>
  <c r="T407" i="33"/>
  <c r="X407" i="33"/>
  <c r="S407" i="33"/>
  <c r="AB407" i="33" l="1"/>
  <c r="AC407" i="33" s="1"/>
  <c r="X408" i="33"/>
  <c r="AA408" i="33"/>
  <c r="S408" i="33"/>
  <c r="V408" i="33"/>
  <c r="T408" i="33"/>
  <c r="AB408" i="33" l="1"/>
  <c r="AC408" i="33" s="1"/>
  <c r="S409" i="33"/>
  <c r="AA409" i="33"/>
  <c r="X409" i="33"/>
  <c r="V409" i="33"/>
  <c r="T409" i="33"/>
  <c r="AB409" i="33" l="1"/>
  <c r="AC409" i="33" s="1"/>
  <c r="S410" i="33"/>
  <c r="T410" i="33"/>
  <c r="V410" i="33"/>
  <c r="X410" i="33"/>
  <c r="AA410" i="33"/>
  <c r="AB410" i="33" l="1"/>
  <c r="AC410" i="33" s="1"/>
  <c r="V411" i="33"/>
  <c r="T411" i="33"/>
  <c r="S411" i="33"/>
  <c r="AA411" i="33"/>
  <c r="X411" i="33"/>
  <c r="AB411" i="33" l="1"/>
  <c r="AC411" i="33" s="1"/>
  <c r="S412" i="33"/>
  <c r="V412" i="33"/>
  <c r="AA412" i="33"/>
  <c r="T412" i="33"/>
  <c r="X412" i="33"/>
  <c r="AB412" i="33" l="1"/>
  <c r="AC412" i="33" s="1"/>
  <c r="V414" i="33"/>
  <c r="X414" i="33"/>
  <c r="AA414" i="33"/>
  <c r="T414" i="33"/>
  <c r="S414" i="33"/>
  <c r="AB414" i="33" l="1"/>
  <c r="AC414" i="33" s="1"/>
  <c r="AA415" i="33"/>
  <c r="V415" i="33"/>
  <c r="X415" i="33"/>
  <c r="S415" i="33"/>
  <c r="T415" i="33"/>
  <c r="AB415" i="33" l="1"/>
  <c r="AC415" i="33" s="1"/>
  <c r="AA416" i="33"/>
  <c r="X416" i="33"/>
  <c r="S416" i="33"/>
  <c r="V416" i="33"/>
  <c r="T416" i="33"/>
  <c r="AB416" i="33" l="1"/>
  <c r="AC416" i="33" s="1"/>
  <c r="X417" i="33"/>
  <c r="T417" i="33"/>
  <c r="AA417" i="33"/>
  <c r="V417" i="33"/>
  <c r="S417" i="33"/>
  <c r="AB417" i="33" l="1"/>
  <c r="AC417" i="33" s="1"/>
  <c r="AA418" i="33"/>
  <c r="X418" i="33"/>
  <c r="S418" i="33"/>
  <c r="V418" i="33"/>
  <c r="T418" i="33"/>
  <c r="AB418" i="33" l="1"/>
  <c r="AC418" i="33" s="1"/>
  <c r="T419" i="33"/>
  <c r="S419" i="33"/>
  <c r="X419" i="33"/>
  <c r="AA419" i="33"/>
  <c r="V419" i="33"/>
  <c r="AB419" i="33" l="1"/>
  <c r="AC419" i="33" s="1"/>
  <c r="V420" i="33"/>
  <c r="X420" i="33"/>
  <c r="AA420" i="33"/>
  <c r="T420" i="33"/>
  <c r="S420" i="33"/>
  <c r="AB420" i="33" l="1"/>
  <c r="AC420" i="33" s="1"/>
  <c r="V421" i="33"/>
  <c r="AA421" i="33"/>
  <c r="S421" i="33"/>
  <c r="T421" i="33"/>
  <c r="X421" i="33"/>
  <c r="AB421" i="33" l="1"/>
  <c r="AC421" i="33" s="1"/>
  <c r="T422" i="33"/>
  <c r="X422" i="33"/>
  <c r="V422" i="33"/>
  <c r="AA422" i="33"/>
  <c r="S422" i="33"/>
  <c r="AB422" i="33" l="1"/>
  <c r="AC422" i="33" s="1"/>
  <c r="T423" i="33"/>
  <c r="V423" i="33"/>
  <c r="AA423" i="33"/>
  <c r="S423" i="33"/>
  <c r="X423" i="33"/>
  <c r="AB423" i="33" l="1"/>
  <c r="AC423" i="33" s="1"/>
  <c r="S424" i="33"/>
  <c r="T424" i="33"/>
  <c r="V424" i="33"/>
  <c r="AA424" i="33"/>
  <c r="X424" i="33"/>
  <c r="AB424" i="33" l="1"/>
  <c r="AC424" i="33" s="1"/>
  <c r="S425" i="33"/>
  <c r="T425" i="33"/>
  <c r="AA425" i="33"/>
  <c r="X425" i="33"/>
  <c r="V425" i="33"/>
  <c r="AB425" i="33" l="1"/>
  <c r="AC425" i="33" s="1"/>
  <c r="T413" i="33"/>
  <c r="AA413" i="33"/>
  <c r="X413" i="33"/>
  <c r="S413" i="33"/>
  <c r="V413" i="33"/>
  <c r="AB413" i="33" l="1"/>
  <c r="AC413" i="33" s="1"/>
  <c r="T427" i="33"/>
  <c r="X427" i="33"/>
  <c r="S427" i="33"/>
  <c r="V427" i="33"/>
  <c r="AA427" i="33"/>
  <c r="AB427" i="33" l="1"/>
  <c r="AC427" i="33" s="1"/>
  <c r="S428" i="33"/>
  <c r="AA428" i="33"/>
  <c r="V428" i="33"/>
  <c r="T428" i="33"/>
  <c r="X428" i="33"/>
  <c r="AB428" i="33" l="1"/>
  <c r="AC428" i="33" s="1"/>
  <c r="AA429" i="33"/>
  <c r="X429" i="33"/>
  <c r="V429" i="33"/>
  <c r="T429" i="33"/>
  <c r="S429" i="33"/>
  <c r="AB429" i="33" l="1"/>
  <c r="AC429" i="33" s="1"/>
  <c r="S430" i="33"/>
  <c r="T430" i="33"/>
  <c r="AA430" i="33"/>
  <c r="X430" i="33"/>
  <c r="V430" i="33"/>
  <c r="AB430" i="33" l="1"/>
  <c r="AC430" i="33" s="1"/>
  <c r="S431" i="33"/>
  <c r="AA431" i="33"/>
  <c r="T431" i="33"/>
  <c r="X431" i="33"/>
  <c r="V431" i="33"/>
  <c r="AB431" i="33" l="1"/>
  <c r="AC431" i="33" s="1"/>
  <c r="S432" i="33"/>
  <c r="T432" i="33"/>
  <c r="V432" i="33"/>
  <c r="AA432" i="33"/>
  <c r="X432" i="33"/>
  <c r="AB432" i="33" l="1"/>
  <c r="AC432" i="33" s="1"/>
  <c r="S465" i="33"/>
  <c r="AA465" i="33"/>
  <c r="X465" i="33"/>
  <c r="T465" i="33"/>
  <c r="V465" i="33"/>
  <c r="AB465" i="33" l="1"/>
  <c r="AC465" i="33" s="1"/>
  <c r="X436" i="33"/>
  <c r="T436" i="33"/>
  <c r="AA436" i="33"/>
  <c r="S436" i="33"/>
  <c r="V436" i="33"/>
  <c r="AB436" i="33" l="1"/>
  <c r="AC436" i="33" s="1"/>
  <c r="S433" i="33"/>
  <c r="X433" i="33"/>
  <c r="V433" i="33"/>
  <c r="T433" i="33"/>
  <c r="AA433" i="33"/>
  <c r="AB433" i="33" l="1"/>
  <c r="AC433" i="33" s="1"/>
  <c r="S439" i="33"/>
  <c r="T439" i="33"/>
  <c r="X439" i="33"/>
  <c r="AA439" i="33"/>
  <c r="V439" i="33"/>
  <c r="AB439" i="33" l="1"/>
  <c r="AC439" i="33" s="1"/>
  <c r="X442" i="33"/>
  <c r="V442" i="33"/>
  <c r="AA442" i="33"/>
  <c r="T442" i="33"/>
  <c r="S442" i="33"/>
  <c r="AB442" i="33" l="1"/>
  <c r="AC442" i="33" s="1"/>
  <c r="T448" i="33"/>
  <c r="AA448" i="33"/>
  <c r="V448" i="33"/>
  <c r="S448" i="33"/>
  <c r="X448" i="33"/>
  <c r="AB448" i="33" l="1"/>
  <c r="AC448" i="33" s="1"/>
  <c r="X449" i="33"/>
  <c r="T449" i="33"/>
  <c r="AA449" i="33"/>
  <c r="V449" i="33"/>
  <c r="S449" i="33"/>
  <c r="AB449" i="33" l="1"/>
  <c r="AC449" i="33" s="1"/>
  <c r="S450" i="33"/>
  <c r="X450" i="33"/>
  <c r="V450" i="33"/>
  <c r="T450" i="33"/>
  <c r="AA450" i="33"/>
  <c r="AB450" i="33" l="1"/>
  <c r="AC450" i="33" s="1"/>
  <c r="S459" i="33"/>
  <c r="AA459" i="33"/>
  <c r="X459" i="33"/>
  <c r="V459" i="33"/>
  <c r="T459" i="33"/>
  <c r="AB459" i="33" l="1"/>
  <c r="AC459" i="33" s="1"/>
  <c r="AA455" i="33"/>
  <c r="S455" i="33"/>
  <c r="V455" i="33"/>
  <c r="X455" i="33"/>
  <c r="T455" i="33"/>
  <c r="AB455" i="33" l="1"/>
  <c r="AC455" i="33" s="1"/>
  <c r="AA460" i="33"/>
  <c r="S460" i="33"/>
  <c r="X460" i="33"/>
  <c r="T460" i="33"/>
  <c r="V460" i="33"/>
  <c r="AB460" i="33" l="1"/>
  <c r="AC460" i="33" s="1"/>
  <c r="S434" i="33"/>
  <c r="X434" i="33"/>
  <c r="AA434" i="33"/>
  <c r="T434" i="33"/>
  <c r="V434" i="33"/>
  <c r="AB434" i="33" l="1"/>
  <c r="V435" i="33"/>
  <c r="T435" i="33"/>
  <c r="AA435" i="33"/>
  <c r="S435" i="33"/>
  <c r="X435" i="33"/>
  <c r="AB435" i="33" l="1"/>
  <c r="AC435" i="33" s="1"/>
  <c r="AC434" i="33"/>
  <c r="T440" i="33"/>
  <c r="V440" i="33"/>
  <c r="AA440" i="33"/>
  <c r="X440" i="33"/>
  <c r="S440" i="33"/>
  <c r="AB440" i="33" l="1"/>
  <c r="AC440" i="33" s="1"/>
  <c r="AA441" i="33"/>
  <c r="X441" i="33"/>
  <c r="V441" i="33"/>
  <c r="S441" i="33"/>
  <c r="T441" i="33"/>
  <c r="AB441" i="33" l="1"/>
  <c r="AC441" i="33" s="1"/>
  <c r="X444" i="33"/>
  <c r="S444" i="33"/>
  <c r="V444" i="33"/>
  <c r="T444" i="33"/>
  <c r="AA444" i="33"/>
  <c r="AB444" i="33" l="1"/>
  <c r="AC444" i="33" s="1"/>
  <c r="S445" i="33"/>
  <c r="T445" i="33"/>
  <c r="AA445" i="33"/>
  <c r="V445" i="33"/>
  <c r="X445" i="33"/>
  <c r="AB445" i="33" l="1"/>
  <c r="AC445" i="33" s="1"/>
  <c r="V458" i="33"/>
  <c r="X458" i="33"/>
  <c r="S458" i="33"/>
  <c r="T458" i="33"/>
  <c r="AA458" i="33"/>
  <c r="AB458" i="33" l="1"/>
  <c r="AC458" i="33" s="1"/>
  <c r="T464" i="33"/>
  <c r="X464" i="33"/>
  <c r="V464" i="33"/>
  <c r="S464" i="33"/>
  <c r="AA464" i="33"/>
  <c r="AB464" i="33" l="1"/>
  <c r="AC464" i="33" s="1"/>
  <c r="V466" i="33"/>
  <c r="X466" i="33"/>
  <c r="S466" i="33"/>
  <c r="AA466" i="33"/>
  <c r="T466" i="33"/>
  <c r="AB466" i="33" l="1"/>
  <c r="AC466" i="33" s="1"/>
  <c r="S467" i="33"/>
  <c r="AA467" i="33"/>
  <c r="X467" i="33"/>
  <c r="V467" i="33"/>
  <c r="T467" i="33"/>
  <c r="AB467" i="33" l="1"/>
  <c r="AC467" i="33" s="1"/>
  <c r="AA468" i="33"/>
  <c r="X468" i="33"/>
  <c r="S468" i="33"/>
  <c r="T468" i="33"/>
  <c r="V468" i="33"/>
  <c r="AB468" i="33" l="1"/>
  <c r="AC468" i="33" s="1"/>
  <c r="T469" i="33"/>
  <c r="AA469" i="33"/>
  <c r="X469" i="33"/>
  <c r="S469" i="33"/>
  <c r="V469" i="33"/>
  <c r="AB469" i="33" l="1"/>
  <c r="AC469" i="33" s="1"/>
  <c r="S470" i="33"/>
  <c r="V470" i="33"/>
  <c r="AA470" i="33"/>
  <c r="X470" i="33"/>
  <c r="T470" i="33"/>
  <c r="AB470" i="33" l="1"/>
  <c r="AC470" i="33" s="1"/>
  <c r="V471" i="33"/>
  <c r="AA471" i="33"/>
  <c r="S471" i="33"/>
  <c r="T471" i="33"/>
  <c r="X471" i="33"/>
  <c r="AB471" i="33" l="1"/>
  <c r="AC471" i="33" s="1"/>
  <c r="S462" i="33"/>
  <c r="T462" i="33"/>
  <c r="AA462" i="33"/>
  <c r="X462" i="33"/>
  <c r="V462" i="33"/>
  <c r="AB462" i="33" l="1"/>
  <c r="AC462" i="33" s="1"/>
  <c r="X474" i="33"/>
  <c r="S474" i="33"/>
  <c r="V474" i="33"/>
  <c r="AA474" i="33"/>
  <c r="T474" i="33"/>
  <c r="AB474" i="33" l="1"/>
  <c r="AC474" i="33" s="1"/>
  <c r="T475" i="33"/>
  <c r="AA475" i="33"/>
  <c r="S475" i="33"/>
  <c r="V475" i="33"/>
  <c r="X475" i="33"/>
  <c r="AB475" i="33" l="1"/>
  <c r="AC475" i="33" s="1"/>
  <c r="V478" i="33"/>
  <c r="S478" i="33"/>
  <c r="X478" i="33"/>
  <c r="AA478" i="33"/>
  <c r="T478" i="33"/>
  <c r="AB478" i="33" l="1"/>
  <c r="AC478" i="33" s="1"/>
  <c r="X479" i="33"/>
  <c r="S479" i="33"/>
  <c r="T479" i="33"/>
  <c r="AA479" i="33"/>
  <c r="V479" i="33"/>
  <c r="AB479" i="33" l="1"/>
  <c r="AC479" i="33" s="1"/>
  <c r="S477" i="33"/>
  <c r="X477" i="33"/>
  <c r="T477" i="33"/>
  <c r="V477" i="33"/>
  <c r="AA477" i="33"/>
  <c r="AB477" i="33" l="1"/>
  <c r="AC477" i="33" s="1"/>
  <c r="T472" i="33"/>
  <c r="V472" i="33"/>
  <c r="S472" i="33"/>
  <c r="X472" i="33"/>
  <c r="AA472" i="33"/>
  <c r="AB472" i="33" l="1"/>
  <c r="AC472" i="33" s="1"/>
  <c r="V483" i="33"/>
  <c r="X483" i="33"/>
  <c r="T483" i="33"/>
  <c r="AA483" i="33"/>
  <c r="S483" i="33"/>
  <c r="AB483" i="33" l="1"/>
  <c r="AC483" i="33" s="1"/>
  <c r="T486" i="33"/>
  <c r="V486" i="33"/>
  <c r="S486" i="33"/>
  <c r="AA486" i="33"/>
  <c r="X486" i="33"/>
  <c r="AB486" i="33" l="1"/>
  <c r="AC486" i="33" s="1"/>
  <c r="AA481" i="33"/>
  <c r="T481" i="33"/>
  <c r="X481" i="33"/>
  <c r="S481" i="33"/>
  <c r="V481" i="33"/>
  <c r="AB481" i="33" l="1"/>
  <c r="AC481" i="33" s="1"/>
  <c r="X482" i="33"/>
  <c r="V482" i="33"/>
  <c r="S482" i="33"/>
  <c r="AA482" i="33"/>
  <c r="T482" i="33"/>
  <c r="AB482" i="33" l="1"/>
  <c r="AC482" i="33" s="1"/>
  <c r="S484" i="33"/>
  <c r="X484" i="33"/>
  <c r="AA484" i="33"/>
  <c r="T484" i="33"/>
  <c r="V484" i="33"/>
  <c r="AB484" i="33" l="1"/>
  <c r="AC484" i="33" s="1"/>
  <c r="S480" i="33"/>
  <c r="AA480" i="33"/>
  <c r="T480" i="33"/>
  <c r="X480" i="33"/>
  <c r="V480" i="33"/>
  <c r="AB480" i="33" l="1"/>
  <c r="AC480" i="33" s="1"/>
  <c r="T485" i="33"/>
  <c r="AA485" i="33"/>
  <c r="S485" i="33"/>
  <c r="V485" i="33"/>
  <c r="X485" i="33"/>
  <c r="AB485" i="33" l="1"/>
  <c r="AC485" i="33" s="1"/>
  <c r="X487" i="33"/>
  <c r="AA487" i="33"/>
  <c r="S487" i="33"/>
  <c r="T487" i="33"/>
  <c r="V487" i="33"/>
  <c r="AB487" i="33" l="1"/>
  <c r="AC487" i="33" s="1"/>
  <c r="AA489" i="33" l="1"/>
  <c r="V489" i="33"/>
  <c r="T489" i="33"/>
  <c r="X489" i="33"/>
  <c r="S489" i="33"/>
  <c r="AB489" i="33" l="1"/>
  <c r="AC489" i="33" s="1"/>
  <c r="X495" i="33" l="1"/>
  <c r="AA495" i="33"/>
  <c r="T495" i="33"/>
  <c r="V495" i="33"/>
  <c r="S495" i="33"/>
  <c r="AB495" i="33" l="1"/>
  <c r="AC495" i="33" s="1"/>
  <c r="T490" i="33"/>
  <c r="V490" i="33"/>
  <c r="S490" i="33"/>
  <c r="AA490" i="33"/>
  <c r="X490" i="33"/>
  <c r="AB490" i="33" l="1"/>
  <c r="AC490" i="33" s="1"/>
  <c r="AA496" i="33"/>
  <c r="S496" i="33"/>
  <c r="V496" i="33"/>
  <c r="T496" i="33"/>
  <c r="X496" i="33"/>
  <c r="AB496" i="33" l="1"/>
  <c r="AC496" i="33" s="1"/>
  <c r="V494" i="33"/>
  <c r="AA494" i="33"/>
  <c r="T494" i="33"/>
  <c r="S494" i="33"/>
  <c r="X494" i="33"/>
  <c r="AB494" i="33" l="1"/>
  <c r="AC494" i="33" s="1"/>
  <c r="X492" i="33"/>
  <c r="V492" i="33"/>
  <c r="T492" i="33"/>
  <c r="S492" i="33"/>
  <c r="AA492" i="33"/>
  <c r="AB492" i="33" l="1"/>
  <c r="AC492" i="33" s="1"/>
  <c r="S498" i="33" l="1"/>
  <c r="V498" i="33"/>
  <c r="AA498" i="33"/>
  <c r="X498" i="33"/>
  <c r="T498" i="33"/>
  <c r="AB498" i="33" l="1"/>
  <c r="AC498" i="33" s="1"/>
  <c r="T499" i="33" l="1"/>
  <c r="T500" i="33" s="1"/>
  <c r="W500" i="33"/>
  <c r="V499" i="33"/>
  <c r="X499" i="33"/>
  <c r="X500" i="33" s="1"/>
  <c r="AA500" i="33"/>
  <c r="S499" i="33"/>
  <c r="S500" i="33" s="1"/>
  <c r="V500" i="33" l="1"/>
  <c r="AB499" i="33"/>
  <c r="AC499" i="33" s="1"/>
  <c r="U500" i="33"/>
  <c r="X234" i="33"/>
  <c r="V234" i="33"/>
  <c r="AA234" i="33"/>
  <c r="S234" i="33"/>
  <c r="T234" i="33"/>
  <c r="AB234" i="33" l="1"/>
  <c r="AC234" i="33" s="1"/>
  <c r="AB500" i="33"/>
  <c r="AC500" i="33"/>
  <c r="AA235" i="33"/>
  <c r="X235" i="33"/>
  <c r="T235" i="33"/>
  <c r="V235" i="33"/>
  <c r="AB235" i="33" l="1"/>
  <c r="AC235" i="33" s="1"/>
  <c r="V236" i="33"/>
  <c r="X236" i="33"/>
  <c r="T236" i="33"/>
  <c r="AA236" i="33"/>
  <c r="AB236" i="33" l="1"/>
  <c r="AC236" i="33" s="1"/>
  <c r="AA237" i="33"/>
  <c r="T237" i="33"/>
  <c r="V237" i="33"/>
  <c r="X237" i="33"/>
  <c r="AB237" i="33" l="1"/>
  <c r="AC237" i="33" s="1"/>
  <c r="AA238" i="33"/>
  <c r="AB238" i="33" s="1"/>
  <c r="AC238" i="33" s="1"/>
  <c r="AA239" i="33" l="1"/>
  <c r="AB239" i="33" s="1"/>
  <c r="AC239" i="33" s="1"/>
  <c r="AA240" i="33" l="1"/>
  <c r="AB240" i="33" s="1"/>
  <c r="AC240" i="33" s="1"/>
  <c r="T241" i="33" l="1"/>
  <c r="V241" i="33"/>
  <c r="X241" i="33"/>
  <c r="AA241" i="33"/>
  <c r="S241" i="33"/>
  <c r="AB241" i="33" l="1"/>
  <c r="AC241" i="33" s="1"/>
  <c r="V242" i="33"/>
  <c r="AA242" i="33"/>
  <c r="S242" i="33"/>
  <c r="X242" i="33"/>
  <c r="T242" i="33"/>
  <c r="AB242" i="33" l="1"/>
  <c r="AC242" i="33" s="1"/>
  <c r="T243" i="33"/>
  <c r="V243" i="33"/>
  <c r="S243" i="33"/>
  <c r="X243" i="33"/>
  <c r="AA243" i="33"/>
  <c r="AB243" i="33" l="1"/>
  <c r="AC243" i="33" s="1"/>
  <c r="T245" i="33"/>
  <c r="X245" i="33"/>
  <c r="V245" i="33"/>
  <c r="S245" i="33"/>
  <c r="AA245" i="33"/>
  <c r="AB245" i="33" l="1"/>
  <c r="AC245" i="33" s="1"/>
  <c r="X246" i="33"/>
  <c r="T246" i="33"/>
  <c r="AA246" i="33"/>
  <c r="S246" i="33"/>
  <c r="V246" i="33"/>
  <c r="AB246" i="33" l="1"/>
  <c r="AC246" i="33" s="1"/>
  <c r="AA503" i="33"/>
  <c r="X503" i="33"/>
  <c r="T503" i="33"/>
  <c r="S503" i="33"/>
  <c r="V503" i="33"/>
  <c r="AB503" i="33" l="1"/>
  <c r="AC503" i="33" s="1"/>
  <c r="S504" i="33"/>
  <c r="AA504" i="33"/>
  <c r="T504" i="33"/>
  <c r="X504" i="33"/>
  <c r="V504" i="33"/>
  <c r="AB504" i="33" l="1"/>
  <c r="AC504" i="33" s="1"/>
  <c r="S505" i="33"/>
  <c r="X505" i="33"/>
  <c r="T505" i="33"/>
  <c r="V505" i="33"/>
  <c r="AA505" i="33"/>
  <c r="AB505" i="33" l="1"/>
  <c r="AC505" i="33" s="1"/>
  <c r="T506" i="33"/>
  <c r="S506" i="33"/>
  <c r="AA506" i="33"/>
  <c r="X506" i="33"/>
  <c r="V506" i="33"/>
  <c r="AB506" i="33" l="1"/>
  <c r="AC506" i="33" s="1"/>
  <c r="T507" i="33"/>
  <c r="V507" i="33"/>
  <c r="X507" i="33"/>
  <c r="S507" i="33"/>
  <c r="AA507" i="33"/>
  <c r="AB507" i="33" l="1"/>
  <c r="AC507" i="33" s="1"/>
  <c r="V508" i="33"/>
  <c r="S508" i="33"/>
  <c r="AA508" i="33"/>
  <c r="X508" i="33"/>
  <c r="T508" i="33"/>
  <c r="AB508" i="33" l="1"/>
  <c r="AC508" i="33" s="1"/>
  <c r="V509" i="33"/>
  <c r="S509" i="33"/>
  <c r="T509" i="33"/>
  <c r="X509" i="33"/>
  <c r="AA509" i="33"/>
  <c r="AB509" i="33" l="1"/>
  <c r="AC509" i="33" s="1"/>
  <c r="X510" i="33"/>
  <c r="S510" i="33"/>
  <c r="T510" i="33"/>
  <c r="AA510" i="33"/>
  <c r="V510" i="33"/>
  <c r="AB510" i="33" l="1"/>
  <c r="AC510" i="33" s="1"/>
  <c r="AA511" i="33"/>
  <c r="T511" i="33"/>
  <c r="S511" i="33"/>
  <c r="V511" i="33"/>
  <c r="X511" i="33"/>
  <c r="AB511" i="33" l="1"/>
  <c r="AC511" i="33" s="1"/>
  <c r="V512" i="33"/>
  <c r="X512" i="33"/>
  <c r="AA512" i="33"/>
  <c r="T512" i="33"/>
  <c r="S512" i="33"/>
  <c r="AB512" i="33" l="1"/>
  <c r="AC512" i="33" s="1"/>
  <c r="V513" i="33"/>
  <c r="S513" i="33"/>
  <c r="X513" i="33"/>
  <c r="AA513" i="33"/>
  <c r="T513" i="33"/>
  <c r="AB513" i="33" l="1"/>
  <c r="AC513" i="33" s="1"/>
  <c r="AA514" i="33"/>
  <c r="S514" i="33"/>
  <c r="T514" i="33"/>
  <c r="V514" i="33"/>
  <c r="X514" i="33"/>
  <c r="AB514" i="33" l="1"/>
  <c r="AC514" i="33" s="1"/>
  <c r="S247" i="33"/>
  <c r="AA247" i="33"/>
  <c r="X247" i="33"/>
  <c r="V247" i="33"/>
  <c r="T247" i="33"/>
  <c r="AB247" i="33" l="1"/>
  <c r="AC247" i="33" s="1"/>
  <c r="V248" i="33"/>
  <c r="S248" i="33"/>
  <c r="AA248" i="33"/>
  <c r="X248" i="33"/>
  <c r="T248" i="33"/>
  <c r="AB248" i="33" l="1"/>
  <c r="AC248" i="33" s="1"/>
  <c r="V520" i="33"/>
  <c r="S520" i="33"/>
  <c r="X520" i="33"/>
  <c r="AA520" i="33"/>
  <c r="T520" i="33"/>
  <c r="AB520" i="33" l="1"/>
  <c r="AC520" i="33" s="1"/>
  <c r="S519" i="33"/>
  <c r="V519" i="33"/>
  <c r="AA519" i="33"/>
  <c r="X519" i="33"/>
  <c r="T519" i="33"/>
  <c r="AB519" i="33" l="1"/>
  <c r="AC519" i="33" s="1"/>
  <c r="X72" i="33" l="1"/>
  <c r="X77" i="33" s="1"/>
  <c r="X115" i="33" s="1"/>
  <c r="S72" i="33"/>
  <c r="S77" i="33" s="1"/>
  <c r="S115" i="33" s="1"/>
  <c r="T72" i="33"/>
  <c r="T77" i="33" s="1"/>
  <c r="T115" i="33" s="1"/>
  <c r="AA72" i="33"/>
  <c r="AA77" i="33" s="1"/>
  <c r="AA115" i="33" s="1"/>
  <c r="V72" i="33"/>
  <c r="V77" i="33" s="1"/>
  <c r="V115" i="33" s="1"/>
  <c r="AB77" i="33" l="1"/>
  <c r="AB115" i="33" s="1"/>
  <c r="AB72" i="33"/>
  <c r="AC72" i="33" s="1"/>
  <c r="AC77" i="33" l="1"/>
  <c r="AC115" i="33" s="1"/>
  <c r="AA522" i="33"/>
  <c r="S522" i="33"/>
  <c r="X522" i="33"/>
  <c r="T522" i="33"/>
  <c r="V522" i="33"/>
  <c r="AB522" i="33" l="1"/>
  <c r="AC522" i="33" s="1"/>
  <c r="V523" i="33"/>
  <c r="T523" i="33"/>
  <c r="S523" i="33"/>
  <c r="X523" i="33"/>
  <c r="AA523" i="33"/>
  <c r="AB523" i="33" l="1"/>
  <c r="AC523" i="33" s="1"/>
  <c r="X524" i="33"/>
  <c r="T524" i="33"/>
  <c r="AA524" i="33"/>
  <c r="S524" i="33"/>
  <c r="V524" i="33"/>
  <c r="AB524" i="33" l="1"/>
  <c r="AC524" i="33" s="1"/>
  <c r="X525" i="33"/>
  <c r="S525" i="33"/>
  <c r="T525" i="33"/>
  <c r="AA525" i="33"/>
  <c r="V525" i="33"/>
  <c r="AB525" i="33" l="1"/>
  <c r="AC525" i="33" s="1"/>
  <c r="X526" i="33"/>
  <c r="V526" i="33"/>
  <c r="T526" i="33"/>
  <c r="S526" i="33"/>
  <c r="AA526" i="33"/>
  <c r="AB526" i="33" l="1"/>
  <c r="AC526" i="33" s="1"/>
  <c r="V527" i="33"/>
  <c r="T527" i="33"/>
  <c r="S527" i="33"/>
  <c r="AA527" i="33"/>
  <c r="X527" i="33"/>
  <c r="AB527" i="33" l="1"/>
  <c r="AC527" i="33" s="1"/>
  <c r="T528" i="33"/>
  <c r="AA528" i="33"/>
  <c r="S528" i="33"/>
  <c r="X528" i="33"/>
  <c r="V528" i="33"/>
  <c r="AB528" i="33" l="1"/>
  <c r="AC528" i="33" s="1"/>
  <c r="X529" i="33"/>
  <c r="V529" i="33"/>
  <c r="T529" i="33"/>
  <c r="S529" i="33"/>
  <c r="AA529" i="33"/>
  <c r="AB529" i="33" l="1"/>
  <c r="AC529" i="33" s="1"/>
  <c r="S530" i="33"/>
  <c r="V530" i="33"/>
  <c r="X530" i="33"/>
  <c r="T530" i="33"/>
  <c r="AA530" i="33"/>
  <c r="AB530" i="33" l="1"/>
  <c r="AC530" i="33" s="1"/>
  <c r="X531" i="33"/>
  <c r="S531" i="33"/>
  <c r="AA531" i="33"/>
  <c r="T531" i="33"/>
  <c r="V531" i="33"/>
  <c r="AB531" i="33" l="1"/>
  <c r="AC531" i="33" s="1"/>
  <c r="V532" i="33"/>
  <c r="S532" i="33"/>
  <c r="AA532" i="33"/>
  <c r="T532" i="33"/>
  <c r="X532" i="33"/>
  <c r="AB532" i="33" l="1"/>
  <c r="AC532" i="33" s="1"/>
  <c r="T533" i="33"/>
  <c r="AA533" i="33"/>
  <c r="AA540" i="33" s="1"/>
  <c r="X533" i="33"/>
  <c r="V533" i="33"/>
  <c r="S533" i="33"/>
  <c r="AB533" i="33" l="1"/>
  <c r="AC533" i="33" s="1"/>
  <c r="AA250" i="33"/>
  <c r="V250" i="33"/>
  <c r="T250" i="33"/>
  <c r="S250" i="33"/>
  <c r="X250" i="33"/>
  <c r="AB250" i="33" l="1"/>
  <c r="AC250" i="33" s="1"/>
  <c r="S535" i="33"/>
  <c r="T535" i="33"/>
  <c r="X535" i="33"/>
  <c r="V535" i="33"/>
  <c r="AB535" i="33" l="1"/>
  <c r="AC535" i="33" s="1"/>
  <c r="T536" i="33"/>
  <c r="X536" i="33"/>
  <c r="S536" i="33"/>
  <c r="V536" i="33"/>
  <c r="AB536" i="33" l="1"/>
  <c r="AC536" i="33" s="1"/>
  <c r="T537" i="33"/>
  <c r="V537" i="33"/>
  <c r="S537" i="33"/>
  <c r="X537" i="33"/>
  <c r="AB537" i="33" l="1"/>
  <c r="AC537" i="33" s="1"/>
  <c r="X539" i="33"/>
  <c r="X540" i="33" s="1"/>
  <c r="S539" i="33"/>
  <c r="S540" i="33" s="1"/>
  <c r="T539" i="33"/>
  <c r="T540" i="33" s="1"/>
  <c r="V539" i="33"/>
  <c r="AB539" i="33" l="1"/>
  <c r="AC539" i="33" s="1"/>
  <c r="V540" i="33"/>
  <c r="X543" i="33"/>
  <c r="S543" i="33"/>
  <c r="V543" i="33"/>
  <c r="AA543" i="33"/>
  <c r="T543" i="33"/>
  <c r="AC540" i="33" l="1"/>
  <c r="AB540" i="33"/>
  <c r="AB543" i="33"/>
  <c r="AC543" i="33" l="1"/>
  <c r="X544" i="33" l="1"/>
  <c r="S544" i="33"/>
  <c r="AA544" i="33"/>
  <c r="V544" i="33"/>
  <c r="T544" i="33"/>
  <c r="AB544" i="33" l="1"/>
  <c r="T545" i="33"/>
  <c r="V545" i="33"/>
  <c r="X545" i="33"/>
  <c r="AA545" i="33"/>
  <c r="S545" i="33"/>
  <c r="AB545" i="33" l="1"/>
  <c r="AC545" i="33" s="1"/>
  <c r="AC544" i="33"/>
  <c r="X546" i="33" l="1"/>
  <c r="T546" i="33"/>
  <c r="T547" i="33" s="1"/>
  <c r="AA546" i="33"/>
  <c r="AA547" i="33" s="1"/>
  <c r="U43" i="33"/>
  <c r="V546" i="33"/>
  <c r="S546" i="33"/>
  <c r="S547" i="33" s="1"/>
  <c r="W43" i="33"/>
  <c r="AB547" i="33" l="1"/>
  <c r="AA43" i="33"/>
  <c r="S43" i="33"/>
  <c r="T43" i="33"/>
  <c r="X43" i="33"/>
  <c r="V43" i="33"/>
  <c r="AB546" i="33"/>
  <c r="AC546" i="33" s="1"/>
  <c r="C24" i="47"/>
  <c r="AC547" i="33" l="1"/>
  <c r="AB43" i="33"/>
  <c r="T229" i="33" l="1"/>
  <c r="S229" i="33"/>
  <c r="W229" i="33"/>
  <c r="AA229" i="33"/>
  <c r="U229" i="33"/>
  <c r="V229" i="33"/>
  <c r="X229" i="33"/>
  <c r="P229" i="33"/>
  <c r="P331" i="33"/>
  <c r="W244" i="33" l="1"/>
  <c r="U244" i="33"/>
  <c r="T244" i="33"/>
  <c r="AA244" i="33"/>
  <c r="X244" i="33"/>
  <c r="V244" i="33"/>
  <c r="S244" i="33"/>
  <c r="AB244" i="33" l="1"/>
  <c r="AC244" i="33" s="1"/>
  <c r="AB229" i="33"/>
  <c r="W249" i="33"/>
  <c r="W331" i="33" s="1"/>
  <c r="W549" i="33" s="1"/>
  <c r="U249" i="33"/>
  <c r="T249" i="33"/>
  <c r="T331" i="33" s="1"/>
  <c r="T549" i="33" s="1"/>
  <c r="X249" i="33"/>
  <c r="X331" i="33" s="1"/>
  <c r="X549" i="33" s="1"/>
  <c r="S249" i="33"/>
  <c r="S331" i="33" s="1"/>
  <c r="S549" i="33" s="1"/>
  <c r="AA249" i="33"/>
  <c r="AA331" i="33" s="1"/>
  <c r="AA549" i="33" s="1"/>
  <c r="V249" i="33"/>
  <c r="V331" i="33" s="1"/>
  <c r="V549" i="33" s="1"/>
  <c r="U331" i="33" l="1"/>
  <c r="U549" i="33" s="1"/>
  <c r="AB249" i="33"/>
  <c r="AC249" i="33" s="1"/>
  <c r="C8" i="47"/>
  <c r="D8" i="47" s="1"/>
  <c r="O115" i="33"/>
  <c r="O549" i="33" s="1"/>
  <c r="P115" i="33"/>
  <c r="P549" i="33" s="1"/>
  <c r="AB331" i="33" l="1"/>
  <c r="AB549" i="33" s="1"/>
  <c r="AC331" i="33"/>
  <c r="AC549" i="33" s="1"/>
  <c r="AL550" i="33" s="1"/>
  <c r="AL553" i="33" s="1"/>
  <c r="C23" i="47"/>
  <c r="D23" i="47" s="1"/>
  <c r="C25" i="47"/>
  <c r="D25" i="47" s="1"/>
  <c r="C13" i="47"/>
  <c r="AC332" i="33" l="1"/>
  <c r="D14" i="47"/>
  <c r="D16" i="47"/>
  <c r="C16" i="47" s="1"/>
  <c r="D13" i="47"/>
  <c r="C19" i="47"/>
  <c r="D19" i="47" s="1"/>
  <c r="C14" i="47" l="1"/>
  <c r="C18" i="47"/>
  <c r="D18" i="47" s="1"/>
  <c r="C17" i="47" l="1"/>
  <c r="D17" i="47" s="1"/>
  <c r="C20" i="47" l="1"/>
  <c r="D20" i="47" s="1"/>
  <c r="C28" i="47" l="1"/>
  <c r="D28" i="47" s="1"/>
  <c r="C27" i="47"/>
  <c r="D27" i="47" s="1"/>
  <c r="D29" i="47"/>
  <c r="C29" i="47" l="1"/>
  <c r="C31" i="47" s="1"/>
  <c r="D31" i="47"/>
</calcChain>
</file>

<file path=xl/sharedStrings.xml><?xml version="1.0" encoding="utf-8"?>
<sst xmlns="http://schemas.openxmlformats.org/spreadsheetml/2006/main" count="4501" uniqueCount="366">
  <si>
    <t>JARDINERO BOTÁNICO</t>
  </si>
  <si>
    <t>JEFE DE CUENCA (LERMA-CHAPALA)</t>
  </si>
  <si>
    <t>JEFE DE CUENCA (PACÍFICO-BALSAS)</t>
  </si>
  <si>
    <t>JEFE DE CUENCA (SANTIAGO)</t>
  </si>
  <si>
    <t>PROMOTOR</t>
  </si>
  <si>
    <t>RESIDENTE AMBIENTAL</t>
  </si>
  <si>
    <t>RESIDENTE DE JARDÍN BOTÁNICO</t>
  </si>
  <si>
    <t>TÉCNICO EN POTABILIZACIÓN</t>
  </si>
  <si>
    <t>7C</t>
  </si>
  <si>
    <t>VIVERISTA</t>
  </si>
  <si>
    <t>AUXILIAR DE MERCADOTECNIA</t>
  </si>
  <si>
    <t>FOTOGRAFÍA Y VIDEO</t>
  </si>
  <si>
    <t>JEFE DE COMUNICACIÓN</t>
  </si>
  <si>
    <t>ANALISTA  DE COSTOS</t>
  </si>
  <si>
    <t>ANALISTA  PRODER</t>
  </si>
  <si>
    <t>ANALISTA ADMINISTRATIVO</t>
  </si>
  <si>
    <t>ARCHIVISTA</t>
  </si>
  <si>
    <t>AUXILIAR DE FORTALECIMIENTO</t>
  </si>
  <si>
    <t>AUXILIAR ELECTROMECÁNICO</t>
  </si>
  <si>
    <t>4C</t>
  </si>
  <si>
    <t>AYUDANTE DE GRÚA</t>
  </si>
  <si>
    <t>3A</t>
  </si>
  <si>
    <t>AYUDANTE DE PERFORADOR</t>
  </si>
  <si>
    <t>AYUDANTE DE VIDEO</t>
  </si>
  <si>
    <t>COORDINADOR DE LICITACIONES</t>
  </si>
  <si>
    <t>COORDINADOR DE PRECIOS UNITARIOS</t>
  </si>
  <si>
    <t>GEÓLOGO</t>
  </si>
  <si>
    <t>JEFE ADMINISTRATIVO DE OBRA</t>
  </si>
  <si>
    <t>JEFE DE CONSOLIDACIÓN FINACIERA DE LOS SERVICIOS</t>
  </si>
  <si>
    <t>JEFE DE CONTROL DE OBRAS</t>
  </si>
  <si>
    <t>JEFE DE POZOS</t>
  </si>
  <si>
    <t>OPERADOR DE GRÚA</t>
  </si>
  <si>
    <t>OPERADOR DE PERFORACIÓN</t>
  </si>
  <si>
    <t>OPERADOR DE PIPA</t>
  </si>
  <si>
    <t>OPERADOR DE VIDEO</t>
  </si>
  <si>
    <t>4B</t>
  </si>
  <si>
    <t>PERFORADOR</t>
  </si>
  <si>
    <t>PROYECTISTA</t>
  </si>
  <si>
    <t>SUPERVISOR DE OBRA</t>
  </si>
  <si>
    <t>SUPERVISOR DE PERFORACIÓN</t>
  </si>
  <si>
    <t>TRABAJADOR SOCIAL</t>
  </si>
  <si>
    <t>ALMACENISTA</t>
  </si>
  <si>
    <t>ANALISTA CONTABLE</t>
  </si>
  <si>
    <t>ANALISTA CONTABLE (EGRESOS)</t>
  </si>
  <si>
    <t>ANALISTA DE CONTROL PATRIMONIAL</t>
  </si>
  <si>
    <t>ANALISTA DE RECURSOS HUMANOS</t>
  </si>
  <si>
    <t>ANALISTA DE SISTEMAS (ADMINISTRADOR DE REDES)</t>
  </si>
  <si>
    <t>ANALISTA DE SISTEMAS (SOPORTE TÉCNICO)</t>
  </si>
  <si>
    <t>ANALISTA DE SISTEMAS DE INFORMACIÓN</t>
  </si>
  <si>
    <t>ANALISTA JURÍDICO</t>
  </si>
  <si>
    <t>10A</t>
  </si>
  <si>
    <t>ANALISTA JURÍDICO (CONSULTIVO)</t>
  </si>
  <si>
    <t>ANALISTA JURÍDICO (LABORAL)</t>
  </si>
  <si>
    <t>ASEADOR</t>
  </si>
  <si>
    <t>AUXILIAR DE SERVICIOS GENERALES (FOTOCOPIADO)</t>
  </si>
  <si>
    <t>AUXILIAR OPERATIVO</t>
  </si>
  <si>
    <t>CAJERO</t>
  </si>
  <si>
    <t>COMPRADOR</t>
  </si>
  <si>
    <t>ESPECIALISTA EN SEGURIDAD</t>
  </si>
  <si>
    <t>GERENTE DE CONTABILIDAD</t>
  </si>
  <si>
    <t>GERENTE DE INFORMÁTICA</t>
  </si>
  <si>
    <t>GERENTE DE PERSONAL</t>
  </si>
  <si>
    <t>GERENTE DE SERVICIOS GENERALES</t>
  </si>
  <si>
    <t>JARDINERO</t>
  </si>
  <si>
    <t>JEFE DE ADQUISICIONES</t>
  </si>
  <si>
    <t>JEFE DE CONTROL PRESUPUESTAL (CONTABILIDAD)</t>
  </si>
  <si>
    <t>JEFE DE LA UNIDAD DE TRANSPARENCIA</t>
  </si>
  <si>
    <t>JEFE DE LO CONSULTIVO</t>
  </si>
  <si>
    <t>JEFE DE MANTENIMIENTO</t>
  </si>
  <si>
    <t>JEFE DE NÓMINA</t>
  </si>
  <si>
    <t>JEFE DE PATRIMONIO Y ALMACENES</t>
  </si>
  <si>
    <t>JEFE DE TESORERÍA</t>
  </si>
  <si>
    <t>MÉDICO</t>
  </si>
  <si>
    <t>PROGRAMADOR ANALISTA</t>
  </si>
  <si>
    <t>RECEPCIONISTA</t>
  </si>
  <si>
    <t>SUPERVISOR DE MANTENIMIENTO (PARQUE VEHÍCULAR)</t>
  </si>
  <si>
    <t>SUPERVISOR DE SERVICIOS GENERALES</t>
  </si>
  <si>
    <t>AUXILIAR DE INFORMACIÓN Y ESTADÍSTICA</t>
  </si>
  <si>
    <t>AUXILIAR DE NORMATIVIDAD</t>
  </si>
  <si>
    <t>INGENIERO ELECTROMECÁNICO</t>
  </si>
  <si>
    <t>OPERADOR GENERAL DE PTAR'S</t>
  </si>
  <si>
    <t>SUPERVISOR DE MONITOREO Y EFICIENCIA OPERATIVA</t>
  </si>
  <si>
    <t>SUPERVISOR DE NORMATIVIDAD</t>
  </si>
  <si>
    <t>TÉCNICO EN MANTENIMIENTO</t>
  </si>
  <si>
    <t>GEÓGRAFO EN GEOMÁTICA</t>
  </si>
  <si>
    <t>JEFE DE CONSTITUCIÓN  DE ORGANISMOS OPERADORES</t>
  </si>
  <si>
    <t>TOPÓGRAFO</t>
  </si>
  <si>
    <t>AUXILIAR DE COMPRAS</t>
  </si>
  <si>
    <t>AUXILIAR DE NÓMINA</t>
  </si>
  <si>
    <t>JEFE DE SUPERVISIÓN ADMINISTRATIVA</t>
  </si>
  <si>
    <t>DESARROLLO TÉCNICO</t>
  </si>
  <si>
    <t>AUXILIAR DE SERVICIOS GENERALES (PINTOR-ALBAÑIL-ELECTRICISTA-FONTANERO)</t>
  </si>
  <si>
    <t>COORDINADOR DE CONTRATOS</t>
  </si>
  <si>
    <t>AUXILIAR DE TOPÓGRAFO</t>
  </si>
  <si>
    <t>SUPERVISOR DE COLECTORES Y TÚNELES</t>
  </si>
  <si>
    <t>NÚMERO CONS.</t>
  </si>
  <si>
    <t xml:space="preserve">SECRETARIA </t>
  </si>
  <si>
    <t>TOTAL GENERAL:</t>
  </si>
  <si>
    <t>COMISIÓN ESTATAL DEL AGUA DE JALISCO</t>
  </si>
  <si>
    <t>COSTO ANUAL</t>
  </si>
  <si>
    <t>COSTO MENSUAL</t>
  </si>
  <si>
    <t>UP</t>
  </si>
  <si>
    <t>PG</t>
  </si>
  <si>
    <t>UEG</t>
  </si>
  <si>
    <t>NIVEL</t>
  </si>
  <si>
    <t>JORNADA</t>
  </si>
  <si>
    <t>CATEG.</t>
  </si>
  <si>
    <t>SUMA</t>
  </si>
  <si>
    <t>TOTAL
MENSUAL</t>
  </si>
  <si>
    <t>C</t>
  </si>
  <si>
    <t>CONTRALORÍA INTERNA</t>
  </si>
  <si>
    <t>ANALISTA DE SUPERVISIÓN DE OBRAS</t>
  </si>
  <si>
    <t>AUDITOR DE SISTEMAS</t>
  </si>
  <si>
    <t>AUDITOR JR.</t>
  </si>
  <si>
    <t>13A</t>
  </si>
  <si>
    <t>JEFE DE SUPERVISIÓN DE OBRA</t>
  </si>
  <si>
    <t>8A</t>
  </si>
  <si>
    <t>SECRETARIA DE DIRECCIÓN</t>
  </si>
  <si>
    <t>CONTRALOR INTERNO</t>
  </si>
  <si>
    <t>DIRECCIÓN GENERAL</t>
  </si>
  <si>
    <t>TOTALES:</t>
  </si>
  <si>
    <t>ANALISTA FINANCIERO (ESTUDIOS FINANCIEROS)</t>
  </si>
  <si>
    <t>7B</t>
  </si>
  <si>
    <t>S</t>
  </si>
  <si>
    <t>AUXILIAR ADMINISTRATIVO</t>
  </si>
  <si>
    <t>COORDINADOR DE POLÍTICAS Y LINEAMIENTOS</t>
  </si>
  <si>
    <t>JEFE DE GESTIÓN Y SEGUIMIENTO</t>
  </si>
  <si>
    <t>7A</t>
  </si>
  <si>
    <t>SECRETARIA</t>
  </si>
  <si>
    <t>AUXILIAR ADMINISTRATIVO ( D.G.)</t>
  </si>
  <si>
    <t>CHOFER ( D.G.)</t>
  </si>
  <si>
    <t>ESPECIALISTA EN ANÁLISIS BIOLÓGICOS Y CROMATOGRAFÍA</t>
  </si>
  <si>
    <t>JEFE DE VALIDACIÓN TÉCNICA</t>
  </si>
  <si>
    <t>PRIMA DE INSALUBRIDAD 
1592</t>
  </si>
  <si>
    <t>PRIMA QUINQUENAL POR AÑOS DE SERVICIOS EFECTIVOS PRESTADOS               1311</t>
  </si>
  <si>
    <t>PRIMA
VACACIONAL
1321</t>
  </si>
  <si>
    <t>AGUINALDO
1322</t>
  </si>
  <si>
    <t>CUOTAS A
PENSIONES
1431</t>
  </si>
  <si>
    <t>CUOTAS 
AL IMSS POR ENFERMEDAD Y MATERNIDAD
1411</t>
  </si>
  <si>
    <t>AYUDA PARA DESPENSA     1712</t>
  </si>
  <si>
    <t>AYUDA PARA PASAJES      1713</t>
  </si>
  <si>
    <t>IMPACTO AL
SALARIO EN EL TRANSCURSO DEL AÑO
1611</t>
  </si>
  <si>
    <t>HONORARIOS POR SERVICIOS PERSONALES 1211</t>
  </si>
  <si>
    <t>SALARIOS AL PERSONAL EVENTUAL 1221</t>
  </si>
  <si>
    <t>FONDO DE RETIRO 1531</t>
  </si>
  <si>
    <t>PRIMA DOMINICAL 1321</t>
  </si>
  <si>
    <t>OTROS ESTÍMULOS 1719</t>
  </si>
  <si>
    <t>CUOTAS PARA EL SEGURO DE VIDA DEL PERSONAL 1441</t>
  </si>
  <si>
    <t>JEFE DE SISTEMAS DE INFORMACIÓN</t>
  </si>
  <si>
    <t>JEFE DE DESARROLLO DE SISTEMAS</t>
  </si>
  <si>
    <t>GERENTE DE AUDITORÍA INTERNA</t>
  </si>
  <si>
    <t>ANALISTA DE ADMINISTRACIÓN PROGRAMÁTICA</t>
  </si>
  <si>
    <t>AUXILIAR DE GESTIÓN FINANCIERA "B"</t>
  </si>
  <si>
    <t>ANALISTA DE PLANEACIÓN Y PROGRAMACIÓN (ESTATAL)</t>
  </si>
  <si>
    <t>ANALISTA DE PLANEACIÓN Y PROGRAMACIÓN (FEDERAL/NACIONAL)</t>
  </si>
  <si>
    <t>AUXILIAR DE GESTIÓN FINANCIERA "A"</t>
  </si>
  <si>
    <t>JEFE DE CONTROL PRESUPUESTAL (PLANEACIÓN)</t>
  </si>
  <si>
    <t>JEFE DE CONTROL PROGRAMÁTICO</t>
  </si>
  <si>
    <t>JEFE DE ANÁLISIS FINANCIERO</t>
  </si>
  <si>
    <t>ANALISTA DE GESTIÓN (MUNICIPALES)</t>
  </si>
  <si>
    <t>GERENTE DE PLANEACIÓN Y PROGRAMACIÓN HÍDRICA</t>
  </si>
  <si>
    <t>GERENTE DE PROGRAMACIÓN Y PRESUPUESTO</t>
  </si>
  <si>
    <t>DIRECTOR DE PLANEACIÓN ESTRATÉGICA</t>
  </si>
  <si>
    <t>ANALISTA DE GRAVIMETRÍA Y FISICOQUÍMICOS</t>
  </si>
  <si>
    <t>JEFE DE POTABILIZACIÓN</t>
  </si>
  <si>
    <t>JEFE DE INSPECCIÓN Y VIGILANCIA</t>
  </si>
  <si>
    <t>JEFE DE PROGRAMAS INTERINSTITUCIONALES</t>
  </si>
  <si>
    <t>GERENTE DE ADMINISTRACIÓN  DEL AGUA</t>
  </si>
  <si>
    <t>GERENTE DE CULTURA DEL AGUA</t>
  </si>
  <si>
    <t>DIRECTOR DE CUENCAS Y SUSTENTABILIDAD</t>
  </si>
  <si>
    <t>GERENTE DE GESTIÓN DE CUENCAS</t>
  </si>
  <si>
    <t>GERENTE DE ESTUDIOS TÉCNICOS</t>
  </si>
  <si>
    <t>AYUDANTE DE DESAZOLVE</t>
  </si>
  <si>
    <t>OPERADOR DE EQUIPO DE DESAZOLVE</t>
  </si>
  <si>
    <t>JEFE DE CONTRATACIÓN DE OBRA</t>
  </si>
  <si>
    <t>JEFE DE GESTIÓN Y DESARROLLO REGIONAL</t>
  </si>
  <si>
    <t>JEFE DE SERVICIO Y APOYO OPERATIVO</t>
  </si>
  <si>
    <t>JEFE DE PROGRAMAS FEDERALIZADOS</t>
  </si>
  <si>
    <t>GERENTE DE FORMULACIÓN DE PROYECTOS</t>
  </si>
  <si>
    <t>GERENTE DE GESTIÓN DE PROGRAMAS</t>
  </si>
  <si>
    <t>GERENTE DE SERVICIO A MUNICIPIOS</t>
  </si>
  <si>
    <t>GERENTE DE DESARROLLO DE ORGANISMOS OPERADORES</t>
  </si>
  <si>
    <t>GERENTE DE OBRAS</t>
  </si>
  <si>
    <t>DIRECTOR DE APOYO A MUNICIPIOS</t>
  </si>
  <si>
    <t>ADMINISTRADOR DE BASE DE DATOS</t>
  </si>
  <si>
    <t>SUPERVISOR  DE MANTENIMIENTO (EDIFICIOS)</t>
  </si>
  <si>
    <t>JEFE DE INFRAESTRUCTURA  TECNOLÓGICA</t>
  </si>
  <si>
    <t>DIRECTOR DE ADMINISTRACIÓN</t>
  </si>
  <si>
    <t>OPERADOR DE CÁRCAMO</t>
  </si>
  <si>
    <t>JEFE DE PAGADURÍA Y CONTROL PRESUPUESTAL</t>
  </si>
  <si>
    <t>DIRECCIÓN DE PLANEACIÓN ESTRATÉGICA</t>
  </si>
  <si>
    <t>AUXILIAR DE INVERSIONES PÚBLICO PRIVADAS</t>
  </si>
  <si>
    <t>ANALISTA DE GESTIÓN (ESTATAL)</t>
  </si>
  <si>
    <t>DIRECCIÓN DE CUENCAS Y SUSTENTABILIDAD</t>
  </si>
  <si>
    <t>DIRECCIÓN DE ADMINISTRACIÓN</t>
  </si>
  <si>
    <t>TÉCNICO EN MODELOS DE INFORMACIÓN</t>
  </si>
  <si>
    <t>ESPECIALISTA EN ESTUDIOS Y PROYECTOS</t>
  </si>
  <si>
    <t>JEFE DE SUPERVISIÓN Y CONTROL DEL PROGRAMA DE CULTURA DEL AGUA</t>
  </si>
  <si>
    <t>JEFE DE PROMOCIÓN DE CULTURA DEL AGUA</t>
  </si>
  <si>
    <t>AUDITOR AMBIENTAL</t>
  </si>
  <si>
    <t>DIRECCIÓN DE APOYO A MUNICIPIOS</t>
  </si>
  <si>
    <t>RESIDENTE SUPERVISOR DE OBRA</t>
  </si>
  <si>
    <t>COORDINADOR DE ORGANISMOS INTERMUNICIPALES</t>
  </si>
  <si>
    <t>JEFE DE DESARROLLO TECNICO OPERATIVO ADMINISTRATIVO Y COMERCIAL</t>
  </si>
  <si>
    <t>JEFE DE CONTABILIDAD</t>
  </si>
  <si>
    <t>JEFE DE LO LABORAL Y RESPONSABILIDADES</t>
  </si>
  <si>
    <t>DIRECCIÓN DE OPERACIÓN PTAR'S</t>
  </si>
  <si>
    <t>GERENTE DE PLANTAS DE TRATAMIENTO</t>
  </si>
  <si>
    <t>JEFE DE PLANTA POTABILIZADORA EL SALTO</t>
  </si>
  <si>
    <t>COORDINADOR ADMINISTRATIVO</t>
  </si>
  <si>
    <t>GEOTECNISTA</t>
  </si>
  <si>
    <t>COORDINADOR EN TRATAMIENTO DE AGUA</t>
  </si>
  <si>
    <t>GERENTE ADMINISTRATIVO</t>
  </si>
  <si>
    <t>SUPERINTENDENTE DE ABASTECIMIENTO</t>
  </si>
  <si>
    <t>SUPERINTENDENTE DE SANEAMIENTO</t>
  </si>
  <si>
    <t>GERENTE DE INGENIERÍA</t>
  </si>
  <si>
    <t>ENCARGADO DE CONTROL DE PRODUCCIÓN DE AGUA RESIDUAL TRATADA Y SÓLIDOS</t>
  </si>
  <si>
    <t>SUELDO BASE
1131</t>
  </si>
  <si>
    <t>ZONA
ECONÓMICA</t>
  </si>
  <si>
    <t>ESTÍMULO
POR EL DÍA DEL SERVIDOR PUBLICO
1715</t>
  </si>
  <si>
    <t>GRATIFICADOS   1232</t>
  </si>
  <si>
    <t>TOPÓGRAFO "A"</t>
  </si>
  <si>
    <t>JEFE DE CONTRATACIÓN DE OBRAS</t>
  </si>
  <si>
    <t>ENCARGADO ARCHIVISTA</t>
  </si>
  <si>
    <t>SECRETARIA PARTICULAR</t>
  </si>
  <si>
    <t>DIRECTOR GENERAL</t>
  </si>
  <si>
    <t>SUBTOTALES:</t>
  </si>
  <si>
    <t>ANALISTA DE CONCESIONES</t>
  </si>
  <si>
    <t>ANALISTA DE SANCIONES</t>
  </si>
  <si>
    <t>5A</t>
  </si>
  <si>
    <t>AUXILIAR DE CABO</t>
  </si>
  <si>
    <t>AUXILIAR DE LABORATORIO</t>
  </si>
  <si>
    <t>CABO DE JARDINEROS</t>
  </si>
  <si>
    <t>COORDINADOR DE REGISTRO ESTATAL</t>
  </si>
  <si>
    <t>ESPECIALISTA EN NORMATIVIDAD</t>
  </si>
  <si>
    <t>GERENTE AMBIENTAL Y DESARROLLO SUSTENTABLE</t>
  </si>
  <si>
    <t>GERENTE DE LABORATORIO</t>
  </si>
  <si>
    <t>6A</t>
  </si>
  <si>
    <t>GUARDABOSQUE</t>
  </si>
  <si>
    <t>GERENTE DE FINANCIAMIENTO</t>
  </si>
  <si>
    <t>JEFE DE LO CONTENCIOSO</t>
  </si>
  <si>
    <t>JEFE DE INGENIERÍA FINANCIERA</t>
  </si>
  <si>
    <t>AUXILIAR DE CONTROL Y SEGUIMIENTO (ABASTECIMIENTO)</t>
  </si>
  <si>
    <t>JEFE DE LO CONSULTIVO "B"</t>
  </si>
  <si>
    <t>INSPECTOR</t>
  </si>
  <si>
    <t>ANALISTA DE ESTUDIOS Y PROYECTOS</t>
  </si>
  <si>
    <t>AUXILIAR DE OPERADOR</t>
  </si>
  <si>
    <t>OPERADOR B</t>
  </si>
  <si>
    <t>JEFE DE PLANTA C</t>
  </si>
  <si>
    <t>OPERADOR A</t>
  </si>
  <si>
    <t>JEFE DE PLANTA B</t>
  </si>
  <si>
    <t>JEFE DE PLANTA A</t>
  </si>
  <si>
    <t>TOTALES GENERALES:</t>
  </si>
  <si>
    <t>UR</t>
  </si>
  <si>
    <t>001</t>
  </si>
  <si>
    <t>003</t>
  </si>
  <si>
    <t>002</t>
  </si>
  <si>
    <t>004</t>
  </si>
  <si>
    <t>005</t>
  </si>
  <si>
    <t>006</t>
  </si>
  <si>
    <t>ENCARGADO CIT</t>
  </si>
  <si>
    <t>JEFE DE FORMULACIÓN DE ESTUDIOS Y PROYECTOS</t>
  </si>
  <si>
    <t>VELADOR INTENDENTE</t>
  </si>
  <si>
    <t>CHOFER MENSAJERO</t>
  </si>
  <si>
    <t xml:space="preserve">ANALISTA DE PLANEACIÓN Y PROGRAMACIÓN </t>
  </si>
  <si>
    <t>AUXILIAR DE ESTUDIOS Y PROYECTOS</t>
  </si>
  <si>
    <t>NOMBRE DEL PUESTO</t>
  </si>
  <si>
    <t>AREA DE ADSCRIPCIÓN DEL PUESTO</t>
  </si>
  <si>
    <t>DIRECCIÓN DE ADSCRIPCIÓN DEL PUESTO</t>
  </si>
  <si>
    <t>GERENCIA DE FINANCIAMIENTO</t>
  </si>
  <si>
    <t>GERENCIA DE PROGRAMACIÓN Y PRESUPUESTO</t>
  </si>
  <si>
    <t>GERENCIA DE PLANEACIÓN Y PROGRAMACIÓN HÍDRICA</t>
  </si>
  <si>
    <t>GERENCIA DE SERVICIOS GENERALES</t>
  </si>
  <si>
    <t>GERENCIA DE PERSONAL</t>
  </si>
  <si>
    <t>GERENCIA DE INFORMÁTICA</t>
  </si>
  <si>
    <t>GERENCIA DE CONTABILIDAD</t>
  </si>
  <si>
    <t>GERENCIA AMBIENTAL Y DESARROLLO SUSTENTABLE</t>
  </si>
  <si>
    <t>GERENCIA DE ESTUDIOS TÉCNICOS</t>
  </si>
  <si>
    <t>GERENCIA DE GESTIÓN DE CUENCAS</t>
  </si>
  <si>
    <t>GERENCIA DE ADMINISTRACIÓN  DEL AGUA</t>
  </si>
  <si>
    <t>GERENCIA DE CULTURA DEL AGUA</t>
  </si>
  <si>
    <t>GERENCIA DE LABORATORIO</t>
  </si>
  <si>
    <t>GERENCIA ADMINISTRATIVA</t>
  </si>
  <si>
    <t>GERENCIA DE INGENIERÍA</t>
  </si>
  <si>
    <t>GERENCIA DE PLANTAS DE TRATAMIENTO</t>
  </si>
  <si>
    <t>GERENCIA TÉCNICO CONSULTIVO</t>
  </si>
  <si>
    <t>GERENCIA DE DESARROLLO DE ORGANISMOS OPERADORES</t>
  </si>
  <si>
    <t>GERENCIA DE FORMULACIÓN DE PROYECTOS</t>
  </si>
  <si>
    <t>GERENCIA DE GESTIÓN DE PROGRAMAS</t>
  </si>
  <si>
    <t>GERENCIA DE OBRAS</t>
  </si>
  <si>
    <t>GERENCIA DE SERVICIO A MUNICIPIOS</t>
  </si>
  <si>
    <t>GERENCIA DE AUDITORÍA INTERNA</t>
  </si>
  <si>
    <t>GERENCIA DE AUDITORÍA (ADMINISTRATIVA Y PROCESOS)</t>
  </si>
  <si>
    <t>JEFATURA DE INVESTIGACIÓN TÉCNICA DE REUTILIZACIÓN DEL AGUA</t>
  </si>
  <si>
    <t>AUXILIAR TÉCNICO  EN CULTURA AMBIENTAL</t>
  </si>
  <si>
    <t>PLANTILLA DE PERSONAL</t>
  </si>
  <si>
    <t>PRESUPUESTO POR PROCESOS</t>
  </si>
  <si>
    <t xml:space="preserve"> </t>
  </si>
  <si>
    <t>CUOTAS
PARA EL SISTEMA DE AHORRO PARA EL RETIRO              ( SEDAR )
1432</t>
  </si>
  <si>
    <t>DIRECCIÓN DE OPERACIÓN DE LAS PTAR´S</t>
  </si>
  <si>
    <t>DIRECTOR DE OPERACIÓN DE LAS PTAR'S</t>
  </si>
  <si>
    <t>DIRECCIÓN DE LA UNIDAD EJECUTORA DE ABASTECIMIENTO Y SANEAMIENTO DE LA ZCG</t>
  </si>
  <si>
    <t>DIRECTOR DE LA UNIDAD EJECUTORA DE ABASTECIMIENTO Y SANEAMIENTO DE LA ZCG</t>
  </si>
  <si>
    <t>AUXILIAR DE NÓMINA "B"</t>
  </si>
  <si>
    <t>RESUMEN CAPITULO 1000 POR PARTIDA</t>
  </si>
  <si>
    <t>PARTIDA</t>
  </si>
  <si>
    <t>CONCEPTO</t>
  </si>
  <si>
    <t>MONTO MENSUAL</t>
  </si>
  <si>
    <t>MONTO ANUAL</t>
  </si>
  <si>
    <t>SUELDO BASE</t>
  </si>
  <si>
    <t>DIAS ECONÓMICOS</t>
  </si>
  <si>
    <t>HONORARIOS POR SERVICIOS PERSONALES</t>
  </si>
  <si>
    <t>SALARIOS AL PERSONAL EVENTUAL</t>
  </si>
  <si>
    <t>GRATIFICADOS</t>
  </si>
  <si>
    <t>PRIMA QUINQUENAL POR AÑOS DE SERVICIOS EFECTIVOS PRESTADOS</t>
  </si>
  <si>
    <t>PRIMA VACACIONAL</t>
  </si>
  <si>
    <t>PRIMA DOMINICAL</t>
  </si>
  <si>
    <t>GRATIFICACIÓN ANUAL (AGUINALDO)</t>
  </si>
  <si>
    <t>CUOTAS AL IMSS POR ENFERMEDAD Y MATERNIDAD</t>
  </si>
  <si>
    <t>CUOTAS PARA LA VIVIENDA</t>
  </si>
  <si>
    <t>CUOTAS A PENSIONES</t>
  </si>
  <si>
    <t>CUOTAS PARA EL SISTEMA DE AHORRO PARA EL RETIRO ( SEDAR )</t>
  </si>
  <si>
    <t>CUOTAS PARA EL SEGURO DE VIDA DEL PERSONAL</t>
  </si>
  <si>
    <t>LAUDOS, LIQUIDACIONES, INDEMNIZACIONES POR SUELDOS  Y SALARIOS CAÍDOS</t>
  </si>
  <si>
    <t>PRIMA POR RIESGO DE TRABAJO</t>
  </si>
  <si>
    <t>FONDO DE RETIRO</t>
  </si>
  <si>
    <t>PRIMA DE INSALUBRIDAD</t>
  </si>
  <si>
    <t>IMPACTO AL SALARIO EN EL TRANSCURSO DE AÑO</t>
  </si>
  <si>
    <t>AYUDA PARA DESPENSA</t>
  </si>
  <si>
    <t>AYUDA PARA PASAJES</t>
  </si>
  <si>
    <t>ESTÍMULO POR EL DÍA DEL SERVIDOR PUBLICO</t>
  </si>
  <si>
    <t>OTROS ESTÍMULOS</t>
  </si>
  <si>
    <t>CUOTAS PARA
FONDO DE VIVIENDA
1421</t>
  </si>
  <si>
    <t>AUXILIAR DE INFORMACION ESTADISTICA</t>
  </si>
  <si>
    <t>TOTAL 
ANUAL</t>
  </si>
  <si>
    <t>06</t>
  </si>
  <si>
    <t>23</t>
  </si>
  <si>
    <t>00178</t>
  </si>
  <si>
    <t>COMPONENTE</t>
  </si>
  <si>
    <t>CONTRALORÍA INTERNA.</t>
  </si>
  <si>
    <t>DIRECCIÓN  DE CUENCAS Y SUSTENTABILIDAD</t>
  </si>
  <si>
    <t>DIRECCIÓN DE OPERACIÓN DE PLANTAS DE TRATAMIENTO DE AGUAS RESIDUALES</t>
  </si>
  <si>
    <t>DIRECCIÓN DE LA UNIDAD EJECUTORA DE ABASTECIMIENTO Y SANEAMIENTO</t>
  </si>
  <si>
    <t>PRIMA POR RIESGO DE TRABAJO           1523</t>
  </si>
  <si>
    <t>LAUDOS, LIQUIDACIONES, INDEMNIZACIONES POR SUELDOS Y SALARIOS CAIDOS  1521</t>
  </si>
  <si>
    <t>JEFE DE SERVICIOS TECNOLOGICOS</t>
  </si>
  <si>
    <t>AUXILIAR JURIDICO ADMINISTRATIVO</t>
  </si>
  <si>
    <t>AUXILIAR DE NOMINA</t>
  </si>
  <si>
    <t>JEFE DE CAPACITACIÓN Y ORGANIZACIÓN</t>
  </si>
  <si>
    <t>CONTADOR</t>
  </si>
  <si>
    <t>AUXILIAR DE GESTION Y CONCERTACIÓN</t>
  </si>
  <si>
    <t>8B</t>
  </si>
  <si>
    <t>AUXILIAR ADMINISTRATIVO DE RECURSOS HUMANOS Y CONTABLE</t>
  </si>
  <si>
    <t>9A</t>
  </si>
  <si>
    <t>ARCHIVISTA "A"</t>
  </si>
  <si>
    <t>EJERCICIO 2016</t>
  </si>
  <si>
    <t>DIRECCION GENERAL</t>
  </si>
  <si>
    <t>COORDINADOR GENERAL JURIDICO</t>
  </si>
  <si>
    <t>COORDINADOR GENERAL DE LA COMUNICACIÓN INSTITUCIONAL</t>
  </si>
  <si>
    <t>SECRETARIA TÉCNICA</t>
  </si>
  <si>
    <t>SINDICATO</t>
  </si>
  <si>
    <t>DIRECCIÓN DE  COMUNICACIÓN INSTITUCIONAL</t>
  </si>
  <si>
    <t>PRESUPUESTO EJERCICIO 2016</t>
  </si>
  <si>
    <t>GERENCIA JURIDICA</t>
  </si>
  <si>
    <t>SUPERVICION DE PROYECTOS</t>
  </si>
  <si>
    <t>DIRECCIÓN DE COMUNICACIÓN INSTITUCIONAL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</si>
</sst>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€-2]* #,##0.00_-;\-[$€-2]* #,##0.00_-;_-[$€-2]* &quot;-&quot;??_-"/>
    <numFmt numFmtId="166" formatCode="#,##0.000000_ ;\-#,##0.000000\ "/>
    <numFmt numFmtId="167" formatCode="#,##0.00_ ;\-#,##0.00\ "/>
    <numFmt numFmtId="168" formatCode="#,##0.0_ ;\-#,##0.0\ "/>
  </numFmts>
  <fonts count="54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16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theme="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rgb="FF0070C0"/>
      <name val="Arial"/>
      <family val="2"/>
    </font>
    <font>
      <b/>
      <sz val="22"/>
      <color theme="0"/>
      <name val="Arial"/>
      <family val="2"/>
    </font>
    <font>
      <sz val="10"/>
      <color theme="3"/>
      <name val="Arial"/>
      <family val="2"/>
    </font>
    <font>
      <sz val="18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sz val="10"/>
      <color theme="3"/>
      <name val="Arial"/>
      <family val="2"/>
    </font>
    <font>
      <sz val="10"/>
      <color rgb="FF3399FF"/>
      <name val="Arial"/>
      <family val="2"/>
    </font>
    <font>
      <b/>
      <sz val="12"/>
      <color theme="3" tint="0.39997558519241921"/>
      <name val="Arial"/>
      <family val="2"/>
    </font>
    <font>
      <b/>
      <sz val="12"/>
      <color rgb="FF0070C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165" fontId="9" fillId="0" borderId="0" applyFont="0" applyFill="0" applyBorder="0" applyAlignment="0" applyProtection="0"/>
    <xf numFmtId="0" fontId="10" fillId="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13" fillId="0" borderId="0"/>
    <xf numFmtId="0" fontId="11" fillId="23" borderId="4" applyNumberFormat="0" applyFont="0" applyAlignment="0" applyProtection="0"/>
    <xf numFmtId="9" fontId="11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7" fillId="0" borderId="8" applyNumberFormat="0" applyFill="0" applyAlignment="0" applyProtection="0"/>
    <xf numFmtId="0" fontId="20" fillId="0" borderId="9" applyNumberFormat="0" applyFill="0" applyAlignment="0" applyProtection="0"/>
    <xf numFmtId="44" fontId="11" fillId="0" borderId="0" applyFont="0" applyFill="0" applyBorder="0" applyAlignment="0" applyProtection="0"/>
  </cellStyleXfs>
  <cellXfs count="299">
    <xf numFmtId="0" fontId="0" fillId="0" borderId="0" xfId="0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7" fontId="32" fillId="0" borderId="0" xfId="0" applyNumberFormat="1" applyFont="1" applyAlignment="1">
      <alignment horizontal="left"/>
    </xf>
    <xf numFmtId="0" fontId="23" fillId="0" borderId="0" xfId="37" applyFont="1"/>
    <xf numFmtId="0" fontId="34" fillId="24" borderId="0" xfId="37" applyFont="1" applyFill="1" applyBorder="1" applyAlignment="1">
      <alignment horizontal="center" vertical="center"/>
    </xf>
    <xf numFmtId="0" fontId="22" fillId="0" borderId="0" xfId="37" applyFont="1"/>
    <xf numFmtId="0" fontId="11" fillId="0" borderId="10" xfId="37" applyFont="1" applyFill="1" applyBorder="1" applyAlignment="1">
      <alignment horizontal="center" vertical="center"/>
    </xf>
    <xf numFmtId="0" fontId="11" fillId="0" borderId="10" xfId="37" applyFont="1" applyFill="1" applyBorder="1" applyAlignment="1">
      <alignment vertical="center"/>
    </xf>
    <xf numFmtId="0" fontId="11" fillId="0" borderId="0" xfId="37" applyFont="1" applyFill="1"/>
    <xf numFmtId="0" fontId="0" fillId="0" borderId="10" xfId="37" applyFont="1" applyFill="1" applyBorder="1" applyAlignment="1">
      <alignment vertical="center"/>
    </xf>
    <xf numFmtId="0" fontId="11" fillId="0" borderId="10" xfId="37" applyFont="1" applyFill="1" applyBorder="1" applyAlignment="1">
      <alignment vertical="center" wrapText="1"/>
    </xf>
    <xf numFmtId="0" fontId="0" fillId="0" borderId="10" xfId="37" applyFont="1" applyFill="1" applyBorder="1" applyAlignment="1">
      <alignment vertical="center" wrapText="1"/>
    </xf>
    <xf numFmtId="0" fontId="11" fillId="0" borderId="0" xfId="37" applyFont="1"/>
    <xf numFmtId="0" fontId="26" fillId="0" borderId="0" xfId="37" applyFont="1" applyAlignment="1">
      <alignment vertical="center"/>
    </xf>
    <xf numFmtId="0" fontId="26" fillId="0" borderId="0" xfId="37" applyFont="1"/>
    <xf numFmtId="0" fontId="45" fillId="25" borderId="0" xfId="0" applyFont="1" applyFill="1" applyAlignment="1">
      <alignment horizontal="center"/>
    </xf>
    <xf numFmtId="164" fontId="11" fillId="0" borderId="0" xfId="33" applyNumberFormat="1" applyFont="1" applyFill="1"/>
    <xf numFmtId="0" fontId="11" fillId="26" borderId="10" xfId="33" applyNumberFormat="1" applyFont="1" applyFill="1" applyBorder="1" applyAlignment="1">
      <alignment horizontal="center"/>
    </xf>
    <xf numFmtId="49" fontId="11" fillId="26" borderId="10" xfId="0" applyNumberFormat="1" applyFont="1" applyFill="1" applyBorder="1" applyAlignment="1">
      <alignment horizontal="center"/>
    </xf>
    <xf numFmtId="0" fontId="11" fillId="26" borderId="10" xfId="0" applyNumberFormat="1" applyFont="1" applyFill="1" applyBorder="1" applyAlignment="1">
      <alignment horizontal="center"/>
    </xf>
    <xf numFmtId="0" fontId="11" fillId="26" borderId="10" xfId="0" applyFont="1" applyFill="1" applyBorder="1" applyAlignment="1">
      <alignment horizontal="left"/>
    </xf>
    <xf numFmtId="0" fontId="11" fillId="26" borderId="10" xfId="0" applyFont="1" applyFill="1" applyBorder="1" applyAlignment="1">
      <alignment horizontal="center"/>
    </xf>
    <xf numFmtId="0" fontId="11" fillId="26" borderId="0" xfId="0" applyFont="1" applyFill="1"/>
    <xf numFmtId="0" fontId="11" fillId="26" borderId="0" xfId="0" applyFont="1" applyFill="1" applyBorder="1"/>
    <xf numFmtId="0" fontId="11" fillId="26" borderId="13" xfId="0" applyFont="1" applyFill="1" applyBorder="1" applyAlignment="1">
      <alignment horizontal="left"/>
    </xf>
    <xf numFmtId="0" fontId="21" fillId="26" borderId="0" xfId="0" applyFont="1" applyFill="1"/>
    <xf numFmtId="0" fontId="0" fillId="26" borderId="0" xfId="0" applyFont="1" applyFill="1"/>
    <xf numFmtId="0" fontId="0" fillId="26" borderId="0" xfId="0" applyFont="1" applyFill="1" applyBorder="1"/>
    <xf numFmtId="0" fontId="36" fillId="26" borderId="0" xfId="0" applyFont="1" applyFill="1" applyBorder="1" applyAlignment="1">
      <alignment horizontal="right"/>
    </xf>
    <xf numFmtId="0" fontId="37" fillId="26" borderId="0" xfId="0" applyFont="1" applyFill="1" applyBorder="1" applyAlignment="1">
      <alignment horizontal="right"/>
    </xf>
    <xf numFmtId="0" fontId="24" fillId="26" borderId="0" xfId="33" applyNumberFormat="1" applyFont="1" applyFill="1" applyBorder="1" applyAlignment="1">
      <alignment horizontal="center"/>
    </xf>
    <xf numFmtId="49" fontId="24" fillId="26" borderId="0" xfId="0" applyNumberFormat="1" applyFont="1" applyFill="1" applyBorder="1" applyAlignment="1">
      <alignment horizontal="center"/>
    </xf>
    <xf numFmtId="0" fontId="24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left"/>
    </xf>
    <xf numFmtId="0" fontId="21" fillId="26" borderId="0" xfId="0" applyFont="1" applyFill="1" applyBorder="1" applyAlignment="1">
      <alignment horizontal="center"/>
    </xf>
    <xf numFmtId="0" fontId="22" fillId="26" borderId="0" xfId="0" applyFont="1" applyFill="1" applyAlignment="1"/>
    <xf numFmtId="0" fontId="24" fillId="26" borderId="0" xfId="0" applyFont="1" applyFill="1" applyAlignment="1">
      <alignment horizontal="left"/>
    </xf>
    <xf numFmtId="0" fontId="26" fillId="26" borderId="0" xfId="0" applyFont="1" applyFill="1" applyAlignment="1">
      <alignment horizontal="left"/>
    </xf>
    <xf numFmtId="0" fontId="21" fillId="26" borderId="0" xfId="0" applyFont="1" applyFill="1" applyAlignment="1">
      <alignment horizontal="left"/>
    </xf>
    <xf numFmtId="0" fontId="42" fillId="27" borderId="10" xfId="37" applyFont="1" applyFill="1" applyBorder="1" applyAlignment="1">
      <alignment horizontal="center" vertical="center" wrapText="1"/>
    </xf>
    <xf numFmtId="0" fontId="42" fillId="27" borderId="10" xfId="37" applyFont="1" applyFill="1" applyBorder="1" applyAlignment="1">
      <alignment horizontal="right" vertical="center"/>
    </xf>
    <xf numFmtId="0" fontId="27" fillId="26" borderId="0" xfId="0" applyFont="1" applyFill="1" applyAlignment="1"/>
    <xf numFmtId="16" fontId="22" fillId="26" borderId="0" xfId="0" applyNumberFormat="1" applyFont="1" applyFill="1" applyAlignment="1"/>
    <xf numFmtId="0" fontId="41" fillId="26" borderId="0" xfId="0" applyFont="1" applyFill="1" applyAlignment="1">
      <alignment horizontal="center"/>
    </xf>
    <xf numFmtId="0" fontId="29" fillId="26" borderId="0" xfId="0" applyFont="1" applyFill="1" applyAlignment="1"/>
    <xf numFmtId="14" fontId="22" fillId="26" borderId="0" xfId="0" applyNumberFormat="1" applyFont="1" applyFill="1" applyAlignment="1"/>
    <xf numFmtId="43" fontId="22" fillId="26" borderId="0" xfId="33" applyFont="1" applyFill="1" applyAlignment="1"/>
    <xf numFmtId="0" fontId="24" fillId="26" borderId="0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left"/>
    </xf>
    <xf numFmtId="0" fontId="27" fillId="26" borderId="0" xfId="0" applyFont="1" applyFill="1"/>
    <xf numFmtId="0" fontId="0" fillId="26" borderId="10" xfId="0" applyFill="1" applyBorder="1" applyAlignment="1">
      <alignment horizontal="left"/>
    </xf>
    <xf numFmtId="0" fontId="11" fillId="26" borderId="11" xfId="0" applyFont="1" applyFill="1" applyBorder="1" applyAlignment="1">
      <alignment horizontal="left"/>
    </xf>
    <xf numFmtId="0" fontId="11" fillId="26" borderId="11" xfId="0" applyFont="1" applyFill="1" applyBorder="1" applyAlignment="1">
      <alignment horizontal="center"/>
    </xf>
    <xf numFmtId="0" fontId="11" fillId="26" borderId="12" xfId="0" applyFont="1" applyFill="1" applyBorder="1" applyAlignment="1">
      <alignment horizontal="left"/>
    </xf>
    <xf numFmtId="0" fontId="0" fillId="26" borderId="10" xfId="0" applyFill="1" applyBorder="1" applyAlignment="1">
      <alignment horizontal="center"/>
    </xf>
    <xf numFmtId="0" fontId="11" fillId="26" borderId="10" xfId="0" applyFont="1" applyFill="1" applyBorder="1"/>
    <xf numFmtId="0" fontId="46" fillId="26" borderId="10" xfId="0" applyFont="1" applyFill="1" applyBorder="1" applyAlignment="1">
      <alignment horizontal="left"/>
    </xf>
    <xf numFmtId="49" fontId="46" fillId="26" borderId="10" xfId="0" applyNumberFormat="1" applyFont="1" applyFill="1" applyBorder="1" applyAlignment="1">
      <alignment horizontal="center"/>
    </xf>
    <xf numFmtId="0" fontId="46" fillId="26" borderId="0" xfId="0" applyFont="1" applyFill="1"/>
    <xf numFmtId="0" fontId="46" fillId="26" borderId="10" xfId="0" applyFont="1" applyFill="1" applyBorder="1" applyAlignment="1">
      <alignment horizontal="center"/>
    </xf>
    <xf numFmtId="0" fontId="46" fillId="26" borderId="0" xfId="0" applyFont="1" applyFill="1" applyBorder="1"/>
    <xf numFmtId="4" fontId="11" fillId="26" borderId="10" xfId="33" applyNumberFormat="1" applyFont="1" applyFill="1" applyBorder="1" applyAlignment="1">
      <alignment horizontal="left"/>
    </xf>
    <xf numFmtId="4" fontId="11" fillId="26" borderId="11" xfId="33" applyNumberFormat="1" applyFont="1" applyFill="1" applyBorder="1" applyAlignment="1">
      <alignment horizontal="left"/>
    </xf>
    <xf numFmtId="4" fontId="11" fillId="26" borderId="10" xfId="33" applyNumberFormat="1" applyFont="1" applyFill="1" applyBorder="1"/>
    <xf numFmtId="4" fontId="11" fillId="26" borderId="11" xfId="33" applyNumberFormat="1" applyFont="1" applyFill="1" applyBorder="1"/>
    <xf numFmtId="4" fontId="38" fillId="26" borderId="0" xfId="33" applyNumberFormat="1" applyFont="1" applyFill="1" applyBorder="1" applyAlignment="1">
      <alignment horizontal="right"/>
    </xf>
    <xf numFmtId="4" fontId="36" fillId="26" borderId="0" xfId="0" applyNumberFormat="1" applyFont="1" applyFill="1" applyBorder="1" applyAlignment="1">
      <alignment horizontal="right"/>
    </xf>
    <xf numFmtId="4" fontId="24" fillId="26" borderId="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/>
    <xf numFmtId="4" fontId="26" fillId="26" borderId="10" xfId="33" applyNumberFormat="1" applyFont="1" applyFill="1" applyBorder="1" applyAlignment="1">
      <alignment horizontal="left"/>
    </xf>
    <xf numFmtId="4" fontId="39" fillId="26" borderId="0" xfId="33" applyNumberFormat="1" applyFont="1" applyFill="1" applyBorder="1" applyAlignment="1">
      <alignment horizontal="right"/>
    </xf>
    <xf numFmtId="4" fontId="0" fillId="26" borderId="0" xfId="33" applyNumberFormat="1" applyFont="1" applyFill="1"/>
    <xf numFmtId="4" fontId="21" fillId="0" borderId="0" xfId="37" applyNumberFormat="1" applyFont="1"/>
    <xf numFmtId="39" fontId="11" fillId="26" borderId="10" xfId="33" applyNumberFormat="1" applyFont="1" applyFill="1" applyBorder="1" applyAlignment="1">
      <alignment vertical="center"/>
    </xf>
    <xf numFmtId="39" fontId="11" fillId="0" borderId="10" xfId="33" applyNumberFormat="1" applyFont="1" applyFill="1" applyBorder="1" applyAlignment="1">
      <alignment vertical="center"/>
    </xf>
    <xf numFmtId="39" fontId="0" fillId="26" borderId="10" xfId="33" applyNumberFormat="1" applyFont="1" applyFill="1" applyBorder="1" applyAlignment="1">
      <alignment vertical="center"/>
    </xf>
    <xf numFmtId="39" fontId="42" fillId="27" borderId="10" xfId="33" applyNumberFormat="1" applyFont="1" applyFill="1" applyBorder="1" applyAlignment="1">
      <alignment vertical="center"/>
    </xf>
    <xf numFmtId="0" fontId="47" fillId="0" borderId="0" xfId="37" applyFont="1" applyFill="1"/>
    <xf numFmtId="0" fontId="32" fillId="0" borderId="0" xfId="37" applyFont="1" applyFill="1"/>
    <xf numFmtId="166" fontId="11" fillId="0" borderId="0" xfId="37" applyNumberFormat="1" applyFont="1" applyFill="1"/>
    <xf numFmtId="167" fontId="11" fillId="0" borderId="0" xfId="37" applyNumberFormat="1" applyFont="1" applyFill="1"/>
    <xf numFmtId="168" fontId="11" fillId="0" borderId="0" xfId="37" applyNumberFormat="1" applyFont="1" applyFill="1"/>
    <xf numFmtId="4" fontId="21" fillId="26" borderId="0" xfId="0" applyNumberFormat="1" applyFont="1" applyFill="1"/>
    <xf numFmtId="4" fontId="11" fillId="0" borderId="0" xfId="37" applyNumberFormat="1" applyFont="1"/>
    <xf numFmtId="43" fontId="24" fillId="26" borderId="0" xfId="0" applyNumberFormat="1" applyFont="1" applyFill="1" applyAlignment="1">
      <alignment horizontal="left"/>
    </xf>
    <xf numFmtId="43" fontId="21" fillId="26" borderId="0" xfId="0" applyNumberFormat="1" applyFont="1" applyFill="1"/>
    <xf numFmtId="4" fontId="11" fillId="26" borderId="10" xfId="0" applyNumberFormat="1" applyFont="1" applyFill="1" applyBorder="1"/>
    <xf numFmtId="49" fontId="0" fillId="26" borderId="10" xfId="0" applyNumberFormat="1" applyFill="1" applyBorder="1" applyAlignment="1">
      <alignment horizontal="center"/>
    </xf>
    <xf numFmtId="0" fontId="26" fillId="26" borderId="10" xfId="0" applyFont="1" applyFill="1" applyBorder="1" applyAlignment="1">
      <alignment horizontal="center"/>
    </xf>
    <xf numFmtId="0" fontId="26" fillId="26" borderId="10" xfId="0" applyFont="1" applyFill="1" applyBorder="1" applyAlignment="1">
      <alignment horizontal="right"/>
    </xf>
    <xf numFmtId="49" fontId="0" fillId="26" borderId="12" xfId="0" applyNumberFormat="1" applyFill="1" applyBorder="1" applyAlignment="1">
      <alignment horizontal="center"/>
    </xf>
    <xf numFmtId="49" fontId="0" fillId="26" borderId="0" xfId="0" applyNumberFormat="1" applyFill="1" applyBorder="1" applyAlignment="1">
      <alignment horizontal="center"/>
    </xf>
    <xf numFmtId="0" fontId="11" fillId="26" borderId="11" xfId="33" applyNumberFormat="1" applyFont="1" applyFill="1" applyBorder="1" applyAlignment="1">
      <alignment horizontal="center"/>
    </xf>
    <xf numFmtId="49" fontId="0" fillId="26" borderId="11" xfId="0" applyNumberFormat="1" applyFill="1" applyBorder="1" applyAlignment="1">
      <alignment horizontal="center"/>
    </xf>
    <xf numFmtId="0" fontId="11" fillId="26" borderId="11" xfId="0" applyNumberFormat="1" applyFont="1" applyFill="1" applyBorder="1" applyAlignment="1">
      <alignment horizontal="center"/>
    </xf>
    <xf numFmtId="0" fontId="11" fillId="26" borderId="12" xfId="0" applyNumberFormat="1" applyFont="1" applyFill="1" applyBorder="1" applyAlignment="1">
      <alignment horizontal="center"/>
    </xf>
    <xf numFmtId="0" fontId="11" fillId="26" borderId="0" xfId="0" applyNumberFormat="1" applyFont="1" applyFill="1" applyBorder="1" applyAlignment="1">
      <alignment horizontal="center"/>
    </xf>
    <xf numFmtId="0" fontId="11" fillId="26" borderId="12" xfId="33" applyNumberFormat="1" applyFont="1" applyFill="1" applyBorder="1" applyAlignment="1">
      <alignment horizontal="center"/>
    </xf>
    <xf numFmtId="0" fontId="11" fillId="26" borderId="12" xfId="0" applyFont="1" applyFill="1" applyBorder="1" applyAlignment="1">
      <alignment horizontal="center"/>
    </xf>
    <xf numFmtId="4" fontId="11" fillId="26" borderId="12" xfId="33" applyNumberFormat="1" applyFont="1" applyFill="1" applyBorder="1" applyAlignment="1">
      <alignment horizontal="left"/>
    </xf>
    <xf numFmtId="4" fontId="11" fillId="26" borderId="12" xfId="33" applyNumberFormat="1" applyFont="1" applyFill="1" applyBorder="1"/>
    <xf numFmtId="49" fontId="0" fillId="26" borderId="16" xfId="0" applyNumberFormat="1" applyFill="1" applyBorder="1" applyAlignment="1">
      <alignment horizontal="center"/>
    </xf>
    <xf numFmtId="0" fontId="11" fillId="26" borderId="16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vertical="center" wrapText="1"/>
    </xf>
    <xf numFmtId="0" fontId="28" fillId="26" borderId="11" xfId="0" applyNumberFormat="1" applyFont="1" applyFill="1" applyBorder="1" applyAlignment="1">
      <alignment horizontal="center" vertical="center" wrapText="1"/>
    </xf>
    <xf numFmtId="4" fontId="25" fillId="26" borderId="11" xfId="0" applyNumberFormat="1" applyFont="1" applyFill="1" applyBorder="1" applyAlignment="1">
      <alignment horizontal="center" vertical="center" wrapText="1"/>
    </xf>
    <xf numFmtId="0" fontId="28" fillId="26" borderId="11" xfId="36" applyFont="1" applyFill="1" applyBorder="1" applyAlignment="1">
      <alignment horizontal="center" vertical="center" wrapText="1"/>
    </xf>
    <xf numFmtId="0" fontId="11" fillId="26" borderId="17" xfId="0" applyFont="1" applyFill="1" applyBorder="1" applyAlignment="1">
      <alignment horizontal="left"/>
    </xf>
    <xf numFmtId="0" fontId="44" fillId="26" borderId="0" xfId="0" applyFont="1" applyFill="1" applyBorder="1" applyAlignment="1"/>
    <xf numFmtId="0" fontId="28" fillId="26" borderId="0" xfId="0" applyNumberFormat="1" applyFont="1" applyFill="1" applyBorder="1" applyAlignment="1">
      <alignment horizontal="center" vertical="center" wrapText="1"/>
    </xf>
    <xf numFmtId="4" fontId="25" fillId="26" borderId="0" xfId="0" applyNumberFormat="1" applyFont="1" applyFill="1" applyBorder="1" applyAlignment="1">
      <alignment horizontal="center" vertical="center" wrapText="1"/>
    </xf>
    <xf numFmtId="4" fontId="28" fillId="26" borderId="0" xfId="0" applyNumberFormat="1" applyFont="1" applyFill="1" applyBorder="1" applyAlignment="1">
      <alignment horizontal="center" vertical="center" wrapText="1"/>
    </xf>
    <xf numFmtId="0" fontId="28" fillId="26" borderId="0" xfId="36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left"/>
    </xf>
    <xf numFmtId="0" fontId="11" fillId="26" borderId="16" xfId="0" applyFont="1" applyFill="1" applyBorder="1" applyAlignment="1">
      <alignment horizontal="left"/>
    </xf>
    <xf numFmtId="49" fontId="26" fillId="26" borderId="16" xfId="0" applyNumberFormat="1" applyFont="1" applyFill="1" applyBorder="1" applyAlignment="1">
      <alignment horizontal="center"/>
    </xf>
    <xf numFmtId="0" fontId="26" fillId="26" borderId="16" xfId="0" applyFont="1" applyFill="1" applyBorder="1" applyAlignment="1">
      <alignment horizontal="center"/>
    </xf>
    <xf numFmtId="39" fontId="11" fillId="0" borderId="0" xfId="37" applyNumberFormat="1" applyFont="1"/>
    <xf numFmtId="4" fontId="24" fillId="26" borderId="0" xfId="0" applyNumberFormat="1" applyFont="1" applyFill="1" applyAlignment="1">
      <alignment horizontal="left"/>
    </xf>
    <xf numFmtId="43" fontId="21" fillId="26" borderId="0" xfId="33" applyFont="1" applyFill="1"/>
    <xf numFmtId="0" fontId="21" fillId="26" borderId="0" xfId="0" applyFont="1" applyFill="1" applyBorder="1"/>
    <xf numFmtId="4" fontId="0" fillId="26" borderId="0" xfId="0" applyNumberFormat="1" applyFont="1" applyFill="1" applyBorder="1"/>
    <xf numFmtId="0" fontId="46" fillId="26" borderId="10" xfId="0" applyNumberFormat="1" applyFont="1" applyFill="1" applyBorder="1" applyAlignment="1">
      <alignment horizontal="center"/>
    </xf>
    <xf numFmtId="4" fontId="0" fillId="26" borderId="10" xfId="33" applyNumberFormat="1" applyFont="1" applyFill="1" applyBorder="1" applyAlignment="1">
      <alignment horizontal="left"/>
    </xf>
    <xf numFmtId="1" fontId="22" fillId="26" borderId="0" xfId="0" applyNumberFormat="1" applyFont="1" applyFill="1" applyAlignment="1"/>
    <xf numFmtId="1" fontId="28" fillId="26" borderId="11" xfId="0" applyNumberFormat="1" applyFont="1" applyFill="1" applyBorder="1" applyAlignment="1">
      <alignment horizontal="center" vertical="center" wrapText="1"/>
    </xf>
    <xf numFmtId="1" fontId="28" fillId="26" borderId="0" xfId="0" applyNumberFormat="1" applyFont="1" applyFill="1" applyBorder="1" applyAlignment="1">
      <alignment horizontal="center" vertical="center" wrapText="1"/>
    </xf>
    <xf numFmtId="1" fontId="11" fillId="26" borderId="10" xfId="0" applyNumberFormat="1" applyFont="1" applyFill="1" applyBorder="1" applyAlignment="1">
      <alignment horizontal="center"/>
    </xf>
    <xf numFmtId="1" fontId="11" fillId="26" borderId="12" xfId="0" applyNumberFormat="1" applyFont="1" applyFill="1" applyBorder="1" applyAlignment="1">
      <alignment horizontal="center"/>
    </xf>
    <xf numFmtId="1" fontId="11" fillId="26" borderId="11" xfId="0" applyNumberFormat="1" applyFont="1" applyFill="1" applyBorder="1" applyAlignment="1">
      <alignment horizontal="center"/>
    </xf>
    <xf numFmtId="1" fontId="24" fillId="26" borderId="0" xfId="0" applyNumberFormat="1" applyFont="1" applyFill="1" applyBorder="1" applyAlignment="1">
      <alignment horizontal="center"/>
    </xf>
    <xf numFmtId="1" fontId="0" fillId="26" borderId="10" xfId="0" applyNumberFormat="1" applyFill="1" applyBorder="1" applyAlignment="1">
      <alignment horizontal="center"/>
    </xf>
    <xf numFmtId="1" fontId="26" fillId="26" borderId="0" xfId="0" applyNumberFormat="1" applyFont="1" applyFill="1" applyBorder="1" applyAlignment="1">
      <alignment horizontal="left"/>
    </xf>
    <xf numFmtId="1" fontId="26" fillId="26" borderId="16" xfId="0" applyNumberFormat="1" applyFont="1" applyFill="1" applyBorder="1" applyAlignment="1">
      <alignment horizontal="center"/>
    </xf>
    <xf numFmtId="1" fontId="0" fillId="26" borderId="0" xfId="0" applyNumberFormat="1" applyFont="1" applyFill="1"/>
    <xf numFmtId="1" fontId="46" fillId="26" borderId="10" xfId="0" applyNumberFormat="1" applyFont="1" applyFill="1" applyBorder="1" applyAlignment="1">
      <alignment horizontal="center"/>
    </xf>
    <xf numFmtId="1" fontId="24" fillId="26" borderId="0" xfId="0" applyNumberFormat="1" applyFont="1" applyFill="1" applyAlignment="1">
      <alignment horizontal="left"/>
    </xf>
    <xf numFmtId="1" fontId="0" fillId="26" borderId="12" xfId="0" applyNumberFormat="1" applyFill="1" applyBorder="1" applyAlignment="1">
      <alignment horizontal="center"/>
    </xf>
    <xf numFmtId="0" fontId="46" fillId="26" borderId="10" xfId="0" applyFont="1" applyFill="1" applyBorder="1"/>
    <xf numFmtId="4" fontId="11" fillId="26" borderId="0" xfId="0" applyNumberFormat="1" applyFont="1" applyFill="1" applyBorder="1"/>
    <xf numFmtId="4" fontId="24" fillId="26" borderId="0" xfId="33" applyNumberFormat="1" applyFont="1" applyFill="1" applyAlignment="1">
      <alignment horizontal="left"/>
    </xf>
    <xf numFmtId="4" fontId="24" fillId="26" borderId="0" xfId="33" applyNumberFormat="1" applyFont="1" applyFill="1"/>
    <xf numFmtId="49" fontId="49" fillId="26" borderId="10" xfId="0" applyNumberFormat="1" applyFont="1" applyFill="1" applyBorder="1" applyAlignment="1">
      <alignment horizontal="center"/>
    </xf>
    <xf numFmtId="0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/>
    <xf numFmtId="0" fontId="49" fillId="26" borderId="10" xfId="0" applyFont="1" applyFill="1" applyBorder="1" applyAlignment="1">
      <alignment horizontal="center"/>
    </xf>
    <xf numFmtId="1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 applyAlignment="1">
      <alignment horizontal="left"/>
    </xf>
    <xf numFmtId="4" fontId="49" fillId="26" borderId="10" xfId="33" applyNumberFormat="1" applyFont="1" applyFill="1" applyBorder="1" applyAlignment="1">
      <alignment horizontal="left"/>
    </xf>
    <xf numFmtId="4" fontId="49" fillId="26" borderId="10" xfId="33" applyNumberFormat="1" applyFont="1" applyFill="1" applyBorder="1"/>
    <xf numFmtId="0" fontId="49" fillId="26" borderId="0" xfId="0" applyFont="1" applyFill="1"/>
    <xf numFmtId="0" fontId="49" fillId="26" borderId="0" xfId="0" applyFont="1" applyFill="1" applyBorder="1"/>
    <xf numFmtId="0" fontId="24" fillId="26" borderId="0" xfId="0" applyFont="1" applyFill="1" applyAlignment="1">
      <alignment horizontal="center"/>
    </xf>
    <xf numFmtId="0" fontId="0" fillId="26" borderId="10" xfId="0" applyFont="1" applyFill="1" applyBorder="1" applyAlignment="1">
      <alignment horizontal="left"/>
    </xf>
    <xf numFmtId="0" fontId="0" fillId="26" borderId="10" xfId="0" applyFont="1" applyFill="1" applyBorder="1" applyAlignment="1">
      <alignment horizontal="center"/>
    </xf>
    <xf numFmtId="49" fontId="46" fillId="26" borderId="12" xfId="0" applyNumberFormat="1" applyFont="1" applyFill="1" applyBorder="1" applyAlignment="1">
      <alignment horizontal="center"/>
    </xf>
    <xf numFmtId="0" fontId="26" fillId="26" borderId="10" xfId="33" applyNumberFormat="1" applyFont="1" applyFill="1" applyBorder="1" applyAlignment="1">
      <alignment horizontal="center"/>
    </xf>
    <xf numFmtId="49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 applyAlignment="1">
      <alignment horizontal="left"/>
    </xf>
    <xf numFmtId="1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/>
    <xf numFmtId="49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 applyAlignment="1">
      <alignment horizontal="left"/>
    </xf>
    <xf numFmtId="0" fontId="48" fillId="26" borderId="10" xfId="0" applyFont="1" applyFill="1" applyBorder="1" applyAlignment="1">
      <alignment horizontal="center"/>
    </xf>
    <xf numFmtId="0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/>
    <xf numFmtId="1" fontId="48" fillId="26" borderId="10" xfId="0" applyNumberFormat="1" applyFont="1" applyFill="1" applyBorder="1" applyAlignment="1">
      <alignment horizontal="center"/>
    </xf>
    <xf numFmtId="4" fontId="48" fillId="26" borderId="10" xfId="33" applyNumberFormat="1" applyFont="1" applyFill="1" applyBorder="1" applyAlignment="1">
      <alignment horizontal="left"/>
    </xf>
    <xf numFmtId="4" fontId="48" fillId="26" borderId="10" xfId="33" applyNumberFormat="1" applyFont="1" applyFill="1" applyBorder="1"/>
    <xf numFmtId="0" fontId="48" fillId="26" borderId="0" xfId="0" applyFont="1" applyFill="1"/>
    <xf numFmtId="0" fontId="48" fillId="26" borderId="0" xfId="0" applyFont="1" applyFill="1" applyBorder="1"/>
    <xf numFmtId="1" fontId="24" fillId="26" borderId="0" xfId="0" applyNumberFormat="1" applyFont="1" applyFill="1" applyAlignment="1">
      <alignment horizontal="center"/>
    </xf>
    <xf numFmtId="0" fontId="0" fillId="26" borderId="0" xfId="0" applyFont="1" applyFill="1" applyAlignment="1">
      <alignment horizontal="left"/>
    </xf>
    <xf numFmtId="4" fontId="21" fillId="26" borderId="0" xfId="33" applyNumberFormat="1" applyFont="1" applyFill="1" applyAlignment="1">
      <alignment horizontal="right"/>
    </xf>
    <xf numFmtId="4" fontId="24" fillId="26" borderId="0" xfId="39" applyNumberFormat="1" applyFont="1" applyFill="1"/>
    <xf numFmtId="4" fontId="40" fillId="26" borderId="14" xfId="33" applyNumberFormat="1" applyFont="1" applyFill="1" applyBorder="1"/>
    <xf numFmtId="7" fontId="21" fillId="26" borderId="0" xfId="0" applyNumberFormat="1" applyFont="1" applyFill="1"/>
    <xf numFmtId="164" fontId="24" fillId="26" borderId="0" xfId="0" applyNumberFormat="1" applyFont="1" applyFill="1" applyAlignment="1">
      <alignment horizontal="left"/>
    </xf>
    <xf numFmtId="1" fontId="22" fillId="26" borderId="0" xfId="0" applyNumberFormat="1" applyFont="1" applyFill="1" applyAlignment="1">
      <alignment horizontal="left"/>
    </xf>
    <xf numFmtId="0" fontId="27" fillId="26" borderId="0" xfId="0" applyFont="1" applyFill="1" applyAlignment="1">
      <alignment horizontal="left"/>
    </xf>
    <xf numFmtId="1" fontId="26" fillId="26" borderId="0" xfId="0" applyNumberFormat="1" applyFont="1" applyFill="1" applyAlignment="1">
      <alignment horizontal="left"/>
    </xf>
    <xf numFmtId="1" fontId="0" fillId="26" borderId="10" xfId="0" applyNumberFormat="1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11" fillId="29" borderId="10" xfId="33" applyNumberFormat="1" applyFont="1" applyFill="1" applyBorder="1"/>
    <xf numFmtId="0" fontId="11" fillId="29" borderId="0" xfId="0" applyFont="1" applyFill="1"/>
    <xf numFmtId="0" fontId="11" fillId="29" borderId="0" xfId="0" applyFont="1" applyFill="1" applyBorder="1"/>
    <xf numFmtId="49" fontId="0" fillId="28" borderId="10" xfId="0" applyNumberFormat="1" applyFill="1" applyBorder="1" applyAlignment="1">
      <alignment horizontal="center"/>
    </xf>
    <xf numFmtId="0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left"/>
    </xf>
    <xf numFmtId="1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center"/>
    </xf>
    <xf numFmtId="4" fontId="11" fillId="28" borderId="10" xfId="33" applyNumberFormat="1" applyFont="1" applyFill="1" applyBorder="1" applyAlignment="1">
      <alignment horizontal="left"/>
    </xf>
    <xf numFmtId="4" fontId="11" fillId="28" borderId="10" xfId="33" applyNumberFormat="1" applyFont="1" applyFill="1" applyBorder="1"/>
    <xf numFmtId="0" fontId="11" fillId="28" borderId="0" xfId="0" applyFont="1" applyFill="1"/>
    <xf numFmtId="0" fontId="11" fillId="28" borderId="0" xfId="0" applyFont="1" applyFill="1" applyBorder="1"/>
    <xf numFmtId="0" fontId="11" fillId="28" borderId="10" xfId="0" applyFont="1" applyFill="1" applyBorder="1"/>
    <xf numFmtId="49" fontId="46" fillId="28" borderId="10" xfId="0" applyNumberFormat="1" applyFont="1" applyFill="1" applyBorder="1" applyAlignment="1">
      <alignment horizontal="center"/>
    </xf>
    <xf numFmtId="0" fontId="46" fillId="28" borderId="10" xfId="0" applyNumberFormat="1" applyFont="1" applyFill="1" applyBorder="1" applyAlignment="1">
      <alignment horizontal="center"/>
    </xf>
    <xf numFmtId="1" fontId="46" fillId="28" borderId="10" xfId="0" applyNumberFormat="1" applyFont="1" applyFill="1" applyBorder="1" applyAlignment="1">
      <alignment horizontal="center"/>
    </xf>
    <xf numFmtId="0" fontId="46" fillId="28" borderId="10" xfId="0" applyFont="1" applyFill="1" applyBorder="1" applyAlignment="1">
      <alignment horizontal="center"/>
    </xf>
    <xf numFmtId="0" fontId="46" fillId="28" borderId="10" xfId="0" applyFont="1" applyFill="1" applyBorder="1" applyAlignment="1">
      <alignment horizontal="left"/>
    </xf>
    <xf numFmtId="4" fontId="46" fillId="28" borderId="10" xfId="33" applyNumberFormat="1" applyFont="1" applyFill="1" applyBorder="1" applyAlignment="1">
      <alignment horizontal="left"/>
    </xf>
    <xf numFmtId="4" fontId="46" fillId="28" borderId="10" xfId="33" applyNumberFormat="1" applyFont="1" applyFill="1" applyBorder="1"/>
    <xf numFmtId="0" fontId="46" fillId="28" borderId="0" xfId="0" applyFont="1" applyFill="1" applyBorder="1"/>
    <xf numFmtId="0" fontId="46" fillId="28" borderId="10" xfId="0" applyFont="1" applyFill="1" applyBorder="1"/>
    <xf numFmtId="49" fontId="0" fillId="28" borderId="12" xfId="0" applyNumberFormat="1" applyFill="1" applyBorder="1" applyAlignment="1">
      <alignment horizontal="center"/>
    </xf>
    <xf numFmtId="4" fontId="11" fillId="26" borderId="0" xfId="33" applyNumberFormat="1" applyFont="1" applyFill="1" applyBorder="1"/>
    <xf numFmtId="4" fontId="11" fillId="26" borderId="0" xfId="33" applyNumberFormat="1" applyFont="1" applyFill="1" applyBorder="1" applyAlignment="1">
      <alignment horizontal="left"/>
    </xf>
    <xf numFmtId="4" fontId="51" fillId="26" borderId="0" xfId="0" applyNumberFormat="1" applyFont="1" applyFill="1" applyBorder="1"/>
    <xf numFmtId="4" fontId="0" fillId="26" borderId="0" xfId="33" applyNumberFormat="1" applyFont="1" applyFill="1" applyBorder="1"/>
    <xf numFmtId="0" fontId="0" fillId="28" borderId="10" xfId="0" applyFont="1" applyFill="1" applyBorder="1" applyAlignment="1">
      <alignment horizontal="left"/>
    </xf>
    <xf numFmtId="0" fontId="0" fillId="26" borderId="11" xfId="0" applyFont="1" applyFill="1" applyBorder="1" applyAlignment="1">
      <alignment horizontal="left"/>
    </xf>
    <xf numFmtId="0" fontId="11" fillId="26" borderId="16" xfId="33" applyNumberFormat="1" applyFont="1" applyFill="1" applyBorder="1" applyAlignment="1">
      <alignment horizontal="center"/>
    </xf>
    <xf numFmtId="4" fontId="26" fillId="26" borderId="10" xfId="33" applyNumberFormat="1" applyFont="1" applyFill="1" applyBorder="1"/>
    <xf numFmtId="0" fontId="11" fillId="26" borderId="13" xfId="0" applyFont="1" applyFill="1" applyBorder="1" applyAlignment="1">
      <alignment horizontal="left"/>
    </xf>
    <xf numFmtId="4" fontId="11" fillId="26" borderId="14" xfId="33" applyNumberFormat="1" applyFont="1" applyFill="1" applyBorder="1"/>
    <xf numFmtId="0" fontId="11" fillId="26" borderId="15" xfId="0" applyFont="1" applyFill="1" applyBorder="1" applyAlignment="1">
      <alignment horizontal="left"/>
    </xf>
    <xf numFmtId="49" fontId="0" fillId="30" borderId="10" xfId="0" applyNumberFormat="1" applyFill="1" applyBorder="1" applyAlignment="1">
      <alignment horizontal="center"/>
    </xf>
    <xf numFmtId="0" fontId="11" fillId="30" borderId="10" xfId="0" applyNumberFormat="1" applyFont="1" applyFill="1" applyBorder="1" applyAlignment="1">
      <alignment horizontal="center"/>
    </xf>
    <xf numFmtId="0" fontId="11" fillId="30" borderId="10" xfId="0" applyFont="1" applyFill="1" applyBorder="1" applyAlignment="1">
      <alignment horizontal="left"/>
    </xf>
    <xf numFmtId="0" fontId="11" fillId="30" borderId="10" xfId="0" applyFont="1" applyFill="1" applyBorder="1" applyAlignment="1">
      <alignment horizontal="center"/>
    </xf>
    <xf numFmtId="1" fontId="11" fillId="30" borderId="10" xfId="0" applyNumberFormat="1" applyFont="1" applyFill="1" applyBorder="1" applyAlignment="1">
      <alignment horizontal="center"/>
    </xf>
    <xf numFmtId="4" fontId="0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 applyAlignment="1">
      <alignment horizontal="left"/>
    </xf>
    <xf numFmtId="4" fontId="11" fillId="30" borderId="10" xfId="33" applyNumberFormat="1" applyFont="1" applyFill="1" applyBorder="1"/>
    <xf numFmtId="0" fontId="11" fillId="30" borderId="0" xfId="0" applyFont="1" applyFill="1"/>
    <xf numFmtId="0" fontId="11" fillId="30" borderId="0" xfId="0" applyFont="1" applyFill="1" applyBorder="1"/>
    <xf numFmtId="1" fontId="11" fillId="28" borderId="12" xfId="0" applyNumberFormat="1" applyFont="1" applyFill="1" applyBorder="1" applyAlignment="1">
      <alignment horizontal="center"/>
    </xf>
    <xf numFmtId="0" fontId="0" fillId="26" borderId="12" xfId="0" applyFont="1" applyFill="1" applyBorder="1" applyAlignment="1">
      <alignment horizontal="left"/>
    </xf>
    <xf numFmtId="1" fontId="11" fillId="26" borderId="16" xfId="0" applyNumberFormat="1" applyFont="1" applyFill="1" applyBorder="1" applyAlignment="1">
      <alignment horizontal="center"/>
    </xf>
    <xf numFmtId="1" fontId="0" fillId="26" borderId="16" xfId="0" applyNumberFormat="1" applyFill="1" applyBorder="1" applyAlignment="1">
      <alignment horizontal="center"/>
    </xf>
    <xf numFmtId="0" fontId="11" fillId="26" borderId="16" xfId="0" applyFont="1" applyFill="1" applyBorder="1" applyAlignment="1">
      <alignment horizontal="center"/>
    </xf>
    <xf numFmtId="0" fontId="11" fillId="26" borderId="15" xfId="0" applyFont="1" applyFill="1" applyBorder="1" applyAlignment="1">
      <alignment horizontal="center"/>
    </xf>
    <xf numFmtId="1" fontId="11" fillId="26" borderId="15" xfId="0" applyNumberFormat="1" applyFont="1" applyFill="1" applyBorder="1" applyAlignment="1">
      <alignment horizontal="center"/>
    </xf>
    <xf numFmtId="0" fontId="0" fillId="26" borderId="15" xfId="0" applyFont="1" applyFill="1" applyBorder="1" applyAlignment="1">
      <alignment horizontal="left"/>
    </xf>
    <xf numFmtId="4" fontId="11" fillId="26" borderId="15" xfId="33" applyNumberFormat="1" applyFont="1" applyFill="1" applyBorder="1" applyAlignment="1">
      <alignment horizontal="left"/>
    </xf>
    <xf numFmtId="4" fontId="11" fillId="26" borderId="15" xfId="33" applyNumberFormat="1" applyFont="1" applyFill="1" applyBorder="1"/>
    <xf numFmtId="0" fontId="11" fillId="26" borderId="15" xfId="0" applyFont="1" applyFill="1" applyBorder="1"/>
    <xf numFmtId="0" fontId="52" fillId="26" borderId="15" xfId="0" applyFont="1" applyFill="1" applyBorder="1" applyAlignment="1">
      <alignment horizontal="left"/>
    </xf>
    <xf numFmtId="1" fontId="52" fillId="26" borderId="15" xfId="0" applyNumberFormat="1" applyFont="1" applyFill="1" applyBorder="1" applyAlignment="1">
      <alignment horizontal="left"/>
    </xf>
    <xf numFmtId="4" fontId="52" fillId="26" borderId="15" xfId="33" applyNumberFormat="1" applyFont="1" applyFill="1" applyBorder="1" applyAlignment="1">
      <alignment horizontal="left"/>
    </xf>
    <xf numFmtId="49" fontId="26" fillId="26" borderId="11" xfId="0" applyNumberFormat="1" applyFont="1" applyFill="1" applyBorder="1" applyAlignment="1">
      <alignment horizontal="center"/>
    </xf>
    <xf numFmtId="0" fontId="26" fillId="26" borderId="11" xfId="0" applyNumberFormat="1" applyFont="1" applyFill="1" applyBorder="1" applyAlignment="1">
      <alignment horizontal="center"/>
    </xf>
    <xf numFmtId="0" fontId="26" fillId="26" borderId="11" xfId="0" applyFont="1" applyFill="1" applyBorder="1" applyAlignment="1">
      <alignment horizontal="left"/>
    </xf>
    <xf numFmtId="0" fontId="26" fillId="26" borderId="11" xfId="0" applyFont="1" applyFill="1" applyBorder="1" applyAlignment="1">
      <alignment horizontal="center"/>
    </xf>
    <xf numFmtId="1" fontId="26" fillId="26" borderId="11" xfId="0" applyNumberFormat="1" applyFont="1" applyFill="1" applyBorder="1" applyAlignment="1">
      <alignment horizontal="center"/>
    </xf>
    <xf numFmtId="4" fontId="26" fillId="26" borderId="11" xfId="33" applyNumberFormat="1" applyFont="1" applyFill="1" applyBorder="1" applyAlignment="1">
      <alignment horizontal="left"/>
    </xf>
    <xf numFmtId="4" fontId="26" fillId="26" borderId="11" xfId="33" applyNumberFormat="1" applyFont="1" applyFill="1" applyBorder="1"/>
    <xf numFmtId="0" fontId="26" fillId="26" borderId="0" xfId="0" applyFont="1" applyFill="1"/>
    <xf numFmtId="0" fontId="26" fillId="26" borderId="0" xfId="0" applyFont="1" applyFill="1" applyBorder="1"/>
    <xf numFmtId="0" fontId="26" fillId="26" borderId="11" xfId="33" applyNumberFormat="1" applyFont="1" applyFill="1" applyBorder="1" applyAlignment="1">
      <alignment horizontal="center"/>
    </xf>
    <xf numFmtId="0" fontId="26" fillId="26" borderId="10" xfId="0" applyNumberFormat="1" applyFont="1" applyFill="1" applyBorder="1" applyAlignment="1">
      <alignment horizontal="center"/>
    </xf>
    <xf numFmtId="0" fontId="26" fillId="26" borderId="12" xfId="33" applyNumberFormat="1" applyFont="1" applyFill="1" applyBorder="1" applyAlignment="1">
      <alignment horizontal="center"/>
    </xf>
    <xf numFmtId="49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center"/>
    </xf>
    <xf numFmtId="1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right"/>
    </xf>
    <xf numFmtId="4" fontId="50" fillId="26" borderId="12" xfId="33" applyNumberFormat="1" applyFont="1" applyFill="1" applyBorder="1" applyAlignment="1">
      <alignment horizontal="left"/>
    </xf>
    <xf numFmtId="4" fontId="26" fillId="26" borderId="12" xfId="33" applyNumberFormat="1" applyFont="1" applyFill="1" applyBorder="1" applyAlignment="1">
      <alignment horizontal="left"/>
    </xf>
    <xf numFmtId="4" fontId="24" fillId="26" borderId="15" xfId="33" applyNumberFormat="1" applyFont="1" applyFill="1" applyBorder="1" applyAlignment="1">
      <alignment horizontal="right"/>
    </xf>
    <xf numFmtId="4" fontId="50" fillId="26" borderId="16" xfId="33" applyNumberFormat="1" applyFont="1" applyFill="1" applyBorder="1" applyAlignment="1">
      <alignment horizontal="left"/>
    </xf>
    <xf numFmtId="44" fontId="24" fillId="26" borderId="10" xfId="48" applyFont="1" applyFill="1" applyBorder="1" applyAlignment="1"/>
    <xf numFmtId="43" fontId="11" fillId="26" borderId="0" xfId="0" applyNumberFormat="1" applyFont="1" applyFill="1" applyBorder="1"/>
    <xf numFmtId="0" fontId="52" fillId="26" borderId="0" xfId="0" applyFont="1" applyFill="1" applyBorder="1" applyAlignment="1">
      <alignment horizontal="left"/>
    </xf>
    <xf numFmtId="43" fontId="26" fillId="26" borderId="0" xfId="0" applyNumberFormat="1" applyFont="1" applyFill="1" applyBorder="1"/>
    <xf numFmtId="0" fontId="26" fillId="26" borderId="0" xfId="0" applyFont="1" applyFill="1" applyBorder="1" applyAlignment="1"/>
    <xf numFmtId="0" fontId="22" fillId="26" borderId="20" xfId="0" applyFont="1" applyFill="1" applyBorder="1" applyAlignment="1"/>
    <xf numFmtId="0" fontId="24" fillId="26" borderId="20" xfId="0" applyFont="1" applyFill="1" applyBorder="1" applyAlignment="1">
      <alignment horizontal="center" vertical="center" wrapText="1"/>
    </xf>
    <xf numFmtId="0" fontId="28" fillId="26" borderId="20" xfId="36" applyFont="1" applyFill="1" applyBorder="1" applyAlignment="1">
      <alignment horizontal="center" vertical="center" wrapText="1"/>
    </xf>
    <xf numFmtId="4" fontId="38" fillId="26" borderId="20" xfId="33" applyNumberFormat="1" applyFont="1" applyFill="1" applyBorder="1" applyAlignment="1">
      <alignment horizontal="right"/>
    </xf>
    <xf numFmtId="4" fontId="24" fillId="26" borderId="20" xfId="33" applyNumberFormat="1" applyFont="1" applyFill="1" applyBorder="1" applyAlignment="1">
      <alignment horizontal="left"/>
    </xf>
    <xf numFmtId="4" fontId="11" fillId="26" borderId="13" xfId="33" applyNumberFormat="1" applyFont="1" applyFill="1" applyBorder="1"/>
    <xf numFmtId="4" fontId="11" fillId="26" borderId="20" xfId="33" applyNumberFormat="1" applyFont="1" applyFill="1" applyBorder="1"/>
    <xf numFmtId="4" fontId="52" fillId="26" borderId="13" xfId="33" applyNumberFormat="1" applyFont="1" applyFill="1" applyBorder="1" applyAlignment="1">
      <alignment horizontal="left"/>
    </xf>
    <xf numFmtId="4" fontId="11" fillId="26" borderId="20" xfId="0" applyNumberFormat="1" applyFont="1" applyFill="1" applyBorder="1"/>
    <xf numFmtId="4" fontId="0" fillId="26" borderId="20" xfId="0" applyNumberFormat="1" applyFont="1" applyFill="1" applyBorder="1"/>
    <xf numFmtId="4" fontId="0" fillId="26" borderId="20" xfId="33" applyNumberFormat="1" applyFont="1" applyFill="1" applyBorder="1"/>
    <xf numFmtId="44" fontId="0" fillId="26" borderId="0" xfId="0" applyNumberFormat="1" applyFont="1" applyFill="1"/>
    <xf numFmtId="0" fontId="24" fillId="26" borderId="14" xfId="0" applyFont="1" applyFill="1" applyBorder="1" applyAlignment="1">
      <alignment horizontal="center" vertical="center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52" fillId="26" borderId="15" xfId="33" applyNumberFormat="1" applyFont="1" applyFill="1" applyBorder="1" applyAlignment="1">
      <alignment horizontal="left"/>
    </xf>
    <xf numFmtId="0" fontId="53" fillId="26" borderId="19" xfId="0" applyFont="1" applyFill="1" applyBorder="1" applyAlignment="1">
      <alignment horizontal="left"/>
    </xf>
    <xf numFmtId="0" fontId="52" fillId="26" borderId="18" xfId="33" applyNumberFormat="1" applyFont="1" applyFill="1" applyBorder="1" applyAlignment="1">
      <alignment horizontal="left"/>
    </xf>
    <xf numFmtId="0" fontId="52" fillId="26" borderId="19" xfId="33" applyNumberFormat="1" applyFont="1" applyFill="1" applyBorder="1" applyAlignment="1">
      <alignment horizontal="left"/>
    </xf>
    <xf numFmtId="0" fontId="22" fillId="26" borderId="14" xfId="0" applyFont="1" applyFill="1" applyBorder="1" applyAlignment="1">
      <alignment horizontal="center"/>
    </xf>
    <xf numFmtId="0" fontId="22" fillId="26" borderId="15" xfId="0" applyFont="1" applyFill="1" applyBorder="1" applyAlignment="1">
      <alignment horizontal="center"/>
    </xf>
    <xf numFmtId="0" fontId="22" fillId="26" borderId="13" xfId="0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24" fillId="26" borderId="13" xfId="0" applyNumberFormat="1" applyFont="1" applyFill="1" applyBorder="1" applyAlignment="1">
      <alignment horizontal="center" vertical="center" wrapText="1"/>
    </xf>
    <xf numFmtId="0" fontId="33" fillId="24" borderId="0" xfId="37" applyFont="1" applyFill="1" applyBorder="1" applyAlignment="1">
      <alignment horizontal="center" vertical="center"/>
    </xf>
    <xf numFmtId="0" fontId="35" fillId="24" borderId="0" xfId="37" applyFont="1" applyFill="1" applyBorder="1" applyAlignment="1">
      <alignment horizontal="center" vertical="center"/>
    </xf>
    <xf numFmtId="0" fontId="43" fillId="27" borderId="0" xfId="37" applyFont="1" applyFill="1" applyBorder="1" applyAlignment="1">
      <alignment horizontal="center" vertical="center"/>
    </xf>
    <xf numFmtId="0" fontId="35" fillId="0" borderId="0" xfId="37" applyFont="1" applyFill="1" applyBorder="1" applyAlignment="1">
      <alignment horizontal="center" vertical="center"/>
    </xf>
    <xf numFmtId="17" fontId="34" fillId="24" borderId="0" xfId="37" applyNumberFormat="1" applyFont="1" applyFill="1" applyBorder="1" applyAlignment="1">
      <alignment horizontal="center" vertical="center"/>
    </xf>
    <xf numFmtId="0" fontId="34" fillId="24" borderId="0" xfId="37" applyFont="1" applyFill="1" applyBorder="1" applyAlignment="1">
      <alignment horizontal="center" vertical="center"/>
    </xf>
  </cellXfs>
  <cellStyles count="49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Incorrecto" xfId="32" builtinId="27" customBuiltin="1"/>
    <cellStyle name="Millares" xfId="33" builtinId="3"/>
    <cellStyle name="Millares 2" xfId="34"/>
    <cellStyle name="Moneda" xfId="48" builtinId="4"/>
    <cellStyle name="Neutral" xfId="35" builtinId="28" customBuiltin="1"/>
    <cellStyle name="Normal" xfId="0" builtinId="0"/>
    <cellStyle name="Normal_PRESUPUESTO 1 NOVE autorizadoCEA ARC" xfId="36"/>
    <cellStyle name="Normal_PRESUPUESTO 1 NOVE autorizadoCEA ARC 2" xfId="37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otal" xfId="47" builtinId="25" customBuiltin="1"/>
  </cellStyles>
  <dxfs count="0"/>
  <tableStyles count="0" defaultTableStyle="TableStyleMedium9" defaultPivotStyle="PivotStyleLight16"/>
  <colors>
    <mruColors>
      <color rgb="FF99FF66"/>
      <color rgb="FF3399FF"/>
      <color rgb="FFFF0066"/>
      <color rgb="FFFF66CC"/>
      <color rgb="FF00FF00"/>
      <color rgb="FFCCECFF"/>
      <color rgb="FFFF9900"/>
      <color rgb="FFCC0099"/>
      <color rgb="FF66FF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3</xdr:col>
      <xdr:colOff>142875</xdr:colOff>
      <xdr:row>0</xdr:row>
      <xdr:rowOff>76200</xdr:rowOff>
    </xdr:to>
    <xdr:pic>
      <xdr:nvPicPr>
        <xdr:cNvPr id="821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66675</xdr:rowOff>
    </xdr:from>
    <xdr:to>
      <xdr:col>3</xdr:col>
      <xdr:colOff>47625</xdr:colOff>
      <xdr:row>0</xdr:row>
      <xdr:rowOff>66675</xdr:rowOff>
    </xdr:to>
    <xdr:pic>
      <xdr:nvPicPr>
        <xdr:cNvPr id="821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0</xdr:row>
      <xdr:rowOff>114300</xdr:rowOff>
    </xdr:from>
    <xdr:to>
      <xdr:col>5</xdr:col>
      <xdr:colOff>331372</xdr:colOff>
      <xdr:row>3</xdr:row>
      <xdr:rowOff>244910</xdr:rowOff>
    </xdr:to>
    <xdr:pic>
      <xdr:nvPicPr>
        <xdr:cNvPr id="4" name="4 Imagen" descr="logo_CEA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14300"/>
          <a:ext cx="2169697" cy="740210"/>
        </a:xfrm>
        <a:prstGeom prst="rect">
          <a:avLst/>
        </a:prstGeom>
      </xdr:spPr>
    </xdr:pic>
    <xdr:clientData/>
  </xdr:twoCellAnchor>
  <xdr:twoCellAnchor editAs="oneCell">
    <xdr:from>
      <xdr:col>36</xdr:col>
      <xdr:colOff>219075</xdr:colOff>
      <xdr:row>0</xdr:row>
      <xdr:rowOff>47625</xdr:rowOff>
    </xdr:from>
    <xdr:to>
      <xdr:col>37</xdr:col>
      <xdr:colOff>1407766</xdr:colOff>
      <xdr:row>3</xdr:row>
      <xdr:rowOff>161407</xdr:rowOff>
    </xdr:to>
    <xdr:pic>
      <xdr:nvPicPr>
        <xdr:cNvPr id="5" name="6 Imagen" descr="logo_jalisco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0" y="47625"/>
          <a:ext cx="2160240" cy="723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152400</xdr:rowOff>
    </xdr:from>
    <xdr:to>
      <xdr:col>1</xdr:col>
      <xdr:colOff>9525</xdr:colOff>
      <xdr:row>1</xdr:row>
      <xdr:rowOff>152400</xdr:rowOff>
    </xdr:to>
    <xdr:pic>
      <xdr:nvPicPr>
        <xdr:cNvPr id="81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8100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5"/>
    <pageSetUpPr fitToPage="1"/>
  </sheetPr>
  <dimension ref="A14:A29"/>
  <sheetViews>
    <sheetView topLeftCell="A16" workbookViewId="0">
      <selection activeCell="A30" sqref="A30"/>
    </sheetView>
  </sheetViews>
  <sheetFormatPr baseColWidth="10" defaultRowHeight="12.75" x14ac:dyDescent="0.2"/>
  <cols>
    <col min="1" max="1" width="100" customWidth="1"/>
  </cols>
  <sheetData>
    <row r="14" spans="1:1" ht="27" x14ac:dyDescent="0.35">
      <c r="A14" s="1" t="s">
        <v>98</v>
      </c>
    </row>
    <row r="15" spans="1:1" ht="27.75" x14ac:dyDescent="0.4">
      <c r="A15" s="2"/>
    </row>
    <row r="16" spans="1:1" ht="27.75" x14ac:dyDescent="0.4">
      <c r="A16" s="16" t="s">
        <v>295</v>
      </c>
    </row>
    <row r="17" spans="1:1" ht="27" x14ac:dyDescent="0.35">
      <c r="A17" s="1" t="s">
        <v>296</v>
      </c>
    </row>
    <row r="18" spans="1:1" ht="27" x14ac:dyDescent="0.35">
      <c r="A18" s="1" t="s">
        <v>355</v>
      </c>
    </row>
    <row r="29" spans="1:1" ht="20.25" x14ac:dyDescent="0.3">
      <c r="A29" s="3">
        <v>42522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D1623"/>
  <sheetViews>
    <sheetView tabSelected="1" zoomScale="70" zoomScaleNormal="70" workbookViewId="0">
      <pane xSplit="6" ySplit="5" topLeftCell="G6" activePane="bottomRight" state="frozen"/>
      <selection pane="topRight" activeCell="W1" sqref="W1"/>
      <selection pane="bottomLeft" activeCell="A6" sqref="A6"/>
      <selection pane="bottomRight" activeCell="J12" sqref="J12"/>
    </sheetView>
  </sheetViews>
  <sheetFormatPr baseColWidth="10" defaultRowHeight="14.25" x14ac:dyDescent="0.2"/>
  <cols>
    <col min="1" max="1" width="9.7109375" style="26" customWidth="1"/>
    <col min="2" max="6" width="5.5703125" style="27" customWidth="1"/>
    <col min="7" max="7" width="6.7109375" style="137" customWidth="1"/>
    <col min="8" max="8" width="7.5703125" style="27" customWidth="1"/>
    <col min="9" max="9" width="7.85546875" style="27" customWidth="1"/>
    <col min="10" max="10" width="57" style="27" customWidth="1"/>
    <col min="11" max="11" width="54.85546875" style="27" customWidth="1"/>
    <col min="12" max="12" width="55.85546875" style="27" customWidth="1"/>
    <col min="13" max="13" width="7.42578125" style="27" customWidth="1"/>
    <col min="14" max="14" width="16.85546875" style="27" customWidth="1"/>
    <col min="15" max="15" width="13.140625" style="27" customWidth="1"/>
    <col min="16" max="16" width="15" style="27" bestFit="1" customWidth="1"/>
    <col min="17" max="17" width="16.5703125" style="27" customWidth="1"/>
    <col min="18" max="18" width="17.28515625" style="27" customWidth="1"/>
    <col min="19" max="19" width="15.42578125" style="27" customWidth="1"/>
    <col min="20" max="20" width="15.5703125" style="27" customWidth="1"/>
    <col min="21" max="21" width="15.85546875" style="27" customWidth="1"/>
    <col min="22" max="22" width="14" style="27" customWidth="1"/>
    <col min="23" max="23" width="15.85546875" style="27" customWidth="1"/>
    <col min="24" max="24" width="14.5703125" style="27" customWidth="1"/>
    <col min="25" max="25" width="18.28515625" style="27" customWidth="1"/>
    <col min="26" max="26" width="17.7109375" style="27" customWidth="1"/>
    <col min="27" max="27" width="15" style="27" customWidth="1"/>
    <col min="28" max="28" width="17.140625" style="27" customWidth="1"/>
    <col min="29" max="29" width="18.5703125" style="27" customWidth="1"/>
    <col min="30" max="30" width="14.7109375" style="27" customWidth="1"/>
    <col min="31" max="31" width="13.85546875" style="27" customWidth="1"/>
    <col min="32" max="32" width="27.85546875" style="27" bestFit="1" customWidth="1"/>
    <col min="33" max="33" width="13.85546875" style="27" customWidth="1"/>
    <col min="34" max="34" width="15.28515625" style="27" customWidth="1"/>
    <col min="35" max="35" width="18.28515625" style="27" customWidth="1"/>
    <col min="36" max="36" width="9.7109375" style="27" customWidth="1"/>
    <col min="37" max="37" width="14.5703125" style="27" customWidth="1"/>
    <col min="38" max="38" width="24" style="27" customWidth="1"/>
    <col min="39" max="413" width="18.42578125" style="28" bestFit="1" customWidth="1"/>
    <col min="414" max="16384" width="11.42578125" style="28"/>
  </cols>
  <sheetData>
    <row r="1" spans="1:576" ht="15.75" x14ac:dyDescent="0.25">
      <c r="D1" s="36"/>
      <c r="E1" s="36"/>
      <c r="F1" s="36"/>
      <c r="G1" s="127"/>
      <c r="H1" s="36"/>
      <c r="I1" s="36"/>
      <c r="J1" s="42"/>
      <c r="K1" s="42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269"/>
    </row>
    <row r="2" spans="1:576" ht="15.75" x14ac:dyDescent="0.25">
      <c r="D2" s="36"/>
      <c r="E2" s="36"/>
      <c r="F2" s="36"/>
      <c r="G2" s="127"/>
      <c r="H2" s="36"/>
      <c r="I2" s="36"/>
      <c r="J2" s="42"/>
      <c r="K2" s="42"/>
      <c r="L2" s="36"/>
      <c r="M2" s="36"/>
      <c r="N2" s="43"/>
      <c r="O2" s="36"/>
      <c r="P2" s="36"/>
      <c r="Q2" s="36"/>
      <c r="R2" s="4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269"/>
    </row>
    <row r="3" spans="1:576" ht="16.5" customHeight="1" x14ac:dyDescent="0.25">
      <c r="A3" s="45"/>
      <c r="B3" s="36"/>
      <c r="C3" s="36"/>
      <c r="D3" s="36"/>
      <c r="E3" s="36"/>
      <c r="F3" s="36"/>
      <c r="I3" s="36"/>
      <c r="J3" s="42"/>
      <c r="K3" s="42"/>
      <c r="L3" s="36"/>
      <c r="M3" s="36"/>
      <c r="N3" s="46"/>
      <c r="O3" s="47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269"/>
    </row>
    <row r="4" spans="1:576" ht="21.75" customHeight="1" x14ac:dyDescent="0.25">
      <c r="A4" s="28"/>
      <c r="B4" s="36"/>
      <c r="C4" s="36"/>
      <c r="D4" s="36"/>
      <c r="E4" s="36"/>
      <c r="F4" s="36"/>
      <c r="G4" s="127"/>
      <c r="H4" s="36"/>
      <c r="I4" s="36"/>
      <c r="K4" s="42"/>
      <c r="L4" s="36"/>
      <c r="M4" s="36"/>
      <c r="N4" s="288" t="s">
        <v>100</v>
      </c>
      <c r="O4" s="289"/>
      <c r="P4" s="289"/>
      <c r="Q4" s="289"/>
      <c r="R4" s="290"/>
      <c r="S4" s="291" t="s">
        <v>99</v>
      </c>
      <c r="T4" s="292"/>
      <c r="U4" s="281" t="s">
        <v>100</v>
      </c>
      <c r="V4" s="282"/>
      <c r="W4" s="282"/>
      <c r="X4" s="282"/>
      <c r="Y4" s="282"/>
      <c r="Z4" s="283"/>
      <c r="AA4" s="185" t="s">
        <v>99</v>
      </c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270"/>
    </row>
    <row r="5" spans="1:576" ht="90.75" customHeight="1" x14ac:dyDescent="0.2">
      <c r="A5" s="106" t="s">
        <v>95</v>
      </c>
      <c r="B5" s="107" t="s">
        <v>101</v>
      </c>
      <c r="C5" s="107" t="s">
        <v>253</v>
      </c>
      <c r="D5" s="107" t="s">
        <v>102</v>
      </c>
      <c r="E5" s="107" t="s">
        <v>338</v>
      </c>
      <c r="F5" s="107" t="s">
        <v>103</v>
      </c>
      <c r="G5" s="128" t="s">
        <v>104</v>
      </c>
      <c r="H5" s="107" t="s">
        <v>105</v>
      </c>
      <c r="I5" s="107" t="s">
        <v>106</v>
      </c>
      <c r="J5" s="107" t="s">
        <v>266</v>
      </c>
      <c r="K5" s="107" t="s">
        <v>267</v>
      </c>
      <c r="L5" s="107" t="s">
        <v>268</v>
      </c>
      <c r="M5" s="107" t="s">
        <v>218</v>
      </c>
      <c r="N5" s="107" t="s">
        <v>217</v>
      </c>
      <c r="O5" s="107" t="s">
        <v>133</v>
      </c>
      <c r="P5" s="107" t="s">
        <v>343</v>
      </c>
      <c r="Q5" s="108" t="s">
        <v>107</v>
      </c>
      <c r="R5" s="105" t="s">
        <v>134</v>
      </c>
      <c r="S5" s="105" t="s">
        <v>135</v>
      </c>
      <c r="T5" s="105" t="s">
        <v>136</v>
      </c>
      <c r="U5" s="105" t="s">
        <v>137</v>
      </c>
      <c r="V5" s="105" t="s">
        <v>332</v>
      </c>
      <c r="W5" s="105" t="s">
        <v>138</v>
      </c>
      <c r="X5" s="105" t="s">
        <v>298</v>
      </c>
      <c r="Y5" s="105" t="s">
        <v>139</v>
      </c>
      <c r="Z5" s="105" t="s">
        <v>140</v>
      </c>
      <c r="AA5" s="105" t="s">
        <v>219</v>
      </c>
      <c r="AB5" s="108" t="s">
        <v>108</v>
      </c>
      <c r="AC5" s="108" t="s">
        <v>334</v>
      </c>
      <c r="AD5" s="109" t="s">
        <v>141</v>
      </c>
      <c r="AE5" s="109" t="s">
        <v>142</v>
      </c>
      <c r="AF5" s="109" t="s">
        <v>143</v>
      </c>
      <c r="AG5" s="109" t="s">
        <v>145</v>
      </c>
      <c r="AH5" s="109" t="s">
        <v>147</v>
      </c>
      <c r="AI5" s="109" t="s">
        <v>344</v>
      </c>
      <c r="AJ5" s="109" t="s">
        <v>220</v>
      </c>
      <c r="AK5" s="109" t="s">
        <v>144</v>
      </c>
      <c r="AL5" s="109" t="s">
        <v>146</v>
      </c>
    </row>
    <row r="6" spans="1:576" ht="21.75" customHeight="1" x14ac:dyDescent="0.2">
      <c r="A6" s="111" t="s">
        <v>339</v>
      </c>
      <c r="B6" s="112"/>
      <c r="C6" s="112"/>
      <c r="D6" s="112"/>
      <c r="E6" s="112"/>
      <c r="F6" s="112"/>
      <c r="G6" s="129"/>
      <c r="H6" s="112"/>
      <c r="I6" s="112"/>
      <c r="J6" s="112"/>
      <c r="K6" s="112"/>
      <c r="L6" s="112"/>
      <c r="M6" s="112"/>
      <c r="N6" s="112"/>
      <c r="O6" s="112"/>
      <c r="P6" s="112"/>
      <c r="Q6" s="113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3"/>
      <c r="AC6" s="113"/>
      <c r="AD6" s="115"/>
      <c r="AE6" s="115"/>
      <c r="AF6" s="115"/>
      <c r="AG6" s="115"/>
      <c r="AH6" s="115"/>
      <c r="AI6" s="115"/>
      <c r="AJ6" s="115"/>
      <c r="AK6" s="115"/>
      <c r="AL6" s="271"/>
    </row>
    <row r="7" spans="1:576" s="56" customFormat="1" ht="15" customHeight="1" x14ac:dyDescent="0.2">
      <c r="A7" s="18">
        <v>1</v>
      </c>
      <c r="B7" s="89" t="s">
        <v>335</v>
      </c>
      <c r="C7" s="89" t="s">
        <v>336</v>
      </c>
      <c r="D7" s="20">
        <v>14</v>
      </c>
      <c r="E7" s="89" t="s">
        <v>259</v>
      </c>
      <c r="F7" s="89" t="s">
        <v>337</v>
      </c>
      <c r="G7" s="130" t="s">
        <v>116</v>
      </c>
      <c r="H7" s="22">
        <v>40</v>
      </c>
      <c r="I7" s="157" t="s">
        <v>123</v>
      </c>
      <c r="J7" s="21" t="s">
        <v>117</v>
      </c>
      <c r="K7" s="21" t="s">
        <v>110</v>
      </c>
      <c r="L7" s="21" t="s">
        <v>110</v>
      </c>
      <c r="M7" s="22">
        <v>1</v>
      </c>
      <c r="N7" s="62">
        <v>14012</v>
      </c>
      <c r="O7" s="62"/>
      <c r="P7" s="62"/>
      <c r="Q7" s="62">
        <f t="shared" ref="Q7:Q16" si="0">N7+SM7+SN7</f>
        <v>14012</v>
      </c>
      <c r="R7" s="62">
        <f>70.1*4</f>
        <v>280.39999999999998</v>
      </c>
      <c r="S7" s="62">
        <f t="shared" ref="S7:S16" si="1">(Q7+Y7+Z7)/30*5</f>
        <v>2634.166666666667</v>
      </c>
      <c r="T7" s="62">
        <f>(Q7+Y7+Z7)/30*50</f>
        <v>26341.666666666668</v>
      </c>
      <c r="U7" s="62">
        <f t="shared" ref="U7:U16" si="2">Q7*15%</f>
        <v>2101.7999999999997</v>
      </c>
      <c r="V7" s="62">
        <f t="shared" ref="V7:V16" si="3">Q7*3%</f>
        <v>420.35999999999996</v>
      </c>
      <c r="W7" s="62">
        <f t="shared" ref="W7:W16" si="4">Q7*5%</f>
        <v>700.6</v>
      </c>
      <c r="X7" s="62">
        <f t="shared" ref="X7:X16" si="5">Q7*2%</f>
        <v>280.24</v>
      </c>
      <c r="Y7" s="62">
        <v>1114</v>
      </c>
      <c r="Z7" s="62">
        <v>679</v>
      </c>
      <c r="AA7" s="64">
        <f t="shared" ref="AA7:AA15" si="6">(Q7+Y7+Z7)/2</f>
        <v>7902.5</v>
      </c>
      <c r="AB7" s="64">
        <f t="shared" ref="AB7:AB17" si="7">Q7+R7+U7+V7+W7+X7+Y7+Z7+(S7/12+T7/12+AA7/12)</f>
        <v>22661.594444444447</v>
      </c>
      <c r="AC7" s="64">
        <f t="shared" ref="AC7:AC16" si="8">+AB7*12</f>
        <v>271939.13333333336</v>
      </c>
      <c r="AD7" s="64"/>
      <c r="AE7" s="64"/>
      <c r="AF7" s="64"/>
      <c r="AG7" s="64"/>
      <c r="AH7" s="64"/>
      <c r="AI7" s="64"/>
      <c r="AJ7" s="64"/>
      <c r="AK7" s="64"/>
      <c r="AL7" s="6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</row>
    <row r="8" spans="1:576" s="23" customFormat="1" ht="15" customHeight="1" x14ac:dyDescent="0.2">
      <c r="A8" s="99">
        <v>2</v>
      </c>
      <c r="B8" s="92" t="s">
        <v>335</v>
      </c>
      <c r="C8" s="92" t="s">
        <v>336</v>
      </c>
      <c r="D8" s="97">
        <v>14</v>
      </c>
      <c r="E8" s="92" t="s">
        <v>259</v>
      </c>
      <c r="F8" s="92" t="s">
        <v>337</v>
      </c>
      <c r="G8" s="140" t="s">
        <v>351</v>
      </c>
      <c r="H8" s="100">
        <v>40</v>
      </c>
      <c r="I8" s="100" t="s">
        <v>109</v>
      </c>
      <c r="J8" s="110" t="s">
        <v>111</v>
      </c>
      <c r="K8" s="54" t="s">
        <v>291</v>
      </c>
      <c r="L8" s="54" t="s">
        <v>110</v>
      </c>
      <c r="M8" s="100">
        <v>1</v>
      </c>
      <c r="N8" s="101">
        <v>14024</v>
      </c>
      <c r="O8" s="101"/>
      <c r="P8" s="101"/>
      <c r="Q8" s="101">
        <f t="shared" si="0"/>
        <v>14024</v>
      </c>
      <c r="R8" s="101"/>
      <c r="S8" s="101">
        <f t="shared" si="1"/>
        <v>2582</v>
      </c>
      <c r="T8" s="101">
        <f>(Q8+Y8+Z8)/30*50</f>
        <v>25820</v>
      </c>
      <c r="U8" s="101">
        <f t="shared" si="2"/>
        <v>2103.6</v>
      </c>
      <c r="V8" s="101">
        <f t="shared" si="3"/>
        <v>420.71999999999997</v>
      </c>
      <c r="W8" s="101">
        <f t="shared" si="4"/>
        <v>701.2</v>
      </c>
      <c r="X8" s="101">
        <f t="shared" si="5"/>
        <v>280.48</v>
      </c>
      <c r="Y8" s="101">
        <v>869</v>
      </c>
      <c r="Z8" s="101">
        <v>599</v>
      </c>
      <c r="AA8" s="102">
        <f t="shared" si="6"/>
        <v>7746</v>
      </c>
      <c r="AB8" s="64">
        <f t="shared" si="7"/>
        <v>22010.333333333332</v>
      </c>
      <c r="AC8" s="102">
        <f t="shared" si="8"/>
        <v>264124</v>
      </c>
      <c r="AD8" s="102"/>
      <c r="AE8" s="102"/>
      <c r="AF8" s="102"/>
      <c r="AG8" s="102"/>
      <c r="AH8" s="102"/>
      <c r="AI8" s="102"/>
      <c r="AJ8" s="102"/>
      <c r="AK8" s="102"/>
      <c r="AL8" s="102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</row>
    <row r="9" spans="1:576" s="23" customFormat="1" ht="15" customHeight="1" x14ac:dyDescent="0.2">
      <c r="A9" s="18">
        <v>3</v>
      </c>
      <c r="B9" s="89" t="s">
        <v>335</v>
      </c>
      <c r="C9" s="89" t="s">
        <v>336</v>
      </c>
      <c r="D9" s="20">
        <v>14</v>
      </c>
      <c r="E9" s="89" t="s">
        <v>259</v>
      </c>
      <c r="F9" s="89" t="s">
        <v>337</v>
      </c>
      <c r="G9" s="140" t="s">
        <v>351</v>
      </c>
      <c r="H9" s="22">
        <v>40</v>
      </c>
      <c r="I9" s="22" t="s">
        <v>109</v>
      </c>
      <c r="J9" s="25" t="s">
        <v>112</v>
      </c>
      <c r="K9" s="21" t="s">
        <v>292</v>
      </c>
      <c r="L9" s="21" t="s">
        <v>110</v>
      </c>
      <c r="M9" s="22">
        <v>1</v>
      </c>
      <c r="N9" s="101">
        <v>14024</v>
      </c>
      <c r="O9" s="62"/>
      <c r="P9" s="62"/>
      <c r="Q9" s="62">
        <f t="shared" si="0"/>
        <v>14024</v>
      </c>
      <c r="R9" s="62">
        <f>70.1*4</f>
        <v>280.39999999999998</v>
      </c>
      <c r="S9" s="62">
        <f t="shared" si="1"/>
        <v>2582</v>
      </c>
      <c r="T9" s="62">
        <f>(Q9+Y9+Z9)/30*50</f>
        <v>25820</v>
      </c>
      <c r="U9" s="62">
        <f t="shared" si="2"/>
        <v>2103.6</v>
      </c>
      <c r="V9" s="62">
        <f t="shared" si="3"/>
        <v>420.71999999999997</v>
      </c>
      <c r="W9" s="62">
        <f t="shared" si="4"/>
        <v>701.2</v>
      </c>
      <c r="X9" s="62">
        <f t="shared" si="5"/>
        <v>280.48</v>
      </c>
      <c r="Y9" s="62">
        <v>869</v>
      </c>
      <c r="Z9" s="62">
        <v>599</v>
      </c>
      <c r="AA9" s="64">
        <f t="shared" si="6"/>
        <v>7746</v>
      </c>
      <c r="AB9" s="64">
        <f t="shared" si="7"/>
        <v>22290.733333333334</v>
      </c>
      <c r="AC9" s="64">
        <f t="shared" si="8"/>
        <v>267488.8</v>
      </c>
      <c r="AD9" s="64"/>
      <c r="AE9" s="64"/>
      <c r="AF9" s="64"/>
      <c r="AG9" s="64"/>
      <c r="AH9" s="64"/>
      <c r="AI9" s="64"/>
      <c r="AJ9" s="64"/>
      <c r="AK9" s="64"/>
      <c r="AL9" s="6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</row>
    <row r="10" spans="1:576" s="23" customFormat="1" ht="15" customHeight="1" x14ac:dyDescent="0.2">
      <c r="A10" s="99">
        <v>4</v>
      </c>
      <c r="B10" s="89" t="s">
        <v>335</v>
      </c>
      <c r="C10" s="89" t="s">
        <v>336</v>
      </c>
      <c r="D10" s="20">
        <v>14</v>
      </c>
      <c r="E10" s="89" t="s">
        <v>259</v>
      </c>
      <c r="F10" s="89" t="s">
        <v>337</v>
      </c>
      <c r="G10" s="140" t="s">
        <v>351</v>
      </c>
      <c r="H10" s="22">
        <v>40</v>
      </c>
      <c r="I10" s="22" t="s">
        <v>109</v>
      </c>
      <c r="J10" s="25" t="s">
        <v>113</v>
      </c>
      <c r="K10" s="21" t="s">
        <v>292</v>
      </c>
      <c r="L10" s="21" t="s">
        <v>110</v>
      </c>
      <c r="M10" s="22">
        <v>1</v>
      </c>
      <c r="N10" s="101">
        <v>14024</v>
      </c>
      <c r="O10" s="62"/>
      <c r="P10" s="62"/>
      <c r="Q10" s="62">
        <f t="shared" si="0"/>
        <v>14024</v>
      </c>
      <c r="R10" s="62"/>
      <c r="S10" s="63">
        <f t="shared" si="1"/>
        <v>2582</v>
      </c>
      <c r="T10" s="62">
        <f>(Q10+Y10+Z10)/30*50</f>
        <v>25820</v>
      </c>
      <c r="U10" s="62">
        <f t="shared" si="2"/>
        <v>2103.6</v>
      </c>
      <c r="V10" s="62">
        <f t="shared" si="3"/>
        <v>420.71999999999997</v>
      </c>
      <c r="W10" s="62">
        <f t="shared" si="4"/>
        <v>701.2</v>
      </c>
      <c r="X10" s="62">
        <f t="shared" si="5"/>
        <v>280.48</v>
      </c>
      <c r="Y10" s="62">
        <v>869</v>
      </c>
      <c r="Z10" s="62">
        <v>599</v>
      </c>
      <c r="AA10" s="64">
        <f t="shared" si="6"/>
        <v>7746</v>
      </c>
      <c r="AB10" s="64">
        <f t="shared" si="7"/>
        <v>22010.333333333332</v>
      </c>
      <c r="AC10" s="64">
        <f t="shared" si="8"/>
        <v>264124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</row>
    <row r="11" spans="1:576" s="23" customFormat="1" ht="15" customHeight="1" x14ac:dyDescent="0.2">
      <c r="A11" s="18">
        <v>5</v>
      </c>
      <c r="B11" s="89" t="s">
        <v>335</v>
      </c>
      <c r="C11" s="89" t="s">
        <v>336</v>
      </c>
      <c r="D11" s="20">
        <v>14</v>
      </c>
      <c r="E11" s="89" t="s">
        <v>259</v>
      </c>
      <c r="F11" s="89" t="s">
        <v>337</v>
      </c>
      <c r="G11" s="140" t="s">
        <v>351</v>
      </c>
      <c r="H11" s="22">
        <v>40</v>
      </c>
      <c r="I11" s="22" t="s">
        <v>109</v>
      </c>
      <c r="J11" s="51" t="s">
        <v>113</v>
      </c>
      <c r="K11" s="21" t="s">
        <v>292</v>
      </c>
      <c r="L11" s="21" t="s">
        <v>110</v>
      </c>
      <c r="M11" s="22">
        <v>1</v>
      </c>
      <c r="N11" s="101">
        <v>14024</v>
      </c>
      <c r="O11" s="62"/>
      <c r="P11" s="62"/>
      <c r="Q11" s="62">
        <f t="shared" si="0"/>
        <v>14024</v>
      </c>
      <c r="R11" s="62"/>
      <c r="S11" s="63">
        <f t="shared" si="1"/>
        <v>2673.5</v>
      </c>
      <c r="T11" s="62">
        <v>36083</v>
      </c>
      <c r="U11" s="62">
        <f t="shared" si="2"/>
        <v>2103.6</v>
      </c>
      <c r="V11" s="62">
        <f t="shared" si="3"/>
        <v>420.71999999999997</v>
      </c>
      <c r="W11" s="62">
        <f t="shared" si="4"/>
        <v>701.2</v>
      </c>
      <c r="X11" s="62">
        <f t="shared" si="5"/>
        <v>280.48</v>
      </c>
      <c r="Y11" s="62">
        <v>1261</v>
      </c>
      <c r="Z11" s="62">
        <v>756</v>
      </c>
      <c r="AA11" s="64">
        <f t="shared" si="6"/>
        <v>8020.5</v>
      </c>
      <c r="AB11" s="64">
        <f t="shared" si="7"/>
        <v>23445.083333333332</v>
      </c>
      <c r="AC11" s="64">
        <f t="shared" si="8"/>
        <v>281341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</row>
    <row r="12" spans="1:576" s="23" customFormat="1" ht="15" customHeight="1" x14ac:dyDescent="0.2">
      <c r="A12" s="18">
        <v>6</v>
      </c>
      <c r="B12" s="89" t="s">
        <v>335</v>
      </c>
      <c r="C12" s="89" t="s">
        <v>336</v>
      </c>
      <c r="D12" s="20">
        <v>14</v>
      </c>
      <c r="E12" s="89" t="s">
        <v>259</v>
      </c>
      <c r="F12" s="89" t="s">
        <v>337</v>
      </c>
      <c r="G12" s="140" t="s">
        <v>351</v>
      </c>
      <c r="H12" s="22">
        <v>40</v>
      </c>
      <c r="I12" s="22" t="s">
        <v>109</v>
      </c>
      <c r="J12" s="51" t="s">
        <v>113</v>
      </c>
      <c r="K12" s="21" t="s">
        <v>291</v>
      </c>
      <c r="L12" s="21" t="s">
        <v>110</v>
      </c>
      <c r="M12" s="22">
        <v>1</v>
      </c>
      <c r="N12" s="101">
        <v>14024</v>
      </c>
      <c r="O12" s="62"/>
      <c r="P12" s="62"/>
      <c r="Q12" s="62">
        <f t="shared" si="0"/>
        <v>14024</v>
      </c>
      <c r="R12" s="62"/>
      <c r="S12" s="62">
        <f t="shared" si="1"/>
        <v>2673.5</v>
      </c>
      <c r="T12" s="62">
        <f>(Q12+Y12+Z12)/30*50</f>
        <v>26735.000000000004</v>
      </c>
      <c r="U12" s="62">
        <f t="shared" si="2"/>
        <v>2103.6</v>
      </c>
      <c r="V12" s="62">
        <f t="shared" si="3"/>
        <v>420.71999999999997</v>
      </c>
      <c r="W12" s="62">
        <f t="shared" si="4"/>
        <v>701.2</v>
      </c>
      <c r="X12" s="62">
        <f t="shared" si="5"/>
        <v>280.48</v>
      </c>
      <c r="Y12" s="62">
        <v>1261</v>
      </c>
      <c r="Z12" s="62">
        <v>756</v>
      </c>
      <c r="AA12" s="64">
        <f t="shared" si="6"/>
        <v>8020.5</v>
      </c>
      <c r="AB12" s="64">
        <f t="shared" si="7"/>
        <v>22666.083333333332</v>
      </c>
      <c r="AC12" s="64">
        <f t="shared" si="8"/>
        <v>271993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</row>
    <row r="13" spans="1:576" s="23" customFormat="1" ht="15" customHeight="1" x14ac:dyDescent="0.2">
      <c r="A13" s="99">
        <v>7</v>
      </c>
      <c r="B13" s="89" t="s">
        <v>335</v>
      </c>
      <c r="C13" s="89" t="s">
        <v>336</v>
      </c>
      <c r="D13" s="20">
        <v>14</v>
      </c>
      <c r="E13" s="89" t="s">
        <v>259</v>
      </c>
      <c r="F13" s="89" t="s">
        <v>337</v>
      </c>
      <c r="G13" s="130">
        <v>11</v>
      </c>
      <c r="H13" s="22">
        <v>40</v>
      </c>
      <c r="I13" s="22" t="s">
        <v>109</v>
      </c>
      <c r="J13" s="21" t="s">
        <v>89</v>
      </c>
      <c r="K13" s="21" t="s">
        <v>291</v>
      </c>
      <c r="L13" s="21" t="s">
        <v>110</v>
      </c>
      <c r="M13" s="22">
        <v>1</v>
      </c>
      <c r="N13" s="62">
        <v>19633</v>
      </c>
      <c r="O13" s="62"/>
      <c r="P13" s="62"/>
      <c r="Q13" s="62">
        <f t="shared" si="0"/>
        <v>19633</v>
      </c>
      <c r="R13" s="62"/>
      <c r="S13" s="62">
        <f t="shared" si="1"/>
        <v>3608.333333333333</v>
      </c>
      <c r="T13" s="62">
        <f>(Q13+Y13+Z13)/30*50</f>
        <v>36083.333333333328</v>
      </c>
      <c r="U13" s="62">
        <f t="shared" si="2"/>
        <v>2944.95</v>
      </c>
      <c r="V13" s="62">
        <f t="shared" si="3"/>
        <v>588.99</v>
      </c>
      <c r="W13" s="62">
        <f t="shared" si="4"/>
        <v>981.65000000000009</v>
      </c>
      <c r="X13" s="62">
        <f t="shared" si="5"/>
        <v>392.66</v>
      </c>
      <c r="Y13" s="62">
        <v>1261</v>
      </c>
      <c r="Z13" s="62">
        <v>756</v>
      </c>
      <c r="AA13" s="64">
        <f t="shared" si="6"/>
        <v>10825</v>
      </c>
      <c r="AB13" s="64">
        <f t="shared" si="7"/>
        <v>30767.972222222226</v>
      </c>
      <c r="AC13" s="64">
        <f t="shared" si="8"/>
        <v>369215.66666666674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</row>
    <row r="14" spans="1:576" s="23" customFormat="1" ht="15" customHeight="1" x14ac:dyDescent="0.2">
      <c r="A14" s="18">
        <v>8</v>
      </c>
      <c r="B14" s="89" t="s">
        <v>335</v>
      </c>
      <c r="C14" s="89" t="s">
        <v>336</v>
      </c>
      <c r="D14" s="20">
        <v>14</v>
      </c>
      <c r="E14" s="89" t="s">
        <v>259</v>
      </c>
      <c r="F14" s="89" t="s">
        <v>337</v>
      </c>
      <c r="G14" s="140" t="s">
        <v>351</v>
      </c>
      <c r="H14" s="22">
        <v>40</v>
      </c>
      <c r="I14" s="22" t="s">
        <v>109</v>
      </c>
      <c r="J14" s="21" t="s">
        <v>113</v>
      </c>
      <c r="K14" s="21" t="s">
        <v>291</v>
      </c>
      <c r="L14" s="21" t="s">
        <v>110</v>
      </c>
      <c r="M14" s="22">
        <v>1</v>
      </c>
      <c r="N14" s="101">
        <v>14024</v>
      </c>
      <c r="O14" s="62"/>
      <c r="P14" s="62"/>
      <c r="Q14" s="62">
        <f t="shared" si="0"/>
        <v>14024</v>
      </c>
      <c r="R14" s="62">
        <f>70.1*7</f>
        <v>490.69999999999993</v>
      </c>
      <c r="S14" s="62">
        <f t="shared" si="1"/>
        <v>2731.166666666667</v>
      </c>
      <c r="T14" s="62">
        <f>(Q14+Y14+Z14)/30*50</f>
        <v>27311.666666666668</v>
      </c>
      <c r="U14" s="62">
        <f t="shared" si="2"/>
        <v>2103.6</v>
      </c>
      <c r="V14" s="62">
        <f t="shared" si="3"/>
        <v>420.71999999999997</v>
      </c>
      <c r="W14" s="62">
        <f t="shared" si="4"/>
        <v>701.2</v>
      </c>
      <c r="X14" s="62">
        <f t="shared" si="5"/>
        <v>280.48</v>
      </c>
      <c r="Y14" s="62">
        <v>1455</v>
      </c>
      <c r="Z14" s="62">
        <v>908</v>
      </c>
      <c r="AA14" s="64">
        <f t="shared" si="6"/>
        <v>8193.5</v>
      </c>
      <c r="AB14" s="64">
        <f t="shared" si="7"/>
        <v>23570.06111111111</v>
      </c>
      <c r="AC14" s="64">
        <f t="shared" si="8"/>
        <v>282840.73333333334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</row>
    <row r="15" spans="1:576" s="23" customFormat="1" ht="15" customHeight="1" x14ac:dyDescent="0.2">
      <c r="A15" s="99">
        <v>9</v>
      </c>
      <c r="B15" s="89" t="s">
        <v>335</v>
      </c>
      <c r="C15" s="89" t="s">
        <v>336</v>
      </c>
      <c r="D15" s="20">
        <v>14</v>
      </c>
      <c r="E15" s="89" t="s">
        <v>259</v>
      </c>
      <c r="F15" s="89" t="s">
        <v>337</v>
      </c>
      <c r="G15" s="130">
        <v>14</v>
      </c>
      <c r="H15" s="22">
        <v>40</v>
      </c>
      <c r="I15" s="22" t="s">
        <v>109</v>
      </c>
      <c r="J15" s="21" t="s">
        <v>150</v>
      </c>
      <c r="K15" s="21" t="s">
        <v>291</v>
      </c>
      <c r="L15" s="21" t="s">
        <v>110</v>
      </c>
      <c r="M15" s="22">
        <v>1</v>
      </c>
      <c r="N15" s="62">
        <v>38087</v>
      </c>
      <c r="O15" s="62"/>
      <c r="P15" s="62"/>
      <c r="Q15" s="62">
        <f t="shared" si="0"/>
        <v>38087</v>
      </c>
      <c r="R15" s="62"/>
      <c r="S15" s="63">
        <f t="shared" si="1"/>
        <v>6792.6666666666661</v>
      </c>
      <c r="T15" s="62">
        <f>(Q15+Y15+Z15)/30*50</f>
        <v>67926.666666666672</v>
      </c>
      <c r="U15" s="62">
        <f t="shared" si="2"/>
        <v>5713.05</v>
      </c>
      <c r="V15" s="62">
        <f t="shared" si="3"/>
        <v>1142.6099999999999</v>
      </c>
      <c r="W15" s="62">
        <f t="shared" si="4"/>
        <v>1904.3500000000001</v>
      </c>
      <c r="X15" s="62">
        <f t="shared" si="5"/>
        <v>761.74</v>
      </c>
      <c r="Y15" s="62">
        <v>1595</v>
      </c>
      <c r="Z15" s="62">
        <v>1074</v>
      </c>
      <c r="AA15" s="64">
        <f t="shared" si="6"/>
        <v>20378</v>
      </c>
      <c r="AB15" s="64">
        <f t="shared" si="7"/>
        <v>58202.527777777781</v>
      </c>
      <c r="AC15" s="64">
        <f t="shared" si="8"/>
        <v>698430.33333333337</v>
      </c>
      <c r="AD15" s="64"/>
      <c r="AE15" s="64"/>
      <c r="AF15" s="64"/>
      <c r="AG15" s="64"/>
      <c r="AH15" s="64"/>
      <c r="AI15" s="64"/>
      <c r="AJ15" s="64"/>
      <c r="AK15" s="64"/>
      <c r="AL15" s="6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</row>
    <row r="16" spans="1:576" s="23" customFormat="1" ht="15" customHeight="1" x14ac:dyDescent="0.2">
      <c r="A16" s="18">
        <v>10</v>
      </c>
      <c r="B16" s="95" t="s">
        <v>335</v>
      </c>
      <c r="C16" s="95" t="s">
        <v>336</v>
      </c>
      <c r="D16" s="96">
        <v>14</v>
      </c>
      <c r="E16" s="89" t="s">
        <v>259</v>
      </c>
      <c r="F16" s="89" t="s">
        <v>337</v>
      </c>
      <c r="G16" s="132">
        <v>17</v>
      </c>
      <c r="H16" s="53">
        <v>40</v>
      </c>
      <c r="I16" s="53" t="s">
        <v>109</v>
      </c>
      <c r="J16" s="52" t="s">
        <v>118</v>
      </c>
      <c r="K16" s="52" t="s">
        <v>110</v>
      </c>
      <c r="L16" s="52" t="s">
        <v>119</v>
      </c>
      <c r="M16" s="53">
        <v>1</v>
      </c>
      <c r="N16" s="63">
        <v>70651</v>
      </c>
      <c r="O16" s="63"/>
      <c r="P16" s="63"/>
      <c r="Q16" s="63">
        <f t="shared" si="0"/>
        <v>70651</v>
      </c>
      <c r="R16" s="63"/>
      <c r="S16" s="63">
        <f t="shared" si="1"/>
        <v>12538.666666666666</v>
      </c>
      <c r="T16" s="63">
        <f>(Q16+Y16+Z16)/30*50</f>
        <v>125386.66666666666</v>
      </c>
      <c r="U16" s="63">
        <f t="shared" si="2"/>
        <v>10597.65</v>
      </c>
      <c r="V16" s="63">
        <f t="shared" si="3"/>
        <v>2119.5299999999997</v>
      </c>
      <c r="W16" s="63">
        <f t="shared" si="4"/>
        <v>3532.55</v>
      </c>
      <c r="X16" s="63">
        <f t="shared" si="5"/>
        <v>1413.02</v>
      </c>
      <c r="Y16" s="63">
        <v>2688</v>
      </c>
      <c r="Z16" s="63">
        <v>1893</v>
      </c>
      <c r="AA16" s="65"/>
      <c r="AB16" s="64">
        <f t="shared" si="7"/>
        <v>104388.52777777778</v>
      </c>
      <c r="AC16" s="65">
        <f t="shared" si="8"/>
        <v>1252662.3333333335</v>
      </c>
      <c r="AD16" s="65"/>
      <c r="AE16" s="65"/>
      <c r="AF16" s="65"/>
      <c r="AG16" s="65"/>
      <c r="AH16" s="65"/>
      <c r="AI16" s="65"/>
      <c r="AJ16" s="65"/>
      <c r="AK16" s="65"/>
      <c r="AL16" s="65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</row>
    <row r="17" spans="1:576" s="163" customFormat="1" ht="17.25" customHeight="1" x14ac:dyDescent="0.2">
      <c r="A17" s="159"/>
      <c r="B17" s="160"/>
      <c r="C17" s="89"/>
      <c r="D17" s="20"/>
      <c r="E17" s="160"/>
      <c r="F17" s="89"/>
      <c r="G17" s="162"/>
      <c r="H17" s="90"/>
      <c r="I17" s="90"/>
      <c r="J17" s="21"/>
      <c r="K17" s="21"/>
      <c r="L17" s="91" t="s">
        <v>120</v>
      </c>
      <c r="M17" s="90"/>
      <c r="N17" s="71">
        <f t="shared" ref="N17:AA17" si="9">SUM(N7:N16)</f>
        <v>226527</v>
      </c>
      <c r="O17" s="71">
        <f t="shared" si="9"/>
        <v>0</v>
      </c>
      <c r="P17" s="71">
        <f t="shared" si="9"/>
        <v>0</v>
      </c>
      <c r="Q17" s="71">
        <f t="shared" si="9"/>
        <v>226527</v>
      </c>
      <c r="R17" s="71">
        <f t="shared" si="9"/>
        <v>1051.5</v>
      </c>
      <c r="S17" s="71">
        <f t="shared" si="9"/>
        <v>41398</v>
      </c>
      <c r="T17" s="71">
        <f t="shared" si="9"/>
        <v>423328</v>
      </c>
      <c r="U17" s="71">
        <f t="shared" si="9"/>
        <v>33979.049999999996</v>
      </c>
      <c r="V17" s="71">
        <f t="shared" si="9"/>
        <v>6795.8099999999995</v>
      </c>
      <c r="W17" s="71">
        <f t="shared" si="9"/>
        <v>11326.35</v>
      </c>
      <c r="X17" s="71">
        <f t="shared" si="9"/>
        <v>4530.5400000000009</v>
      </c>
      <c r="Y17" s="71">
        <f t="shared" si="9"/>
        <v>13242</v>
      </c>
      <c r="Z17" s="71">
        <f t="shared" si="9"/>
        <v>8619</v>
      </c>
      <c r="AA17" s="71">
        <f t="shared" si="9"/>
        <v>86578</v>
      </c>
      <c r="AB17" s="64">
        <f t="shared" si="7"/>
        <v>352013.24999999994</v>
      </c>
      <c r="AC17" s="71">
        <f>SUM(AC7:AC16)</f>
        <v>4224159</v>
      </c>
      <c r="AD17" s="71"/>
      <c r="AE17" s="71"/>
      <c r="AF17" s="71">
        <v>0</v>
      </c>
      <c r="AG17" s="71"/>
      <c r="AH17" s="71"/>
      <c r="AI17" s="71">
        <v>200000</v>
      </c>
      <c r="AJ17" s="71"/>
      <c r="AK17" s="71"/>
      <c r="AL17" s="71">
        <v>15000</v>
      </c>
      <c r="AM17" s="265"/>
      <c r="AN17" s="265"/>
      <c r="AO17" s="265"/>
      <c r="AP17" s="265"/>
      <c r="AQ17" s="265"/>
      <c r="AR17" s="265"/>
      <c r="AS17" s="265"/>
      <c r="AT17" s="265"/>
      <c r="AU17" s="265"/>
      <c r="AV17" s="265"/>
      <c r="AW17" s="265"/>
      <c r="AX17" s="265"/>
      <c r="AY17" s="265"/>
      <c r="AZ17" s="265"/>
      <c r="BA17" s="265"/>
      <c r="BB17" s="265"/>
      <c r="BC17" s="265"/>
      <c r="BD17" s="265"/>
      <c r="BE17" s="265"/>
      <c r="BF17" s="265"/>
      <c r="BG17" s="265"/>
      <c r="BH17" s="265"/>
      <c r="BI17" s="265"/>
      <c r="BJ17" s="265"/>
      <c r="BK17" s="265"/>
      <c r="BL17" s="265"/>
      <c r="BM17" s="265"/>
      <c r="BN17" s="265"/>
      <c r="BO17" s="265"/>
      <c r="BP17" s="265"/>
      <c r="BQ17" s="265"/>
      <c r="BR17" s="265"/>
      <c r="BS17" s="265"/>
      <c r="BT17" s="265"/>
      <c r="BU17" s="265"/>
      <c r="BV17" s="265"/>
      <c r="BW17" s="265"/>
      <c r="BX17" s="265"/>
      <c r="BY17" s="265"/>
      <c r="BZ17" s="265"/>
      <c r="CA17" s="265"/>
      <c r="CB17" s="265"/>
      <c r="CC17" s="265"/>
      <c r="CD17" s="265"/>
      <c r="CE17" s="265"/>
      <c r="CF17" s="265"/>
      <c r="CG17" s="265"/>
      <c r="CH17" s="265"/>
      <c r="CI17" s="265"/>
      <c r="CJ17" s="265"/>
      <c r="CK17" s="265"/>
      <c r="CL17" s="265"/>
      <c r="CM17" s="265"/>
      <c r="CN17" s="265"/>
      <c r="CO17" s="265"/>
      <c r="CP17" s="265"/>
      <c r="CQ17" s="265"/>
      <c r="CR17" s="265"/>
      <c r="CS17" s="265"/>
      <c r="CT17" s="265"/>
      <c r="CU17" s="265"/>
      <c r="CV17" s="265"/>
      <c r="CW17" s="265"/>
      <c r="CX17" s="265"/>
      <c r="CY17" s="265"/>
      <c r="CZ17" s="265"/>
      <c r="DA17" s="265"/>
      <c r="DB17" s="265"/>
      <c r="DC17" s="265"/>
      <c r="DD17" s="265"/>
      <c r="DE17" s="265"/>
      <c r="DF17" s="265"/>
      <c r="DG17" s="265"/>
      <c r="DH17" s="265"/>
      <c r="DI17" s="265"/>
      <c r="DJ17" s="265"/>
      <c r="DK17" s="265"/>
      <c r="DL17" s="265"/>
      <c r="DM17" s="265"/>
      <c r="DN17" s="265"/>
      <c r="DO17" s="265"/>
      <c r="DP17" s="265"/>
      <c r="DQ17" s="265"/>
      <c r="DR17" s="265"/>
      <c r="DS17" s="265"/>
      <c r="DT17" s="265"/>
      <c r="DU17" s="265"/>
      <c r="DV17" s="265"/>
      <c r="DW17" s="265"/>
      <c r="DX17" s="265"/>
      <c r="DY17" s="265"/>
      <c r="DZ17" s="265"/>
      <c r="EA17" s="265"/>
      <c r="EB17" s="265"/>
      <c r="EC17" s="265"/>
      <c r="ED17" s="265"/>
      <c r="EE17" s="265"/>
      <c r="EF17" s="265"/>
      <c r="EG17" s="265"/>
      <c r="EH17" s="265"/>
      <c r="EI17" s="265"/>
      <c r="EJ17" s="265"/>
      <c r="EK17" s="265"/>
      <c r="EL17" s="265"/>
      <c r="EM17" s="265"/>
      <c r="EN17" s="265"/>
      <c r="EO17" s="265"/>
      <c r="EP17" s="265"/>
      <c r="EQ17" s="265"/>
      <c r="ER17" s="265"/>
      <c r="ES17" s="265"/>
      <c r="ET17" s="265"/>
      <c r="EU17" s="265"/>
      <c r="EV17" s="265"/>
      <c r="EW17" s="265"/>
      <c r="EX17" s="265"/>
      <c r="EY17" s="265"/>
      <c r="EZ17" s="265"/>
      <c r="FA17" s="265"/>
      <c r="FB17" s="265"/>
      <c r="FC17" s="265"/>
      <c r="FD17" s="265"/>
      <c r="FE17" s="265"/>
      <c r="FF17" s="265"/>
      <c r="FG17" s="265"/>
      <c r="FH17" s="265"/>
      <c r="FI17" s="265"/>
      <c r="FJ17" s="265"/>
      <c r="FK17" s="265"/>
      <c r="FL17" s="265"/>
      <c r="FM17" s="265"/>
      <c r="FN17" s="265"/>
      <c r="FO17" s="265"/>
      <c r="FP17" s="265"/>
      <c r="FQ17" s="265"/>
      <c r="FR17" s="265"/>
      <c r="FS17" s="265"/>
      <c r="FT17" s="265"/>
      <c r="FU17" s="265"/>
      <c r="FV17" s="265"/>
      <c r="FW17" s="265"/>
      <c r="FX17" s="265"/>
      <c r="FY17" s="265"/>
      <c r="FZ17" s="265"/>
      <c r="GA17" s="265"/>
      <c r="GB17" s="265"/>
      <c r="GC17" s="265"/>
      <c r="GD17" s="265"/>
      <c r="GE17" s="265"/>
      <c r="GF17" s="265"/>
      <c r="GG17" s="265"/>
      <c r="GH17" s="265"/>
      <c r="GI17" s="265"/>
      <c r="GJ17" s="265"/>
      <c r="GK17" s="265"/>
      <c r="GL17" s="265"/>
      <c r="GM17" s="265"/>
      <c r="GN17" s="265"/>
      <c r="GO17" s="265"/>
      <c r="GP17" s="265"/>
      <c r="GQ17" s="265"/>
      <c r="GR17" s="265"/>
      <c r="GS17" s="265"/>
      <c r="GT17" s="265"/>
      <c r="GU17" s="265"/>
      <c r="GV17" s="265"/>
      <c r="GW17" s="265"/>
      <c r="GX17" s="265"/>
      <c r="GY17" s="265"/>
      <c r="GZ17" s="265"/>
      <c r="HA17" s="265"/>
      <c r="HB17" s="265"/>
      <c r="HC17" s="265"/>
      <c r="HD17" s="265"/>
      <c r="HE17" s="265"/>
      <c r="HF17" s="265"/>
      <c r="HG17" s="265"/>
      <c r="HH17" s="265"/>
      <c r="HI17" s="265"/>
      <c r="HJ17" s="265"/>
      <c r="HK17" s="265"/>
      <c r="HL17" s="265"/>
      <c r="HM17" s="265"/>
      <c r="HN17" s="265"/>
      <c r="HO17" s="265"/>
      <c r="HP17" s="265"/>
      <c r="HQ17" s="265"/>
      <c r="HR17" s="265"/>
      <c r="HS17" s="265"/>
      <c r="HT17" s="265"/>
      <c r="HU17" s="265"/>
      <c r="HV17" s="265"/>
      <c r="HW17" s="265"/>
      <c r="HX17" s="265"/>
      <c r="HY17" s="265"/>
      <c r="HZ17" s="265"/>
      <c r="IA17" s="265"/>
      <c r="IB17" s="265"/>
      <c r="IC17" s="265"/>
      <c r="ID17" s="265"/>
      <c r="IE17" s="265"/>
      <c r="IF17" s="265"/>
      <c r="IG17" s="265"/>
      <c r="IH17" s="265"/>
      <c r="II17" s="265"/>
      <c r="IJ17" s="265"/>
      <c r="IK17" s="265"/>
      <c r="IL17" s="265"/>
      <c r="IM17" s="265"/>
      <c r="IN17" s="265"/>
      <c r="IO17" s="265"/>
      <c r="IP17" s="265"/>
      <c r="IQ17" s="265"/>
      <c r="IR17" s="265"/>
      <c r="IS17" s="265"/>
      <c r="IT17" s="265"/>
      <c r="IU17" s="265"/>
      <c r="IV17" s="265"/>
      <c r="IW17" s="265"/>
      <c r="IX17" s="265"/>
      <c r="IY17" s="265"/>
      <c r="IZ17" s="265"/>
      <c r="JA17" s="265"/>
      <c r="JB17" s="265"/>
      <c r="JC17" s="265"/>
      <c r="JD17" s="265"/>
      <c r="JE17" s="265"/>
      <c r="JF17" s="265"/>
      <c r="JG17" s="265"/>
      <c r="JH17" s="265"/>
      <c r="JI17" s="265"/>
      <c r="JJ17" s="265"/>
      <c r="JK17" s="265"/>
      <c r="JL17" s="265"/>
      <c r="JM17" s="265"/>
      <c r="JN17" s="265"/>
      <c r="JO17" s="265"/>
      <c r="JP17" s="265"/>
      <c r="JQ17" s="265"/>
      <c r="JR17" s="265"/>
      <c r="JS17" s="265"/>
      <c r="JT17" s="265"/>
      <c r="JU17" s="265"/>
      <c r="JV17" s="265"/>
      <c r="JW17" s="265"/>
      <c r="JX17" s="265"/>
      <c r="JY17" s="265"/>
      <c r="JZ17" s="265"/>
      <c r="KA17" s="265"/>
      <c r="KB17" s="265"/>
      <c r="KC17" s="265"/>
      <c r="KD17" s="265"/>
      <c r="KE17" s="265"/>
      <c r="KF17" s="265"/>
      <c r="KG17" s="265"/>
      <c r="KH17" s="265"/>
      <c r="KI17" s="265"/>
      <c r="KJ17" s="265"/>
      <c r="KK17" s="265"/>
      <c r="KL17" s="265"/>
      <c r="KM17" s="265"/>
      <c r="KN17" s="265"/>
      <c r="KO17" s="265"/>
      <c r="KP17" s="265"/>
      <c r="KQ17" s="265"/>
      <c r="KR17" s="265"/>
      <c r="KS17" s="265"/>
      <c r="KT17" s="265"/>
      <c r="KU17" s="265"/>
      <c r="KV17" s="265"/>
      <c r="KW17" s="265"/>
      <c r="KX17" s="265"/>
      <c r="KY17" s="265"/>
      <c r="KZ17" s="265"/>
      <c r="LA17" s="265"/>
      <c r="LB17" s="265"/>
      <c r="LC17" s="265"/>
      <c r="LD17" s="265"/>
      <c r="LE17" s="265"/>
      <c r="LF17" s="265"/>
      <c r="LG17" s="265"/>
      <c r="LH17" s="265"/>
      <c r="LI17" s="265"/>
      <c r="LJ17" s="265"/>
      <c r="LK17" s="265"/>
      <c r="LL17" s="265"/>
      <c r="LM17" s="265"/>
      <c r="LN17" s="265"/>
      <c r="LO17" s="265"/>
      <c r="LP17" s="265"/>
      <c r="LQ17" s="265"/>
      <c r="LR17" s="265"/>
      <c r="LS17" s="265"/>
      <c r="LT17" s="265"/>
      <c r="LU17" s="265"/>
      <c r="LV17" s="265"/>
      <c r="LW17" s="265"/>
      <c r="LX17" s="265"/>
      <c r="LY17" s="265"/>
      <c r="LZ17" s="265"/>
      <c r="MA17" s="265"/>
      <c r="MB17" s="265"/>
      <c r="MC17" s="265"/>
      <c r="MD17" s="265"/>
      <c r="ME17" s="265"/>
      <c r="MF17" s="265"/>
      <c r="MG17" s="265"/>
      <c r="MH17" s="265"/>
      <c r="MI17" s="265"/>
      <c r="MJ17" s="265"/>
      <c r="MK17" s="265"/>
      <c r="ML17" s="265"/>
      <c r="MM17" s="265"/>
      <c r="MN17" s="265"/>
      <c r="MO17" s="265"/>
      <c r="MP17" s="265"/>
      <c r="MQ17" s="265"/>
      <c r="MR17" s="265"/>
      <c r="MS17" s="265"/>
      <c r="MT17" s="265"/>
      <c r="MU17" s="265"/>
      <c r="MV17" s="265"/>
      <c r="MW17" s="265"/>
      <c r="MX17" s="265"/>
      <c r="MY17" s="265"/>
      <c r="MZ17" s="265"/>
      <c r="NA17" s="265"/>
      <c r="NB17" s="265"/>
      <c r="NC17" s="265"/>
      <c r="ND17" s="265"/>
      <c r="NE17" s="265"/>
      <c r="NF17" s="265"/>
      <c r="NG17" s="265"/>
      <c r="NH17" s="265"/>
      <c r="NI17" s="265"/>
      <c r="NJ17" s="265"/>
      <c r="NK17" s="265"/>
      <c r="NL17" s="265"/>
      <c r="NM17" s="265"/>
      <c r="NN17" s="265"/>
      <c r="NO17" s="265"/>
      <c r="NP17" s="265"/>
      <c r="NQ17" s="265"/>
      <c r="NR17" s="265"/>
      <c r="NS17" s="265"/>
      <c r="NT17" s="265"/>
      <c r="NU17" s="265"/>
      <c r="NV17" s="265"/>
      <c r="NW17" s="265"/>
      <c r="NX17" s="265"/>
      <c r="NY17" s="265"/>
      <c r="NZ17" s="265"/>
      <c r="OA17" s="265"/>
      <c r="OB17" s="265"/>
      <c r="OC17" s="265"/>
      <c r="OD17" s="265"/>
      <c r="OE17" s="265"/>
      <c r="OF17" s="265"/>
      <c r="OG17" s="265"/>
      <c r="OH17" s="265"/>
      <c r="OI17" s="265"/>
      <c r="OJ17" s="265"/>
      <c r="OK17" s="265"/>
      <c r="OL17" s="265"/>
      <c r="OM17" s="265"/>
      <c r="ON17" s="265"/>
      <c r="OO17" s="265"/>
      <c r="OP17" s="265"/>
      <c r="OQ17" s="265"/>
      <c r="OR17" s="265"/>
      <c r="OS17" s="265"/>
      <c r="OT17" s="265"/>
      <c r="OU17" s="265"/>
      <c r="OV17" s="265"/>
      <c r="OW17" s="265"/>
      <c r="OX17" s="252"/>
      <c r="OY17" s="252"/>
      <c r="OZ17" s="252"/>
      <c r="PA17" s="252"/>
      <c r="PB17" s="252"/>
      <c r="PC17" s="252"/>
      <c r="PD17" s="252"/>
      <c r="PE17" s="252"/>
      <c r="PF17" s="252"/>
      <c r="PG17" s="252"/>
      <c r="PH17" s="252"/>
      <c r="PI17" s="252"/>
      <c r="PJ17" s="252"/>
      <c r="PK17" s="252"/>
      <c r="PL17" s="252"/>
      <c r="PM17" s="252"/>
      <c r="PN17" s="252"/>
      <c r="PO17" s="252"/>
      <c r="PP17" s="252"/>
      <c r="PQ17" s="252"/>
      <c r="PR17" s="252"/>
      <c r="PS17" s="252"/>
      <c r="PT17" s="252"/>
      <c r="PU17" s="252"/>
      <c r="PV17" s="252"/>
      <c r="PW17" s="252"/>
      <c r="PX17" s="252"/>
      <c r="PY17" s="252"/>
      <c r="PZ17" s="252"/>
      <c r="QA17" s="252"/>
      <c r="QB17" s="252"/>
      <c r="QC17" s="252"/>
      <c r="QD17" s="252"/>
      <c r="QE17" s="252"/>
      <c r="QF17" s="252"/>
      <c r="QG17" s="252"/>
      <c r="QH17" s="252"/>
      <c r="QI17" s="252"/>
      <c r="QJ17" s="252"/>
      <c r="QK17" s="252"/>
      <c r="QL17" s="252"/>
      <c r="QM17" s="252"/>
      <c r="QN17" s="252"/>
      <c r="QO17" s="252"/>
      <c r="QP17" s="252"/>
      <c r="QQ17" s="252"/>
      <c r="QR17" s="252"/>
      <c r="QS17" s="252"/>
      <c r="QT17" s="252"/>
      <c r="QU17" s="252"/>
      <c r="QV17" s="252"/>
      <c r="QW17" s="252"/>
      <c r="QX17" s="252"/>
      <c r="QY17" s="252"/>
      <c r="QZ17" s="252"/>
      <c r="RA17" s="252"/>
      <c r="RB17" s="252"/>
      <c r="RC17" s="252"/>
      <c r="RD17" s="252"/>
      <c r="RE17" s="252"/>
      <c r="RF17" s="252"/>
      <c r="RG17" s="252"/>
      <c r="RH17" s="252"/>
      <c r="RI17" s="252"/>
      <c r="RJ17" s="252"/>
      <c r="RK17" s="252"/>
      <c r="RL17" s="252"/>
      <c r="RM17" s="252"/>
      <c r="RN17" s="252"/>
      <c r="RO17" s="252"/>
      <c r="RP17" s="252"/>
      <c r="RQ17" s="252"/>
      <c r="RR17" s="252"/>
      <c r="RS17" s="252"/>
      <c r="RT17" s="252"/>
      <c r="RU17" s="252"/>
      <c r="RV17" s="252"/>
      <c r="RW17" s="252"/>
      <c r="RX17" s="252"/>
      <c r="RY17" s="252"/>
      <c r="RZ17" s="252"/>
      <c r="SA17" s="252"/>
      <c r="SB17" s="252"/>
      <c r="SC17" s="252"/>
      <c r="SD17" s="252"/>
      <c r="SE17" s="252"/>
      <c r="SF17" s="252"/>
      <c r="SG17" s="252"/>
      <c r="SH17" s="252"/>
      <c r="SI17" s="252"/>
      <c r="SJ17" s="252"/>
      <c r="SK17" s="252"/>
      <c r="SL17" s="252"/>
      <c r="SM17" s="252"/>
      <c r="SN17" s="252"/>
      <c r="SO17" s="252"/>
      <c r="SP17" s="252"/>
      <c r="SQ17" s="252"/>
      <c r="SR17" s="252"/>
      <c r="SS17" s="252"/>
      <c r="ST17" s="252"/>
      <c r="SU17" s="252"/>
      <c r="SV17" s="252"/>
      <c r="SW17" s="252"/>
      <c r="SX17" s="252"/>
      <c r="SY17" s="252"/>
      <c r="SZ17" s="252"/>
      <c r="TA17" s="252"/>
      <c r="TB17" s="252"/>
      <c r="TC17" s="252"/>
      <c r="TD17" s="252"/>
      <c r="TE17" s="252"/>
      <c r="TF17" s="252"/>
      <c r="TG17" s="252"/>
      <c r="TH17" s="252"/>
      <c r="TI17" s="252"/>
      <c r="TJ17" s="252"/>
      <c r="TK17" s="252"/>
      <c r="TL17" s="252"/>
      <c r="TM17" s="252"/>
      <c r="TN17" s="252"/>
      <c r="TO17" s="252"/>
      <c r="TP17" s="252"/>
      <c r="TQ17" s="252"/>
      <c r="TR17" s="252"/>
      <c r="TS17" s="252"/>
      <c r="TT17" s="252"/>
      <c r="TU17" s="252"/>
      <c r="TV17" s="252"/>
      <c r="TW17" s="252"/>
      <c r="TX17" s="252"/>
      <c r="TY17" s="252"/>
      <c r="TZ17" s="252"/>
      <c r="UA17" s="252"/>
      <c r="UB17" s="252"/>
      <c r="UC17" s="252"/>
      <c r="UD17" s="252"/>
      <c r="UE17" s="252"/>
      <c r="UF17" s="252"/>
      <c r="UG17" s="252"/>
      <c r="UH17" s="252"/>
      <c r="UI17" s="252"/>
      <c r="UJ17" s="252"/>
      <c r="UK17" s="252"/>
      <c r="UL17" s="252"/>
      <c r="UM17" s="252"/>
      <c r="UN17" s="252"/>
      <c r="UO17" s="252"/>
      <c r="UP17" s="252"/>
      <c r="UQ17" s="252"/>
      <c r="UR17" s="252"/>
      <c r="US17" s="252"/>
      <c r="UT17" s="252"/>
      <c r="UU17" s="252"/>
      <c r="UV17" s="252"/>
      <c r="UW17" s="252"/>
      <c r="UX17" s="252"/>
      <c r="UY17" s="252"/>
      <c r="UZ17" s="252"/>
      <c r="VA17" s="252"/>
      <c r="VB17" s="252"/>
      <c r="VC17" s="252"/>
      <c r="VD17" s="252"/>
    </row>
    <row r="18" spans="1:576" ht="20.100000000000001" customHeight="1" x14ac:dyDescent="0.25">
      <c r="A18" s="31"/>
      <c r="B18" s="32"/>
      <c r="C18" s="93"/>
      <c r="D18" s="98"/>
      <c r="E18" s="32"/>
      <c r="F18" s="93"/>
      <c r="G18" s="133"/>
      <c r="H18" s="33"/>
      <c r="I18" s="33"/>
      <c r="J18" s="34"/>
      <c r="K18" s="34"/>
      <c r="L18" s="30"/>
      <c r="M18" s="33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>
        <v>4902020.8</v>
      </c>
      <c r="AD18" s="66"/>
      <c r="AE18" s="66"/>
      <c r="AF18" s="66"/>
      <c r="AG18" s="66"/>
      <c r="AH18" s="66"/>
      <c r="AI18" s="66"/>
      <c r="AJ18" s="66"/>
      <c r="AK18" s="66"/>
      <c r="AL18" s="272"/>
    </row>
    <row r="19" spans="1:576" ht="20.100000000000001" customHeight="1" x14ac:dyDescent="0.25">
      <c r="A19" s="111" t="s">
        <v>190</v>
      </c>
      <c r="B19" s="32"/>
      <c r="C19" s="92"/>
      <c r="D19" s="97"/>
      <c r="E19" s="32"/>
      <c r="F19" s="92"/>
      <c r="G19" s="133"/>
      <c r="H19" s="33"/>
      <c r="I19" s="33"/>
      <c r="J19" s="34"/>
      <c r="K19" s="34"/>
      <c r="L19" s="29"/>
      <c r="M19" s="33"/>
      <c r="N19" s="67"/>
      <c r="O19" s="67"/>
      <c r="P19" s="67"/>
      <c r="Q19" s="68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8"/>
      <c r="AC19" s="67"/>
      <c r="AD19" s="67"/>
      <c r="AE19" s="68"/>
      <c r="AF19" s="68"/>
      <c r="AG19" s="68"/>
      <c r="AH19" s="68"/>
      <c r="AI19" s="68"/>
      <c r="AJ19" s="68"/>
      <c r="AK19" s="68"/>
      <c r="AL19" s="273"/>
    </row>
    <row r="20" spans="1:576" s="228" customFormat="1" ht="15" customHeight="1" x14ac:dyDescent="0.2">
      <c r="A20" s="18">
        <v>1</v>
      </c>
      <c r="B20" s="220" t="s">
        <v>335</v>
      </c>
      <c r="C20" s="220" t="s">
        <v>336</v>
      </c>
      <c r="D20" s="221">
        <v>14</v>
      </c>
      <c r="E20" s="220" t="s">
        <v>254</v>
      </c>
      <c r="F20" s="220" t="s">
        <v>337</v>
      </c>
      <c r="G20" s="224" t="s">
        <v>127</v>
      </c>
      <c r="H20" s="223">
        <v>40</v>
      </c>
      <c r="I20" s="223" t="s">
        <v>123</v>
      </c>
      <c r="J20" s="222" t="s">
        <v>128</v>
      </c>
      <c r="K20" s="222" t="s">
        <v>269</v>
      </c>
      <c r="L20" s="222" t="s">
        <v>190</v>
      </c>
      <c r="M20" s="223">
        <v>1</v>
      </c>
      <c r="N20" s="225">
        <v>0</v>
      </c>
      <c r="O20" s="226"/>
      <c r="P20" s="226"/>
      <c r="Q20" s="226">
        <f t="shared" ref="Q20:Q42" si="10">N20+O20+P20</f>
        <v>0</v>
      </c>
      <c r="R20" s="226"/>
      <c r="S20" s="226">
        <f t="shared" ref="S20:S42" si="11">(Q20+Y20+Z20)/30*5</f>
        <v>0</v>
      </c>
      <c r="T20" s="226">
        <f t="shared" ref="T20:T42" si="12">(Q20+Y20+Z20)/30*50</f>
        <v>0</v>
      </c>
      <c r="U20" s="226">
        <f t="shared" ref="U20:U42" si="13">Q20*15%</f>
        <v>0</v>
      </c>
      <c r="V20" s="226">
        <f t="shared" ref="V20:V42" si="14">Q20*3%</f>
        <v>0</v>
      </c>
      <c r="W20" s="226">
        <f t="shared" ref="W20:W42" si="15">Q20*5%</f>
        <v>0</v>
      </c>
      <c r="X20" s="226">
        <f t="shared" ref="X20:X42" si="16">Q20*2%</f>
        <v>0</v>
      </c>
      <c r="Y20" s="226">
        <v>0</v>
      </c>
      <c r="Z20" s="226">
        <v>0</v>
      </c>
      <c r="AA20" s="227">
        <f t="shared" ref="AA20:AA41" si="17">(Q20+Y20+Z20)/2</f>
        <v>0</v>
      </c>
      <c r="AB20" s="227">
        <f t="shared" ref="AB20:AB43" si="18">Q20+R20+U20+V20+W20+X20+Y20+Z20+(S20/12+T20/12+AA20/12)</f>
        <v>0</v>
      </c>
      <c r="AC20" s="227">
        <f t="shared" ref="AC20:AC42" si="19">+AB20*12</f>
        <v>0</v>
      </c>
      <c r="AD20" s="227"/>
      <c r="AE20" s="227"/>
      <c r="AF20" s="227"/>
      <c r="AG20" s="227"/>
      <c r="AH20" s="227"/>
      <c r="AI20" s="227"/>
      <c r="AJ20" s="227"/>
      <c r="AK20" s="227"/>
      <c r="AL20" s="227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29"/>
      <c r="DK20" s="229"/>
      <c r="DL20" s="229"/>
      <c r="DM20" s="229"/>
      <c r="DN20" s="229"/>
      <c r="DO20" s="229"/>
      <c r="DP20" s="229"/>
      <c r="DQ20" s="229"/>
      <c r="DR20" s="229"/>
      <c r="DS20" s="229"/>
      <c r="DT20" s="229"/>
      <c r="DU20" s="229"/>
      <c r="DV20" s="229"/>
      <c r="DW20" s="229"/>
      <c r="DX20" s="229"/>
      <c r="DY20" s="229"/>
      <c r="DZ20" s="229"/>
      <c r="EA20" s="229"/>
      <c r="EB20" s="229"/>
      <c r="EC20" s="229"/>
      <c r="ED20" s="229"/>
      <c r="EE20" s="229"/>
      <c r="EF20" s="229"/>
      <c r="EG20" s="229"/>
      <c r="EH20" s="229"/>
      <c r="EI20" s="229"/>
      <c r="EJ20" s="229"/>
      <c r="EK20" s="229"/>
      <c r="EL20" s="229"/>
      <c r="EM20" s="229"/>
      <c r="EN20" s="229"/>
      <c r="EO20" s="229"/>
      <c r="EP20" s="229"/>
      <c r="EQ20" s="229"/>
      <c r="ER20" s="229"/>
      <c r="ES20" s="229"/>
      <c r="ET20" s="229"/>
      <c r="EU20" s="229"/>
      <c r="EV20" s="229"/>
      <c r="EW20" s="229"/>
      <c r="EX20" s="229"/>
      <c r="EY20" s="229"/>
      <c r="EZ20" s="229"/>
      <c r="FA20" s="229"/>
      <c r="FB20" s="229"/>
      <c r="FC20" s="229"/>
      <c r="FD20" s="229"/>
      <c r="FE20" s="229"/>
      <c r="FF20" s="229"/>
      <c r="FG20" s="229"/>
      <c r="FH20" s="229"/>
      <c r="FI20" s="229"/>
      <c r="FJ20" s="229"/>
      <c r="FK20" s="229"/>
      <c r="FL20" s="229"/>
      <c r="FM20" s="229"/>
      <c r="FN20" s="229"/>
      <c r="FO20" s="229"/>
      <c r="FP20" s="229"/>
      <c r="FQ20" s="229"/>
      <c r="FR20" s="229"/>
      <c r="FS20" s="229"/>
      <c r="FT20" s="229"/>
      <c r="FU20" s="229"/>
      <c r="FV20" s="229"/>
      <c r="FW20" s="229"/>
      <c r="FX20" s="229"/>
      <c r="FY20" s="229"/>
      <c r="FZ20" s="229"/>
      <c r="GA20" s="229"/>
      <c r="GB20" s="229"/>
      <c r="GC20" s="229"/>
      <c r="GD20" s="229"/>
      <c r="GE20" s="229"/>
      <c r="GF20" s="229"/>
      <c r="GG20" s="229"/>
      <c r="GH20" s="229"/>
      <c r="GI20" s="229"/>
      <c r="GJ20" s="229"/>
      <c r="GK20" s="229"/>
      <c r="GL20" s="229"/>
      <c r="GM20" s="229"/>
      <c r="GN20" s="229"/>
      <c r="GO20" s="229"/>
      <c r="GP20" s="229"/>
      <c r="GQ20" s="229"/>
      <c r="GR20" s="229"/>
      <c r="GS20" s="229"/>
      <c r="GT20" s="229"/>
      <c r="GU20" s="229"/>
      <c r="GV20" s="229"/>
      <c r="GW20" s="229"/>
      <c r="GX20" s="229"/>
      <c r="GY20" s="229"/>
      <c r="GZ20" s="229"/>
      <c r="HA20" s="229"/>
      <c r="HB20" s="229"/>
      <c r="HC20" s="229"/>
      <c r="HD20" s="229"/>
      <c r="HE20" s="229"/>
      <c r="HF20" s="229"/>
      <c r="HG20" s="229"/>
      <c r="HH20" s="229"/>
      <c r="HI20" s="229"/>
      <c r="HJ20" s="229"/>
      <c r="HK20" s="229"/>
      <c r="HL20" s="229"/>
      <c r="HM20" s="229"/>
      <c r="HN20" s="229"/>
      <c r="HO20" s="229"/>
      <c r="HP20" s="229"/>
      <c r="HQ20" s="229"/>
      <c r="HR20" s="229"/>
      <c r="HS20" s="229"/>
      <c r="HT20" s="229"/>
      <c r="HU20" s="229"/>
      <c r="HV20" s="229"/>
      <c r="HW20" s="229"/>
      <c r="HX20" s="229"/>
      <c r="HY20" s="229"/>
      <c r="HZ20" s="229"/>
      <c r="IA20" s="229"/>
      <c r="IB20" s="229"/>
      <c r="IC20" s="229"/>
      <c r="ID20" s="229"/>
      <c r="IE20" s="229"/>
      <c r="IF20" s="229"/>
      <c r="IG20" s="229"/>
      <c r="IH20" s="229"/>
      <c r="II20" s="229"/>
      <c r="IJ20" s="229"/>
      <c r="IK20" s="229"/>
      <c r="IL20" s="229"/>
      <c r="IM20" s="229"/>
      <c r="IN20" s="229"/>
      <c r="IO20" s="229"/>
      <c r="IP20" s="229"/>
      <c r="IQ20" s="229"/>
      <c r="IR20" s="229"/>
      <c r="IS20" s="229"/>
      <c r="IT20" s="229"/>
      <c r="IU20" s="229"/>
      <c r="IV20" s="229"/>
      <c r="IW20" s="229"/>
      <c r="IX20" s="229"/>
      <c r="IY20" s="229"/>
      <c r="IZ20" s="229"/>
      <c r="JA20" s="229"/>
      <c r="JB20" s="229"/>
      <c r="JC20" s="229"/>
      <c r="JD20" s="229"/>
      <c r="JE20" s="229"/>
      <c r="JF20" s="229"/>
      <c r="JG20" s="229"/>
      <c r="JH20" s="229"/>
      <c r="JI20" s="229"/>
      <c r="JJ20" s="229"/>
      <c r="JK20" s="229"/>
      <c r="JL20" s="229"/>
      <c r="JM20" s="229"/>
      <c r="JN20" s="229"/>
      <c r="JO20" s="229"/>
      <c r="JP20" s="229"/>
      <c r="JQ20" s="229"/>
      <c r="JR20" s="229"/>
      <c r="JS20" s="229"/>
      <c r="JT20" s="229"/>
      <c r="JU20" s="229"/>
      <c r="JV20" s="229"/>
      <c r="JW20" s="229"/>
      <c r="JX20" s="229"/>
      <c r="JY20" s="229"/>
      <c r="JZ20" s="229"/>
      <c r="KA20" s="229"/>
      <c r="KB20" s="229"/>
      <c r="KC20" s="229"/>
      <c r="KD20" s="229"/>
      <c r="KE20" s="229"/>
      <c r="KF20" s="229"/>
      <c r="KG20" s="229"/>
      <c r="KH20" s="229"/>
      <c r="KI20" s="229"/>
      <c r="KJ20" s="229"/>
      <c r="KK20" s="229"/>
      <c r="KL20" s="229"/>
      <c r="KM20" s="229"/>
      <c r="KN20" s="229"/>
      <c r="KO20" s="229"/>
      <c r="KP20" s="229"/>
      <c r="KQ20" s="229"/>
      <c r="KR20" s="229"/>
      <c r="KS20" s="229"/>
      <c r="KT20" s="229"/>
      <c r="KU20" s="229"/>
      <c r="KV20" s="229"/>
      <c r="KW20" s="229"/>
      <c r="KX20" s="229"/>
      <c r="KY20" s="229"/>
      <c r="KZ20" s="229"/>
      <c r="LA20" s="229"/>
      <c r="LB20" s="229"/>
      <c r="LC20" s="229"/>
      <c r="LD20" s="229"/>
      <c r="LE20" s="229"/>
      <c r="LF20" s="229"/>
      <c r="LG20" s="229"/>
      <c r="LH20" s="229"/>
      <c r="LI20" s="229"/>
      <c r="LJ20" s="229"/>
      <c r="LK20" s="229"/>
      <c r="LL20" s="229"/>
      <c r="LM20" s="229"/>
      <c r="LN20" s="229"/>
      <c r="LO20" s="229"/>
      <c r="LP20" s="229"/>
      <c r="LQ20" s="229"/>
      <c r="LR20" s="229"/>
      <c r="LS20" s="229"/>
      <c r="LT20" s="229"/>
      <c r="LU20" s="229"/>
      <c r="LV20" s="229"/>
      <c r="LW20" s="229"/>
      <c r="LX20" s="229"/>
      <c r="LY20" s="229"/>
      <c r="LZ20" s="229"/>
      <c r="MA20" s="229"/>
      <c r="MB20" s="229"/>
      <c r="MC20" s="229"/>
      <c r="MD20" s="229"/>
      <c r="ME20" s="229"/>
      <c r="MF20" s="229"/>
      <c r="MG20" s="229"/>
      <c r="MH20" s="229"/>
      <c r="MI20" s="229"/>
      <c r="MJ20" s="229"/>
      <c r="MK20" s="229"/>
      <c r="ML20" s="229"/>
      <c r="MM20" s="229"/>
      <c r="MN20" s="229"/>
      <c r="MO20" s="229"/>
      <c r="MP20" s="229"/>
      <c r="MQ20" s="229"/>
      <c r="MR20" s="229"/>
      <c r="MS20" s="229"/>
      <c r="MT20" s="229"/>
      <c r="MU20" s="229"/>
      <c r="MV20" s="229"/>
      <c r="MW20" s="229"/>
      <c r="MX20" s="229"/>
      <c r="MY20" s="229"/>
      <c r="MZ20" s="229"/>
      <c r="NA20" s="229"/>
      <c r="NB20" s="229"/>
      <c r="NC20" s="229"/>
      <c r="ND20" s="229"/>
      <c r="NE20" s="229"/>
      <c r="NF20" s="229"/>
      <c r="NG20" s="229"/>
      <c r="NH20" s="229"/>
      <c r="NI20" s="229"/>
      <c r="NJ20" s="229"/>
      <c r="NK20" s="229"/>
      <c r="NL20" s="229"/>
      <c r="NM20" s="229"/>
      <c r="NN20" s="229"/>
      <c r="NO20" s="229"/>
      <c r="NP20" s="229"/>
      <c r="NQ20" s="229"/>
      <c r="NR20" s="229"/>
      <c r="NS20" s="229"/>
      <c r="NT20" s="229"/>
      <c r="NU20" s="229"/>
      <c r="NV20" s="229"/>
      <c r="NW20" s="229"/>
      <c r="NX20" s="229"/>
      <c r="NY20" s="229"/>
      <c r="NZ20" s="229"/>
      <c r="OA20" s="229"/>
      <c r="OB20" s="229"/>
      <c r="OC20" s="229"/>
      <c r="OD20" s="229"/>
      <c r="OE20" s="229"/>
      <c r="OF20" s="229"/>
      <c r="OG20" s="229"/>
      <c r="OH20" s="229"/>
      <c r="OI20" s="229"/>
      <c r="OJ20" s="229"/>
      <c r="OK20" s="229"/>
      <c r="OL20" s="229"/>
      <c r="OM20" s="229"/>
      <c r="ON20" s="229"/>
      <c r="OO20" s="229"/>
      <c r="OP20" s="229"/>
      <c r="OQ20" s="229"/>
      <c r="OR20" s="229"/>
      <c r="OS20" s="229"/>
      <c r="OT20" s="229"/>
      <c r="OU20" s="229"/>
      <c r="OV20" s="229"/>
      <c r="OW20" s="229"/>
      <c r="OX20" s="229"/>
      <c r="OY20" s="229"/>
      <c r="OZ20" s="229"/>
      <c r="PA20" s="229"/>
      <c r="PB20" s="229"/>
      <c r="PC20" s="229"/>
      <c r="PD20" s="229"/>
      <c r="PE20" s="229"/>
      <c r="PF20" s="229"/>
      <c r="PG20" s="229"/>
      <c r="PH20" s="229"/>
      <c r="PI20" s="229"/>
      <c r="PJ20" s="229"/>
      <c r="PK20" s="229"/>
      <c r="PL20" s="229"/>
      <c r="PM20" s="229"/>
      <c r="PN20" s="229"/>
      <c r="PO20" s="229"/>
      <c r="PP20" s="229"/>
      <c r="PQ20" s="229"/>
      <c r="PR20" s="229"/>
      <c r="PS20" s="229"/>
      <c r="PT20" s="229"/>
      <c r="PU20" s="229"/>
      <c r="PV20" s="229"/>
      <c r="PW20" s="229"/>
      <c r="PX20" s="229"/>
      <c r="PY20" s="229"/>
      <c r="PZ20" s="229"/>
      <c r="QA20" s="229"/>
      <c r="QB20" s="229"/>
      <c r="QC20" s="229"/>
      <c r="QD20" s="229"/>
      <c r="QE20" s="229"/>
      <c r="QF20" s="229"/>
      <c r="QG20" s="229"/>
      <c r="QH20" s="229"/>
      <c r="QI20" s="229"/>
      <c r="QJ20" s="229"/>
      <c r="QK20" s="229"/>
      <c r="QL20" s="229"/>
      <c r="QM20" s="229"/>
      <c r="QN20" s="229"/>
      <c r="QO20" s="229"/>
      <c r="QP20" s="229"/>
      <c r="QQ20" s="229"/>
      <c r="QR20" s="229"/>
      <c r="QS20" s="229"/>
      <c r="QT20" s="229"/>
      <c r="QU20" s="229"/>
      <c r="QV20" s="229"/>
      <c r="QW20" s="229"/>
      <c r="QX20" s="229"/>
      <c r="QY20" s="229"/>
      <c r="QZ20" s="229"/>
      <c r="RA20" s="229"/>
      <c r="RB20" s="229"/>
      <c r="RC20" s="229"/>
      <c r="RD20" s="229"/>
      <c r="RE20" s="229"/>
      <c r="RF20" s="229"/>
      <c r="RG20" s="229"/>
      <c r="RH20" s="229"/>
      <c r="RI20" s="229"/>
      <c r="RJ20" s="229"/>
      <c r="RK20" s="229"/>
      <c r="RL20" s="229"/>
      <c r="RM20" s="229"/>
      <c r="RN20" s="229"/>
      <c r="RO20" s="229"/>
      <c r="RP20" s="229"/>
      <c r="RQ20" s="229"/>
      <c r="RR20" s="229"/>
      <c r="RS20" s="229"/>
      <c r="RT20" s="229"/>
      <c r="RU20" s="229"/>
      <c r="RV20" s="229"/>
      <c r="RW20" s="229"/>
      <c r="RX20" s="229"/>
      <c r="RY20" s="229"/>
      <c r="RZ20" s="229"/>
      <c r="SA20" s="229"/>
      <c r="SB20" s="229"/>
      <c r="SC20" s="229"/>
      <c r="SD20" s="229"/>
      <c r="SE20" s="229"/>
      <c r="SF20" s="229"/>
      <c r="SG20" s="229"/>
      <c r="SH20" s="229"/>
      <c r="SI20" s="229"/>
      <c r="SJ20" s="229"/>
      <c r="SK20" s="229"/>
      <c r="SL20" s="229"/>
      <c r="SM20" s="229"/>
      <c r="SN20" s="229"/>
      <c r="SO20" s="229"/>
      <c r="SP20" s="229"/>
      <c r="SQ20" s="229"/>
      <c r="SR20" s="229"/>
      <c r="SS20" s="229"/>
      <c r="ST20" s="229"/>
      <c r="SU20" s="229"/>
      <c r="SV20" s="229"/>
      <c r="SW20" s="229"/>
      <c r="SX20" s="229"/>
      <c r="SY20" s="229"/>
      <c r="SZ20" s="229"/>
      <c r="TA20" s="229"/>
      <c r="TB20" s="229"/>
      <c r="TC20" s="229"/>
      <c r="TD20" s="229"/>
      <c r="TE20" s="229"/>
      <c r="TF20" s="229"/>
      <c r="TG20" s="229"/>
      <c r="TH20" s="229"/>
      <c r="TI20" s="229"/>
      <c r="TJ20" s="229"/>
      <c r="TK20" s="229"/>
      <c r="TL20" s="229"/>
      <c r="TM20" s="229"/>
      <c r="TN20" s="229"/>
      <c r="TO20" s="229"/>
      <c r="TP20" s="229"/>
      <c r="TQ20" s="229"/>
      <c r="TR20" s="229"/>
      <c r="TS20" s="229"/>
      <c r="TT20" s="229"/>
      <c r="TU20" s="229"/>
      <c r="TV20" s="229"/>
      <c r="TW20" s="229"/>
      <c r="TX20" s="229"/>
      <c r="TY20" s="229"/>
      <c r="TZ20" s="229"/>
      <c r="UA20" s="229"/>
      <c r="UB20" s="229"/>
      <c r="UC20" s="229"/>
      <c r="UD20" s="229"/>
      <c r="UE20" s="229"/>
      <c r="UF20" s="229"/>
      <c r="UG20" s="229"/>
      <c r="UH20" s="229"/>
      <c r="UI20" s="229"/>
      <c r="UJ20" s="229"/>
      <c r="UK20" s="229"/>
      <c r="UL20" s="229"/>
      <c r="UM20" s="229"/>
      <c r="UN20" s="229"/>
      <c r="UO20" s="229"/>
      <c r="UP20" s="229"/>
      <c r="UQ20" s="229"/>
      <c r="UR20" s="229"/>
      <c r="US20" s="229"/>
      <c r="UT20" s="229"/>
      <c r="UU20" s="229"/>
      <c r="UV20" s="229"/>
      <c r="UW20" s="229"/>
      <c r="UX20" s="229"/>
      <c r="UY20" s="229"/>
      <c r="UZ20" s="229"/>
      <c r="VA20" s="229"/>
      <c r="VB20" s="229"/>
      <c r="VC20" s="229"/>
      <c r="VD20" s="229"/>
    </row>
    <row r="21" spans="1:576" s="23" customFormat="1" ht="15" customHeight="1" x14ac:dyDescent="0.2">
      <c r="A21" s="94">
        <v>2</v>
      </c>
      <c r="B21" s="95" t="s">
        <v>335</v>
      </c>
      <c r="C21" s="95" t="s">
        <v>336</v>
      </c>
      <c r="D21" s="96">
        <v>14</v>
      </c>
      <c r="E21" s="95" t="s">
        <v>254</v>
      </c>
      <c r="F21" s="95" t="s">
        <v>337</v>
      </c>
      <c r="G21" s="132" t="s">
        <v>127</v>
      </c>
      <c r="H21" s="53">
        <v>40</v>
      </c>
      <c r="I21" s="53" t="s">
        <v>123</v>
      </c>
      <c r="J21" s="52" t="s">
        <v>128</v>
      </c>
      <c r="K21" s="52" t="s">
        <v>271</v>
      </c>
      <c r="L21" s="52" t="s">
        <v>190</v>
      </c>
      <c r="M21" s="53">
        <v>1</v>
      </c>
      <c r="N21" s="225">
        <v>12087</v>
      </c>
      <c r="O21" s="63"/>
      <c r="P21" s="63"/>
      <c r="Q21" s="63">
        <f t="shared" si="10"/>
        <v>12087</v>
      </c>
      <c r="R21" s="63">
        <f>70.1*7</f>
        <v>490.69999999999993</v>
      </c>
      <c r="S21" s="63">
        <f t="shared" si="11"/>
        <v>2284.1666666666665</v>
      </c>
      <c r="T21" s="63">
        <f t="shared" si="12"/>
        <v>22841.666666666664</v>
      </c>
      <c r="U21" s="63">
        <f t="shared" si="13"/>
        <v>1813.05</v>
      </c>
      <c r="V21" s="63">
        <f t="shared" si="14"/>
        <v>362.61</v>
      </c>
      <c r="W21" s="63">
        <f t="shared" si="15"/>
        <v>604.35</v>
      </c>
      <c r="X21" s="63">
        <f t="shared" si="16"/>
        <v>241.74</v>
      </c>
      <c r="Y21" s="62">
        <f>887+70</f>
        <v>957</v>
      </c>
      <c r="Z21" s="62">
        <f>631+30</f>
        <v>661</v>
      </c>
      <c r="AA21" s="65">
        <f t="shared" si="17"/>
        <v>6852.5</v>
      </c>
      <c r="AB21" s="64">
        <f t="shared" si="18"/>
        <v>19882.31111111111</v>
      </c>
      <c r="AC21" s="65">
        <f t="shared" si="19"/>
        <v>238587.73333333334</v>
      </c>
      <c r="AD21" s="65"/>
      <c r="AE21" s="65"/>
      <c r="AF21" s="65"/>
      <c r="AG21" s="65"/>
      <c r="AH21" s="65"/>
      <c r="AI21" s="65"/>
      <c r="AJ21" s="65"/>
      <c r="AK21" s="65"/>
      <c r="AL21" s="65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</row>
    <row r="22" spans="1:576" s="56" customFormat="1" ht="15" customHeight="1" x14ac:dyDescent="0.2">
      <c r="A22" s="18">
        <v>3</v>
      </c>
      <c r="B22" s="89" t="s">
        <v>335</v>
      </c>
      <c r="C22" s="89" t="s">
        <v>336</v>
      </c>
      <c r="D22" s="20">
        <v>14</v>
      </c>
      <c r="E22" s="89" t="s">
        <v>254</v>
      </c>
      <c r="F22" s="89" t="s">
        <v>337</v>
      </c>
      <c r="G22" s="130" t="s">
        <v>116</v>
      </c>
      <c r="H22" s="22">
        <v>40</v>
      </c>
      <c r="I22" s="22" t="s">
        <v>109</v>
      </c>
      <c r="J22" s="21" t="s">
        <v>151</v>
      </c>
      <c r="K22" s="21" t="s">
        <v>270</v>
      </c>
      <c r="L22" s="21" t="s">
        <v>190</v>
      </c>
      <c r="M22" s="22">
        <v>1</v>
      </c>
      <c r="N22" s="62">
        <v>14012</v>
      </c>
      <c r="O22" s="62"/>
      <c r="P22" s="62"/>
      <c r="Q22" s="62">
        <f t="shared" si="10"/>
        <v>14012</v>
      </c>
      <c r="R22" s="88"/>
      <c r="S22" s="62">
        <f t="shared" si="11"/>
        <v>2634.166666666667</v>
      </c>
      <c r="T22" s="62">
        <f t="shared" si="12"/>
        <v>26341.666666666668</v>
      </c>
      <c r="U22" s="62">
        <f t="shared" si="13"/>
        <v>2101.7999999999997</v>
      </c>
      <c r="V22" s="62">
        <f t="shared" si="14"/>
        <v>420.35999999999996</v>
      </c>
      <c r="W22" s="62">
        <f t="shared" si="15"/>
        <v>700.6</v>
      </c>
      <c r="X22" s="62">
        <f t="shared" si="16"/>
        <v>280.24</v>
      </c>
      <c r="Y22" s="62">
        <v>1114</v>
      </c>
      <c r="Z22" s="62">
        <v>679</v>
      </c>
      <c r="AA22" s="64">
        <f t="shared" si="17"/>
        <v>7902.5</v>
      </c>
      <c r="AB22" s="64">
        <f t="shared" si="18"/>
        <v>22381.194444444445</v>
      </c>
      <c r="AC22" s="64">
        <f t="shared" si="19"/>
        <v>268574.33333333337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</row>
    <row r="23" spans="1:576" s="23" customFormat="1" ht="15" customHeight="1" x14ac:dyDescent="0.2">
      <c r="A23" s="18">
        <v>4</v>
      </c>
      <c r="B23" s="92" t="s">
        <v>335</v>
      </c>
      <c r="C23" s="92" t="s">
        <v>336</v>
      </c>
      <c r="D23" s="97">
        <v>14</v>
      </c>
      <c r="E23" s="92" t="s">
        <v>254</v>
      </c>
      <c r="F23" s="92" t="s">
        <v>337</v>
      </c>
      <c r="G23" s="140" t="s">
        <v>116</v>
      </c>
      <c r="H23" s="100">
        <v>40</v>
      </c>
      <c r="I23" s="100" t="s">
        <v>109</v>
      </c>
      <c r="J23" s="54" t="s">
        <v>264</v>
      </c>
      <c r="K23" s="54" t="s">
        <v>271</v>
      </c>
      <c r="L23" s="54" t="s">
        <v>190</v>
      </c>
      <c r="M23" s="100">
        <v>1</v>
      </c>
      <c r="N23" s="62">
        <v>14012</v>
      </c>
      <c r="O23" s="101"/>
      <c r="P23" s="101"/>
      <c r="Q23" s="101">
        <f t="shared" si="10"/>
        <v>14012</v>
      </c>
      <c r="R23" s="101"/>
      <c r="S23" s="101">
        <f t="shared" si="11"/>
        <v>2634.166666666667</v>
      </c>
      <c r="T23" s="101">
        <f t="shared" si="12"/>
        <v>26341.666666666668</v>
      </c>
      <c r="U23" s="101">
        <f t="shared" si="13"/>
        <v>2101.7999999999997</v>
      </c>
      <c r="V23" s="101">
        <f t="shared" si="14"/>
        <v>420.35999999999996</v>
      </c>
      <c r="W23" s="101">
        <f t="shared" si="15"/>
        <v>700.6</v>
      </c>
      <c r="X23" s="101">
        <f t="shared" si="16"/>
        <v>280.24</v>
      </c>
      <c r="Y23" s="101">
        <v>1114</v>
      </c>
      <c r="Z23" s="101">
        <v>679</v>
      </c>
      <c r="AA23" s="102">
        <f t="shared" si="17"/>
        <v>7902.5</v>
      </c>
      <c r="AB23" s="64">
        <f t="shared" si="18"/>
        <v>22381.194444444445</v>
      </c>
      <c r="AC23" s="102">
        <f t="shared" si="19"/>
        <v>268574.33333333337</v>
      </c>
      <c r="AD23" s="102"/>
      <c r="AE23" s="102"/>
      <c r="AF23" s="102"/>
      <c r="AG23" s="102"/>
      <c r="AH23" s="102"/>
      <c r="AI23" s="102"/>
      <c r="AJ23" s="102"/>
      <c r="AK23" s="102"/>
      <c r="AL23" s="102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</row>
    <row r="24" spans="1:576" s="23" customFormat="1" ht="15" customHeight="1" x14ac:dyDescent="0.2">
      <c r="A24" s="18">
        <v>5</v>
      </c>
      <c r="B24" s="89" t="s">
        <v>335</v>
      </c>
      <c r="C24" s="89" t="s">
        <v>336</v>
      </c>
      <c r="D24" s="20">
        <v>14</v>
      </c>
      <c r="E24" s="89" t="s">
        <v>254</v>
      </c>
      <c r="F24" s="89" t="s">
        <v>337</v>
      </c>
      <c r="G24" s="130" t="s">
        <v>116</v>
      </c>
      <c r="H24" s="22">
        <v>40</v>
      </c>
      <c r="I24" s="22" t="s">
        <v>109</v>
      </c>
      <c r="J24" s="21" t="s">
        <v>152</v>
      </c>
      <c r="K24" s="21" t="s">
        <v>269</v>
      </c>
      <c r="L24" s="21" t="s">
        <v>190</v>
      </c>
      <c r="M24" s="22">
        <v>1</v>
      </c>
      <c r="N24" s="62">
        <v>14012</v>
      </c>
      <c r="O24" s="62"/>
      <c r="P24" s="62"/>
      <c r="Q24" s="62">
        <f t="shared" si="10"/>
        <v>14012</v>
      </c>
      <c r="R24" s="62"/>
      <c r="S24" s="62">
        <f t="shared" si="11"/>
        <v>2634.166666666667</v>
      </c>
      <c r="T24" s="62">
        <f t="shared" si="12"/>
        <v>26341.666666666668</v>
      </c>
      <c r="U24" s="62">
        <f t="shared" si="13"/>
        <v>2101.7999999999997</v>
      </c>
      <c r="V24" s="62">
        <f t="shared" si="14"/>
        <v>420.35999999999996</v>
      </c>
      <c r="W24" s="62">
        <f t="shared" si="15"/>
        <v>700.6</v>
      </c>
      <c r="X24" s="62">
        <f t="shared" si="16"/>
        <v>280.24</v>
      </c>
      <c r="Y24" s="62">
        <v>1114</v>
      </c>
      <c r="Z24" s="62">
        <v>679</v>
      </c>
      <c r="AA24" s="64">
        <f t="shared" si="17"/>
        <v>7902.5</v>
      </c>
      <c r="AB24" s="64">
        <f t="shared" si="18"/>
        <v>22381.194444444445</v>
      </c>
      <c r="AC24" s="64">
        <f t="shared" si="19"/>
        <v>268574.33333333337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</row>
    <row r="25" spans="1:576" s="23" customFormat="1" ht="15" customHeight="1" x14ac:dyDescent="0.2">
      <c r="A25" s="18">
        <v>6</v>
      </c>
      <c r="B25" s="89" t="s">
        <v>335</v>
      </c>
      <c r="C25" s="89" t="s">
        <v>336</v>
      </c>
      <c r="D25" s="20">
        <v>14</v>
      </c>
      <c r="E25" s="89" t="s">
        <v>254</v>
      </c>
      <c r="F25" s="89" t="s">
        <v>337</v>
      </c>
      <c r="G25" s="130" t="s">
        <v>116</v>
      </c>
      <c r="H25" s="22">
        <v>40</v>
      </c>
      <c r="I25" s="157" t="s">
        <v>123</v>
      </c>
      <c r="J25" s="21" t="s">
        <v>117</v>
      </c>
      <c r="K25" s="21" t="s">
        <v>190</v>
      </c>
      <c r="L25" s="21" t="s">
        <v>190</v>
      </c>
      <c r="M25" s="22">
        <v>1</v>
      </c>
      <c r="N25" s="62">
        <v>14012</v>
      </c>
      <c r="O25" s="62"/>
      <c r="P25" s="62"/>
      <c r="Q25" s="62">
        <f t="shared" si="10"/>
        <v>14012</v>
      </c>
      <c r="R25" s="62">
        <f>70.1*5</f>
        <v>350.5</v>
      </c>
      <c r="S25" s="62">
        <f t="shared" si="11"/>
        <v>2634.166666666667</v>
      </c>
      <c r="T25" s="62">
        <f t="shared" si="12"/>
        <v>26341.666666666668</v>
      </c>
      <c r="U25" s="62">
        <f t="shared" si="13"/>
        <v>2101.7999999999997</v>
      </c>
      <c r="V25" s="62">
        <f t="shared" si="14"/>
        <v>420.35999999999996</v>
      </c>
      <c r="W25" s="62">
        <f t="shared" si="15"/>
        <v>700.6</v>
      </c>
      <c r="X25" s="62">
        <f t="shared" si="16"/>
        <v>280.24</v>
      </c>
      <c r="Y25" s="62">
        <v>1114</v>
      </c>
      <c r="Z25" s="62">
        <v>679</v>
      </c>
      <c r="AA25" s="64">
        <f t="shared" si="17"/>
        <v>7902.5</v>
      </c>
      <c r="AB25" s="64">
        <f t="shared" si="18"/>
        <v>22731.694444444445</v>
      </c>
      <c r="AC25" s="64">
        <f t="shared" si="19"/>
        <v>272780.33333333337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</row>
    <row r="26" spans="1:576" s="23" customFormat="1" ht="15" customHeight="1" x14ac:dyDescent="0.2">
      <c r="A26" s="94">
        <v>7</v>
      </c>
      <c r="B26" s="89" t="s">
        <v>335</v>
      </c>
      <c r="C26" s="89" t="s">
        <v>336</v>
      </c>
      <c r="D26" s="20">
        <v>14</v>
      </c>
      <c r="E26" s="89" t="s">
        <v>254</v>
      </c>
      <c r="F26" s="89" t="s">
        <v>337</v>
      </c>
      <c r="G26" s="140" t="s">
        <v>351</v>
      </c>
      <c r="H26" s="22">
        <v>40</v>
      </c>
      <c r="I26" s="22" t="s">
        <v>109</v>
      </c>
      <c r="J26" s="21" t="s">
        <v>242</v>
      </c>
      <c r="K26" s="21" t="s">
        <v>269</v>
      </c>
      <c r="L26" s="21" t="s">
        <v>190</v>
      </c>
      <c r="M26" s="22">
        <v>1</v>
      </c>
      <c r="N26" s="101">
        <v>14024</v>
      </c>
      <c r="O26" s="62"/>
      <c r="P26" s="62"/>
      <c r="Q26" s="62">
        <f t="shared" si="10"/>
        <v>14024</v>
      </c>
      <c r="R26" s="62">
        <f>70.1*4</f>
        <v>280.39999999999998</v>
      </c>
      <c r="S26" s="62">
        <f t="shared" si="11"/>
        <v>2582</v>
      </c>
      <c r="T26" s="62">
        <f t="shared" si="12"/>
        <v>25820</v>
      </c>
      <c r="U26" s="62">
        <f t="shared" si="13"/>
        <v>2103.6</v>
      </c>
      <c r="V26" s="62">
        <f t="shared" si="14"/>
        <v>420.71999999999997</v>
      </c>
      <c r="W26" s="62">
        <f t="shared" si="15"/>
        <v>701.2</v>
      </c>
      <c r="X26" s="62">
        <f t="shared" si="16"/>
        <v>280.48</v>
      </c>
      <c r="Y26" s="62">
        <v>869</v>
      </c>
      <c r="Z26" s="62">
        <v>599</v>
      </c>
      <c r="AA26" s="64">
        <f t="shared" si="17"/>
        <v>7746</v>
      </c>
      <c r="AB26" s="64">
        <f t="shared" si="18"/>
        <v>22290.733333333334</v>
      </c>
      <c r="AC26" s="64">
        <f t="shared" si="19"/>
        <v>267488.8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</row>
    <row r="27" spans="1:576" s="23" customFormat="1" ht="15" customHeight="1" x14ac:dyDescent="0.2">
      <c r="A27" s="18">
        <v>8</v>
      </c>
      <c r="B27" s="19" t="s">
        <v>335</v>
      </c>
      <c r="C27" s="19" t="s">
        <v>336</v>
      </c>
      <c r="D27" s="20">
        <v>14</v>
      </c>
      <c r="E27" s="19" t="s">
        <v>254</v>
      </c>
      <c r="F27" s="19" t="s">
        <v>337</v>
      </c>
      <c r="G27" s="130">
        <v>12</v>
      </c>
      <c r="H27" s="22">
        <v>40</v>
      </c>
      <c r="I27" s="22" t="s">
        <v>109</v>
      </c>
      <c r="J27" s="21" t="s">
        <v>125</v>
      </c>
      <c r="K27" s="21" t="s">
        <v>271</v>
      </c>
      <c r="L27" s="21" t="s">
        <v>190</v>
      </c>
      <c r="M27" s="22">
        <v>1</v>
      </c>
      <c r="N27" s="62">
        <v>19633</v>
      </c>
      <c r="O27" s="62"/>
      <c r="P27" s="62"/>
      <c r="Q27" s="62">
        <f t="shared" si="10"/>
        <v>19633</v>
      </c>
      <c r="R27" s="62">
        <f>70.1*4</f>
        <v>280.39999999999998</v>
      </c>
      <c r="S27" s="62">
        <f t="shared" si="11"/>
        <v>3666</v>
      </c>
      <c r="T27" s="62">
        <f t="shared" si="12"/>
        <v>36660</v>
      </c>
      <c r="U27" s="62">
        <f t="shared" si="13"/>
        <v>2944.95</v>
      </c>
      <c r="V27" s="62">
        <f t="shared" si="14"/>
        <v>588.99</v>
      </c>
      <c r="W27" s="62">
        <f t="shared" si="15"/>
        <v>981.65000000000009</v>
      </c>
      <c r="X27" s="62">
        <f t="shared" si="16"/>
        <v>392.66</v>
      </c>
      <c r="Y27" s="62">
        <v>1455</v>
      </c>
      <c r="Z27" s="62">
        <v>908</v>
      </c>
      <c r="AA27" s="64">
        <f t="shared" si="17"/>
        <v>10998</v>
      </c>
      <c r="AB27" s="64">
        <f t="shared" si="18"/>
        <v>31461.650000000005</v>
      </c>
      <c r="AC27" s="64">
        <f t="shared" si="19"/>
        <v>377539.80000000005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</row>
    <row r="28" spans="1:576" s="23" customFormat="1" ht="15" customHeight="1" x14ac:dyDescent="0.2">
      <c r="A28" s="18">
        <v>9</v>
      </c>
      <c r="B28" s="19" t="s">
        <v>335</v>
      </c>
      <c r="C28" s="19" t="s">
        <v>336</v>
      </c>
      <c r="D28" s="20">
        <v>14</v>
      </c>
      <c r="E28" s="19" t="s">
        <v>254</v>
      </c>
      <c r="F28" s="19" t="s">
        <v>337</v>
      </c>
      <c r="G28" s="130">
        <v>10</v>
      </c>
      <c r="H28" s="22">
        <v>40</v>
      </c>
      <c r="I28" s="22" t="s">
        <v>109</v>
      </c>
      <c r="J28" s="21" t="s">
        <v>192</v>
      </c>
      <c r="K28" s="21" t="s">
        <v>271</v>
      </c>
      <c r="L28" s="21" t="s">
        <v>190</v>
      </c>
      <c r="M28" s="22">
        <v>1</v>
      </c>
      <c r="N28" s="62">
        <v>16156</v>
      </c>
      <c r="O28" s="62"/>
      <c r="P28" s="62"/>
      <c r="Q28" s="62">
        <f t="shared" si="10"/>
        <v>16156</v>
      </c>
      <c r="R28" s="62">
        <f>70.1*5</f>
        <v>350.5</v>
      </c>
      <c r="S28" s="62">
        <f t="shared" si="11"/>
        <v>2943</v>
      </c>
      <c r="T28" s="62">
        <f t="shared" si="12"/>
        <v>29430</v>
      </c>
      <c r="U28" s="62">
        <f t="shared" si="13"/>
        <v>2423.4</v>
      </c>
      <c r="V28" s="62">
        <f t="shared" si="14"/>
        <v>484.68</v>
      </c>
      <c r="W28" s="62">
        <f t="shared" si="15"/>
        <v>807.80000000000007</v>
      </c>
      <c r="X28" s="62">
        <f t="shared" si="16"/>
        <v>323.12</v>
      </c>
      <c r="Y28" s="62">
        <v>931</v>
      </c>
      <c r="Z28" s="62">
        <v>571</v>
      </c>
      <c r="AA28" s="64">
        <f t="shared" si="17"/>
        <v>8829</v>
      </c>
      <c r="AB28" s="64">
        <f t="shared" si="18"/>
        <v>25481</v>
      </c>
      <c r="AC28" s="64">
        <f t="shared" si="19"/>
        <v>305772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</row>
    <row r="29" spans="1:576" s="23" customFormat="1" ht="15" customHeight="1" x14ac:dyDescent="0.2">
      <c r="A29" s="18">
        <v>10</v>
      </c>
      <c r="B29" s="89" t="s">
        <v>335</v>
      </c>
      <c r="C29" s="89" t="s">
        <v>336</v>
      </c>
      <c r="D29" s="20">
        <v>14</v>
      </c>
      <c r="E29" s="89" t="s">
        <v>254</v>
      </c>
      <c r="F29" s="89" t="s">
        <v>337</v>
      </c>
      <c r="G29" s="130">
        <v>10</v>
      </c>
      <c r="H29" s="22">
        <v>40</v>
      </c>
      <c r="I29" s="22" t="s">
        <v>109</v>
      </c>
      <c r="J29" s="21" t="s">
        <v>153</v>
      </c>
      <c r="K29" s="21" t="s">
        <v>271</v>
      </c>
      <c r="L29" s="21" t="s">
        <v>190</v>
      </c>
      <c r="M29" s="22">
        <v>1</v>
      </c>
      <c r="N29" s="62">
        <v>16156</v>
      </c>
      <c r="O29" s="62"/>
      <c r="P29" s="62"/>
      <c r="Q29" s="62">
        <f t="shared" si="10"/>
        <v>16156</v>
      </c>
      <c r="R29" s="62">
        <f>70.1*5</f>
        <v>350.5</v>
      </c>
      <c r="S29" s="62">
        <f t="shared" si="11"/>
        <v>2943</v>
      </c>
      <c r="T29" s="62">
        <f t="shared" si="12"/>
        <v>29430</v>
      </c>
      <c r="U29" s="62">
        <f t="shared" si="13"/>
        <v>2423.4</v>
      </c>
      <c r="V29" s="62">
        <f t="shared" si="14"/>
        <v>484.68</v>
      </c>
      <c r="W29" s="62">
        <f t="shared" si="15"/>
        <v>807.80000000000007</v>
      </c>
      <c r="X29" s="62">
        <f t="shared" si="16"/>
        <v>323.12</v>
      </c>
      <c r="Y29" s="62">
        <v>931</v>
      </c>
      <c r="Z29" s="62">
        <v>571</v>
      </c>
      <c r="AA29" s="64">
        <f t="shared" si="17"/>
        <v>8829</v>
      </c>
      <c r="AB29" s="64">
        <f t="shared" si="18"/>
        <v>25481</v>
      </c>
      <c r="AC29" s="64">
        <f t="shared" si="19"/>
        <v>305772</v>
      </c>
      <c r="AD29" s="64"/>
      <c r="AE29" s="64"/>
      <c r="AF29" s="64"/>
      <c r="AG29" s="64"/>
      <c r="AH29" s="64"/>
      <c r="AI29" s="64"/>
      <c r="AJ29" s="64"/>
      <c r="AK29" s="64"/>
      <c r="AL29" s="6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</row>
    <row r="30" spans="1:576" s="23" customFormat="1" ht="15" customHeight="1" x14ac:dyDescent="0.2">
      <c r="A30" s="18">
        <v>11</v>
      </c>
      <c r="B30" s="89" t="s">
        <v>335</v>
      </c>
      <c r="C30" s="89" t="s">
        <v>336</v>
      </c>
      <c r="D30" s="20">
        <v>14</v>
      </c>
      <c r="E30" s="89" t="s">
        <v>254</v>
      </c>
      <c r="F30" s="89" t="s">
        <v>337</v>
      </c>
      <c r="G30" s="130">
        <v>10</v>
      </c>
      <c r="H30" s="22">
        <v>40</v>
      </c>
      <c r="I30" s="22" t="s">
        <v>109</v>
      </c>
      <c r="J30" s="21" t="s">
        <v>154</v>
      </c>
      <c r="K30" s="21" t="s">
        <v>271</v>
      </c>
      <c r="L30" s="21" t="s">
        <v>190</v>
      </c>
      <c r="M30" s="22">
        <v>1</v>
      </c>
      <c r="N30" s="62">
        <v>16156</v>
      </c>
      <c r="O30" s="62"/>
      <c r="P30" s="62"/>
      <c r="Q30" s="62">
        <f t="shared" si="10"/>
        <v>16156</v>
      </c>
      <c r="R30" s="62">
        <f>70.1*5</f>
        <v>350.5</v>
      </c>
      <c r="S30" s="62">
        <f t="shared" si="11"/>
        <v>2943</v>
      </c>
      <c r="T30" s="62">
        <f t="shared" si="12"/>
        <v>29430</v>
      </c>
      <c r="U30" s="62">
        <f t="shared" si="13"/>
        <v>2423.4</v>
      </c>
      <c r="V30" s="62">
        <f t="shared" si="14"/>
        <v>484.68</v>
      </c>
      <c r="W30" s="62">
        <f t="shared" si="15"/>
        <v>807.80000000000007</v>
      </c>
      <c r="X30" s="62">
        <f t="shared" si="16"/>
        <v>323.12</v>
      </c>
      <c r="Y30" s="62">
        <v>931</v>
      </c>
      <c r="Z30" s="62">
        <v>571</v>
      </c>
      <c r="AA30" s="64">
        <f t="shared" si="17"/>
        <v>8829</v>
      </c>
      <c r="AB30" s="64">
        <f t="shared" si="18"/>
        <v>25481</v>
      </c>
      <c r="AC30" s="64">
        <f t="shared" si="19"/>
        <v>305772</v>
      </c>
      <c r="AD30" s="64"/>
      <c r="AE30" s="64"/>
      <c r="AF30" s="64"/>
      <c r="AG30" s="64"/>
      <c r="AH30" s="64"/>
      <c r="AI30" s="64"/>
      <c r="AJ30" s="64"/>
      <c r="AK30" s="64"/>
      <c r="AL30" s="6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</row>
    <row r="31" spans="1:576" s="23" customFormat="1" ht="15" customHeight="1" x14ac:dyDescent="0.2">
      <c r="A31" s="94">
        <v>12</v>
      </c>
      <c r="B31" s="89" t="s">
        <v>335</v>
      </c>
      <c r="C31" s="89" t="s">
        <v>336</v>
      </c>
      <c r="D31" s="20">
        <v>14</v>
      </c>
      <c r="E31" s="89" t="s">
        <v>254</v>
      </c>
      <c r="F31" s="89" t="s">
        <v>337</v>
      </c>
      <c r="G31" s="130">
        <v>10</v>
      </c>
      <c r="H31" s="22">
        <v>40</v>
      </c>
      <c r="I31" s="22" t="s">
        <v>109</v>
      </c>
      <c r="J31" s="21" t="s">
        <v>121</v>
      </c>
      <c r="K31" s="21" t="s">
        <v>269</v>
      </c>
      <c r="L31" s="21" t="s">
        <v>190</v>
      </c>
      <c r="M31" s="22">
        <v>1</v>
      </c>
      <c r="N31" s="62">
        <v>16156</v>
      </c>
      <c r="O31" s="62"/>
      <c r="P31" s="62"/>
      <c r="Q31" s="62">
        <f t="shared" si="10"/>
        <v>16156</v>
      </c>
      <c r="R31" s="62"/>
      <c r="S31" s="62">
        <f t="shared" si="11"/>
        <v>2943</v>
      </c>
      <c r="T31" s="62">
        <f t="shared" si="12"/>
        <v>29430</v>
      </c>
      <c r="U31" s="62">
        <f t="shared" si="13"/>
        <v>2423.4</v>
      </c>
      <c r="V31" s="62">
        <f t="shared" si="14"/>
        <v>484.68</v>
      </c>
      <c r="W31" s="62">
        <f t="shared" si="15"/>
        <v>807.80000000000007</v>
      </c>
      <c r="X31" s="62">
        <f t="shared" si="16"/>
        <v>323.12</v>
      </c>
      <c r="Y31" s="62">
        <v>931</v>
      </c>
      <c r="Z31" s="62">
        <v>571</v>
      </c>
      <c r="AA31" s="64">
        <f t="shared" si="17"/>
        <v>8829</v>
      </c>
      <c r="AB31" s="64">
        <f t="shared" si="18"/>
        <v>25130.5</v>
      </c>
      <c r="AC31" s="64">
        <f t="shared" si="19"/>
        <v>301566</v>
      </c>
      <c r="AD31" s="64"/>
      <c r="AE31" s="64"/>
      <c r="AF31" s="64"/>
      <c r="AG31" s="64"/>
      <c r="AH31" s="64"/>
      <c r="AI31" s="64"/>
      <c r="AJ31" s="64"/>
      <c r="AK31" s="64"/>
      <c r="AL31" s="6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</row>
    <row r="32" spans="1:576" s="23" customFormat="1" ht="15" customHeight="1" x14ac:dyDescent="0.2">
      <c r="A32" s="18">
        <v>13</v>
      </c>
      <c r="B32" s="89" t="s">
        <v>335</v>
      </c>
      <c r="C32" s="89" t="s">
        <v>336</v>
      </c>
      <c r="D32" s="20">
        <v>14</v>
      </c>
      <c r="E32" s="89" t="s">
        <v>254</v>
      </c>
      <c r="F32" s="89" t="s">
        <v>337</v>
      </c>
      <c r="G32" s="130">
        <v>10</v>
      </c>
      <c r="H32" s="22">
        <v>40</v>
      </c>
      <c r="I32" s="22" t="s">
        <v>109</v>
      </c>
      <c r="J32" s="21" t="s">
        <v>155</v>
      </c>
      <c r="K32" s="21" t="s">
        <v>269</v>
      </c>
      <c r="L32" s="21" t="s">
        <v>190</v>
      </c>
      <c r="M32" s="22">
        <v>1</v>
      </c>
      <c r="N32" s="62">
        <v>16156</v>
      </c>
      <c r="O32" s="62"/>
      <c r="P32" s="62"/>
      <c r="Q32" s="62">
        <f t="shared" si="10"/>
        <v>16156</v>
      </c>
      <c r="R32" s="62">
        <f>70.1*5</f>
        <v>350.5</v>
      </c>
      <c r="S32" s="62">
        <f t="shared" si="11"/>
        <v>2943</v>
      </c>
      <c r="T32" s="62">
        <f t="shared" si="12"/>
        <v>29430</v>
      </c>
      <c r="U32" s="62">
        <f t="shared" si="13"/>
        <v>2423.4</v>
      </c>
      <c r="V32" s="62">
        <f t="shared" si="14"/>
        <v>484.68</v>
      </c>
      <c r="W32" s="62">
        <f t="shared" si="15"/>
        <v>807.80000000000007</v>
      </c>
      <c r="X32" s="62">
        <f t="shared" si="16"/>
        <v>323.12</v>
      </c>
      <c r="Y32" s="62">
        <v>931</v>
      </c>
      <c r="Z32" s="62">
        <v>571</v>
      </c>
      <c r="AA32" s="64">
        <f t="shared" si="17"/>
        <v>8829</v>
      </c>
      <c r="AB32" s="64">
        <f t="shared" si="18"/>
        <v>25481</v>
      </c>
      <c r="AC32" s="64">
        <f t="shared" si="19"/>
        <v>305772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</row>
    <row r="33" spans="1:576" s="23" customFormat="1" ht="15" customHeight="1" x14ac:dyDescent="0.2">
      <c r="A33" s="18">
        <v>14</v>
      </c>
      <c r="B33" s="19" t="s">
        <v>335</v>
      </c>
      <c r="C33" s="19" t="s">
        <v>336</v>
      </c>
      <c r="D33" s="20">
        <v>14</v>
      </c>
      <c r="E33" s="19" t="s">
        <v>254</v>
      </c>
      <c r="F33" s="19" t="s">
        <v>337</v>
      </c>
      <c r="G33" s="130" t="s">
        <v>50</v>
      </c>
      <c r="H33" s="22">
        <v>40</v>
      </c>
      <c r="I33" s="22" t="s">
        <v>109</v>
      </c>
      <c r="J33" s="21" t="s">
        <v>191</v>
      </c>
      <c r="K33" s="21" t="s">
        <v>269</v>
      </c>
      <c r="L33" s="21" t="s">
        <v>190</v>
      </c>
      <c r="M33" s="22">
        <v>1</v>
      </c>
      <c r="N33" s="62">
        <v>16563</v>
      </c>
      <c r="O33" s="62"/>
      <c r="P33" s="62"/>
      <c r="Q33" s="62">
        <f t="shared" si="10"/>
        <v>16563</v>
      </c>
      <c r="R33" s="62">
        <f>70.1*4</f>
        <v>280.39999999999998</v>
      </c>
      <c r="S33" s="62">
        <f t="shared" si="11"/>
        <v>3083.333333333333</v>
      </c>
      <c r="T33" s="62">
        <f t="shared" si="12"/>
        <v>30833.333333333332</v>
      </c>
      <c r="U33" s="62">
        <f t="shared" si="13"/>
        <v>2484.4499999999998</v>
      </c>
      <c r="V33" s="62">
        <f t="shared" si="14"/>
        <v>496.89</v>
      </c>
      <c r="W33" s="62">
        <f t="shared" si="15"/>
        <v>828.15000000000009</v>
      </c>
      <c r="X33" s="62">
        <f t="shared" si="16"/>
        <v>331.26</v>
      </c>
      <c r="Y33" s="62">
        <v>1221</v>
      </c>
      <c r="Z33" s="62">
        <v>716</v>
      </c>
      <c r="AA33" s="64">
        <f t="shared" si="17"/>
        <v>9250</v>
      </c>
      <c r="AB33" s="64">
        <f t="shared" si="18"/>
        <v>26518.372222222224</v>
      </c>
      <c r="AC33" s="64">
        <f t="shared" si="19"/>
        <v>318220.46666666667</v>
      </c>
      <c r="AD33" s="64"/>
      <c r="AE33" s="64"/>
      <c r="AF33" s="64"/>
      <c r="AG33" s="64"/>
      <c r="AH33" s="64"/>
      <c r="AI33" s="64"/>
      <c r="AJ33" s="64"/>
      <c r="AK33" s="64"/>
      <c r="AL33" s="6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</row>
    <row r="34" spans="1:576" s="23" customFormat="1" ht="15" customHeight="1" x14ac:dyDescent="0.2">
      <c r="A34" s="18">
        <v>15</v>
      </c>
      <c r="B34" s="89" t="s">
        <v>335</v>
      </c>
      <c r="C34" s="89" t="s">
        <v>336</v>
      </c>
      <c r="D34" s="20">
        <v>14</v>
      </c>
      <c r="E34" s="89" t="s">
        <v>254</v>
      </c>
      <c r="F34" s="89" t="s">
        <v>337</v>
      </c>
      <c r="G34" s="130">
        <v>11</v>
      </c>
      <c r="H34" s="22">
        <v>40</v>
      </c>
      <c r="I34" s="22" t="s">
        <v>109</v>
      </c>
      <c r="J34" s="21" t="s">
        <v>156</v>
      </c>
      <c r="K34" s="21" t="s">
        <v>270</v>
      </c>
      <c r="L34" s="21" t="s">
        <v>190</v>
      </c>
      <c r="M34" s="22">
        <v>1</v>
      </c>
      <c r="N34" s="62">
        <v>19633</v>
      </c>
      <c r="O34" s="62"/>
      <c r="P34" s="62"/>
      <c r="Q34" s="62">
        <f t="shared" si="10"/>
        <v>19633</v>
      </c>
      <c r="R34" s="62">
        <f>70.1*5</f>
        <v>350.5</v>
      </c>
      <c r="S34" s="62">
        <f t="shared" si="11"/>
        <v>3608.333333333333</v>
      </c>
      <c r="T34" s="62">
        <f t="shared" si="12"/>
        <v>36083.333333333328</v>
      </c>
      <c r="U34" s="62">
        <f t="shared" si="13"/>
        <v>2944.95</v>
      </c>
      <c r="V34" s="62">
        <f t="shared" si="14"/>
        <v>588.99</v>
      </c>
      <c r="W34" s="62">
        <f t="shared" si="15"/>
        <v>981.65000000000009</v>
      </c>
      <c r="X34" s="62">
        <f t="shared" si="16"/>
        <v>392.66</v>
      </c>
      <c r="Y34" s="62">
        <v>1261</v>
      </c>
      <c r="Z34" s="62">
        <v>756</v>
      </c>
      <c r="AA34" s="64">
        <f t="shared" si="17"/>
        <v>10825</v>
      </c>
      <c r="AB34" s="64">
        <f t="shared" si="18"/>
        <v>31118.472222222226</v>
      </c>
      <c r="AC34" s="64">
        <f t="shared" si="19"/>
        <v>373421.66666666674</v>
      </c>
      <c r="AD34" s="64"/>
      <c r="AE34" s="64"/>
      <c r="AF34" s="64"/>
      <c r="AG34" s="64"/>
      <c r="AH34" s="64"/>
      <c r="AI34" s="64"/>
      <c r="AJ34" s="64"/>
      <c r="AK34" s="64"/>
      <c r="AL34" s="6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</row>
    <row r="35" spans="1:576" s="23" customFormat="1" ht="15" customHeight="1" x14ac:dyDescent="0.2">
      <c r="A35" s="18">
        <v>16</v>
      </c>
      <c r="B35" s="19" t="s">
        <v>335</v>
      </c>
      <c r="C35" s="19" t="s">
        <v>336</v>
      </c>
      <c r="D35" s="20">
        <v>14</v>
      </c>
      <c r="E35" s="19" t="s">
        <v>254</v>
      </c>
      <c r="F35" s="19" t="s">
        <v>337</v>
      </c>
      <c r="G35" s="130">
        <v>11</v>
      </c>
      <c r="H35" s="22">
        <v>40</v>
      </c>
      <c r="I35" s="22" t="s">
        <v>109</v>
      </c>
      <c r="J35" s="21" t="s">
        <v>157</v>
      </c>
      <c r="K35" s="21" t="s">
        <v>270</v>
      </c>
      <c r="L35" s="21" t="s">
        <v>190</v>
      </c>
      <c r="M35" s="22">
        <v>1</v>
      </c>
      <c r="N35" s="62">
        <v>19633</v>
      </c>
      <c r="O35" s="62"/>
      <c r="P35" s="62"/>
      <c r="Q35" s="62">
        <f t="shared" si="10"/>
        <v>19633</v>
      </c>
      <c r="R35" s="62">
        <f>70.1*4</f>
        <v>280.39999999999998</v>
      </c>
      <c r="S35" s="62">
        <f t="shared" si="11"/>
        <v>3608.333333333333</v>
      </c>
      <c r="T35" s="62">
        <f t="shared" si="12"/>
        <v>36083.333333333328</v>
      </c>
      <c r="U35" s="62">
        <f t="shared" si="13"/>
        <v>2944.95</v>
      </c>
      <c r="V35" s="62">
        <f t="shared" si="14"/>
        <v>588.99</v>
      </c>
      <c r="W35" s="62">
        <f t="shared" si="15"/>
        <v>981.65000000000009</v>
      </c>
      <c r="X35" s="62">
        <f t="shared" si="16"/>
        <v>392.66</v>
      </c>
      <c r="Y35" s="62">
        <v>1261</v>
      </c>
      <c r="Z35" s="62">
        <v>756</v>
      </c>
      <c r="AA35" s="64">
        <f t="shared" si="17"/>
        <v>10825</v>
      </c>
      <c r="AB35" s="64">
        <f t="shared" si="18"/>
        <v>31048.372222222228</v>
      </c>
      <c r="AC35" s="64">
        <f t="shared" si="19"/>
        <v>372580.46666666673</v>
      </c>
      <c r="AD35" s="64"/>
      <c r="AE35" s="64"/>
      <c r="AF35" s="64"/>
      <c r="AG35" s="64"/>
      <c r="AH35" s="64"/>
      <c r="AI35" s="64"/>
      <c r="AJ35" s="64"/>
      <c r="AK35" s="64"/>
      <c r="AL35" s="6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</row>
    <row r="36" spans="1:576" s="23" customFormat="1" ht="15" customHeight="1" x14ac:dyDescent="0.2">
      <c r="A36" s="94">
        <v>17</v>
      </c>
      <c r="B36" s="89" t="s">
        <v>335</v>
      </c>
      <c r="C36" s="89" t="s">
        <v>336</v>
      </c>
      <c r="D36" s="20">
        <v>14</v>
      </c>
      <c r="E36" s="89" t="s">
        <v>254</v>
      </c>
      <c r="F36" s="89" t="s">
        <v>337</v>
      </c>
      <c r="G36" s="130">
        <v>12</v>
      </c>
      <c r="H36" s="22">
        <v>40</v>
      </c>
      <c r="I36" s="22" t="s">
        <v>109</v>
      </c>
      <c r="J36" s="21" t="s">
        <v>158</v>
      </c>
      <c r="K36" s="21" t="s">
        <v>269</v>
      </c>
      <c r="L36" s="21" t="s">
        <v>190</v>
      </c>
      <c r="M36" s="22">
        <v>1</v>
      </c>
      <c r="N36" s="62">
        <v>24345</v>
      </c>
      <c r="O36" s="62"/>
      <c r="P36" s="62"/>
      <c r="Q36" s="62">
        <f t="shared" si="10"/>
        <v>24345</v>
      </c>
      <c r="R36" s="62">
        <f>70.1*6</f>
        <v>420.59999999999997</v>
      </c>
      <c r="S36" s="62">
        <f t="shared" si="11"/>
        <v>4451.333333333333</v>
      </c>
      <c r="T36" s="62">
        <f t="shared" si="12"/>
        <v>44513.333333333336</v>
      </c>
      <c r="U36" s="62">
        <f t="shared" si="13"/>
        <v>3651.75</v>
      </c>
      <c r="V36" s="62">
        <f t="shared" si="14"/>
        <v>730.35</v>
      </c>
      <c r="W36" s="62">
        <f t="shared" si="15"/>
        <v>1217.25</v>
      </c>
      <c r="X36" s="62">
        <f t="shared" si="16"/>
        <v>486.90000000000003</v>
      </c>
      <c r="Y36" s="62">
        <v>1455</v>
      </c>
      <c r="Z36" s="62">
        <v>908</v>
      </c>
      <c r="AA36" s="64">
        <f t="shared" si="17"/>
        <v>13354</v>
      </c>
      <c r="AB36" s="64">
        <f t="shared" si="18"/>
        <v>38408.072222222225</v>
      </c>
      <c r="AC36" s="64">
        <f t="shared" si="19"/>
        <v>460896.8666666667</v>
      </c>
      <c r="AD36" s="64"/>
      <c r="AE36" s="64"/>
      <c r="AF36" s="64"/>
      <c r="AG36" s="64"/>
      <c r="AH36" s="64"/>
      <c r="AI36" s="64"/>
      <c r="AJ36" s="64"/>
      <c r="AK36" s="64"/>
      <c r="AL36" s="6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</row>
    <row r="37" spans="1:576" s="23" customFormat="1" ht="15" customHeight="1" x14ac:dyDescent="0.2">
      <c r="A37" s="18">
        <v>18</v>
      </c>
      <c r="B37" s="89" t="s">
        <v>335</v>
      </c>
      <c r="C37" s="89" t="s">
        <v>336</v>
      </c>
      <c r="D37" s="20">
        <v>14</v>
      </c>
      <c r="E37" s="89" t="s">
        <v>254</v>
      </c>
      <c r="F37" s="89" t="s">
        <v>337</v>
      </c>
      <c r="G37" s="130">
        <v>12</v>
      </c>
      <c r="H37" s="22">
        <v>40</v>
      </c>
      <c r="I37" s="22" t="s">
        <v>109</v>
      </c>
      <c r="J37" s="21" t="s">
        <v>126</v>
      </c>
      <c r="K37" s="21" t="s">
        <v>269</v>
      </c>
      <c r="L37" s="21" t="s">
        <v>190</v>
      </c>
      <c r="M37" s="22">
        <v>1</v>
      </c>
      <c r="N37" s="62">
        <v>24345</v>
      </c>
      <c r="O37" s="62"/>
      <c r="P37" s="62"/>
      <c r="Q37" s="62">
        <f t="shared" si="10"/>
        <v>24345</v>
      </c>
      <c r="R37" s="62"/>
      <c r="S37" s="62">
        <f t="shared" si="11"/>
        <v>4451.333333333333</v>
      </c>
      <c r="T37" s="62">
        <f t="shared" si="12"/>
        <v>44513.333333333336</v>
      </c>
      <c r="U37" s="62">
        <f t="shared" si="13"/>
        <v>3651.75</v>
      </c>
      <c r="V37" s="62">
        <f t="shared" si="14"/>
        <v>730.35</v>
      </c>
      <c r="W37" s="62">
        <f t="shared" si="15"/>
        <v>1217.25</v>
      </c>
      <c r="X37" s="62">
        <f t="shared" si="16"/>
        <v>486.90000000000003</v>
      </c>
      <c r="Y37" s="62">
        <v>1455</v>
      </c>
      <c r="Z37" s="62">
        <v>908</v>
      </c>
      <c r="AA37" s="64">
        <f t="shared" si="17"/>
        <v>13354</v>
      </c>
      <c r="AB37" s="64">
        <f t="shared" si="18"/>
        <v>37987.472222222219</v>
      </c>
      <c r="AC37" s="64">
        <f t="shared" si="19"/>
        <v>455849.66666666663</v>
      </c>
      <c r="AD37" s="64"/>
      <c r="AE37" s="64"/>
      <c r="AF37" s="64"/>
      <c r="AG37" s="64"/>
      <c r="AH37" s="64"/>
      <c r="AI37" s="64"/>
      <c r="AJ37" s="64"/>
      <c r="AK37" s="64"/>
      <c r="AL37" s="6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</row>
    <row r="38" spans="1:576" s="23" customFormat="1" ht="15" customHeight="1" x14ac:dyDescent="0.2">
      <c r="A38" s="18">
        <v>19</v>
      </c>
      <c r="B38" s="89" t="s">
        <v>335</v>
      </c>
      <c r="C38" s="89" t="s">
        <v>336</v>
      </c>
      <c r="D38" s="20">
        <v>14</v>
      </c>
      <c r="E38" s="89" t="s">
        <v>254</v>
      </c>
      <c r="F38" s="89" t="s">
        <v>337</v>
      </c>
      <c r="G38" s="130">
        <v>13</v>
      </c>
      <c r="H38" s="22">
        <v>40</v>
      </c>
      <c r="I38" s="22" t="s">
        <v>109</v>
      </c>
      <c r="J38" s="21" t="s">
        <v>241</v>
      </c>
      <c r="K38" s="21" t="s">
        <v>269</v>
      </c>
      <c r="L38" s="21" t="s">
        <v>190</v>
      </c>
      <c r="M38" s="22">
        <v>1</v>
      </c>
      <c r="N38" s="62">
        <v>30226</v>
      </c>
      <c r="O38" s="62"/>
      <c r="P38" s="62"/>
      <c r="Q38" s="62">
        <f t="shared" si="10"/>
        <v>30226</v>
      </c>
      <c r="R38" s="62">
        <f>70.1*7</f>
        <v>490.69999999999993</v>
      </c>
      <c r="S38" s="62">
        <f t="shared" si="11"/>
        <v>5482.5</v>
      </c>
      <c r="T38" s="62">
        <f t="shared" si="12"/>
        <v>54825</v>
      </c>
      <c r="U38" s="62">
        <f t="shared" si="13"/>
        <v>4533.8999999999996</v>
      </c>
      <c r="V38" s="62">
        <f t="shared" si="14"/>
        <v>906.78</v>
      </c>
      <c r="W38" s="62">
        <f t="shared" si="15"/>
        <v>1511.3000000000002</v>
      </c>
      <c r="X38" s="62">
        <f t="shared" si="16"/>
        <v>604.52</v>
      </c>
      <c r="Y38" s="62">
        <v>1595</v>
      </c>
      <c r="Z38" s="62">
        <v>1074</v>
      </c>
      <c r="AA38" s="64">
        <f t="shared" si="17"/>
        <v>16447.5</v>
      </c>
      <c r="AB38" s="64">
        <f t="shared" si="18"/>
        <v>47338.45</v>
      </c>
      <c r="AC38" s="64">
        <f t="shared" si="19"/>
        <v>568061.39999999991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</row>
    <row r="39" spans="1:576" s="23" customFormat="1" ht="15" customHeight="1" x14ac:dyDescent="0.2">
      <c r="A39" s="18">
        <v>20</v>
      </c>
      <c r="B39" s="89" t="s">
        <v>335</v>
      </c>
      <c r="C39" s="89" t="s">
        <v>336</v>
      </c>
      <c r="D39" s="20">
        <v>14</v>
      </c>
      <c r="E39" s="89" t="s">
        <v>254</v>
      </c>
      <c r="F39" s="89" t="s">
        <v>337</v>
      </c>
      <c r="G39" s="130">
        <v>14</v>
      </c>
      <c r="H39" s="22">
        <v>40</v>
      </c>
      <c r="I39" s="22" t="s">
        <v>109</v>
      </c>
      <c r="J39" s="21" t="s">
        <v>160</v>
      </c>
      <c r="K39" s="21" t="s">
        <v>271</v>
      </c>
      <c r="L39" s="21" t="s">
        <v>190</v>
      </c>
      <c r="M39" s="22">
        <v>1</v>
      </c>
      <c r="N39" s="62">
        <v>38087</v>
      </c>
      <c r="O39" s="62"/>
      <c r="P39" s="62"/>
      <c r="Q39" s="62">
        <f t="shared" si="10"/>
        <v>38087</v>
      </c>
      <c r="R39" s="62"/>
      <c r="S39" s="62">
        <f t="shared" si="11"/>
        <v>6874.333333333333</v>
      </c>
      <c r="T39" s="62">
        <f t="shared" si="12"/>
        <v>68743.333333333328</v>
      </c>
      <c r="U39" s="62">
        <f t="shared" si="13"/>
        <v>5713.05</v>
      </c>
      <c r="V39" s="62">
        <f t="shared" si="14"/>
        <v>1142.6099999999999</v>
      </c>
      <c r="W39" s="62">
        <f t="shared" si="15"/>
        <v>1904.3500000000001</v>
      </c>
      <c r="X39" s="62">
        <f t="shared" si="16"/>
        <v>761.74</v>
      </c>
      <c r="Y39" s="62">
        <v>1837</v>
      </c>
      <c r="Z39" s="62">
        <v>1322</v>
      </c>
      <c r="AA39" s="64">
        <f t="shared" si="17"/>
        <v>20623</v>
      </c>
      <c r="AB39" s="64">
        <f t="shared" si="18"/>
        <v>58787.805555555555</v>
      </c>
      <c r="AC39" s="64">
        <f t="shared" si="19"/>
        <v>705453.66666666663</v>
      </c>
      <c r="AD39" s="64"/>
      <c r="AE39" s="64"/>
      <c r="AF39" s="64"/>
      <c r="AG39" s="64"/>
      <c r="AH39" s="64"/>
      <c r="AI39" s="64"/>
      <c r="AJ39" s="64"/>
      <c r="AK39" s="64"/>
      <c r="AL39" s="6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</row>
    <row r="40" spans="1:576" s="23" customFormat="1" ht="15" customHeight="1" x14ac:dyDescent="0.2">
      <c r="A40" s="18">
        <v>21</v>
      </c>
      <c r="B40" s="89" t="s">
        <v>335</v>
      </c>
      <c r="C40" s="89" t="s">
        <v>336</v>
      </c>
      <c r="D40" s="20">
        <v>14</v>
      </c>
      <c r="E40" s="89" t="s">
        <v>254</v>
      </c>
      <c r="F40" s="89" t="s">
        <v>337</v>
      </c>
      <c r="G40" s="130">
        <v>14</v>
      </c>
      <c r="H40" s="22">
        <v>40</v>
      </c>
      <c r="I40" s="22" t="s">
        <v>109</v>
      </c>
      <c r="J40" s="21" t="s">
        <v>161</v>
      </c>
      <c r="K40" s="21" t="s">
        <v>270</v>
      </c>
      <c r="L40" s="21" t="s">
        <v>190</v>
      </c>
      <c r="M40" s="22">
        <v>1</v>
      </c>
      <c r="N40" s="62">
        <v>38087</v>
      </c>
      <c r="O40" s="62"/>
      <c r="P40" s="62"/>
      <c r="Q40" s="62">
        <f t="shared" si="10"/>
        <v>38087</v>
      </c>
      <c r="R40" s="62">
        <f>70.1*4</f>
        <v>280.39999999999998</v>
      </c>
      <c r="S40" s="62">
        <f t="shared" si="11"/>
        <v>6874.333333333333</v>
      </c>
      <c r="T40" s="62">
        <f t="shared" si="12"/>
        <v>68743.333333333328</v>
      </c>
      <c r="U40" s="62">
        <f t="shared" si="13"/>
        <v>5713.05</v>
      </c>
      <c r="V40" s="62">
        <f t="shared" si="14"/>
        <v>1142.6099999999999</v>
      </c>
      <c r="W40" s="62">
        <f t="shared" si="15"/>
        <v>1904.3500000000001</v>
      </c>
      <c r="X40" s="62">
        <f t="shared" si="16"/>
        <v>761.74</v>
      </c>
      <c r="Y40" s="62">
        <v>1837</v>
      </c>
      <c r="Z40" s="62">
        <v>1322</v>
      </c>
      <c r="AA40" s="64">
        <f t="shared" si="17"/>
        <v>20623</v>
      </c>
      <c r="AB40" s="64">
        <f t="shared" si="18"/>
        <v>59068.205555555556</v>
      </c>
      <c r="AC40" s="64">
        <f t="shared" si="19"/>
        <v>708818.46666666667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</row>
    <row r="41" spans="1:576" s="23" customFormat="1" ht="15" customHeight="1" x14ac:dyDescent="0.2">
      <c r="A41" s="94">
        <v>22</v>
      </c>
      <c r="B41" s="89" t="s">
        <v>335</v>
      </c>
      <c r="C41" s="89" t="s">
        <v>336</v>
      </c>
      <c r="D41" s="20">
        <v>14</v>
      </c>
      <c r="E41" s="89" t="s">
        <v>254</v>
      </c>
      <c r="F41" s="89" t="s">
        <v>337</v>
      </c>
      <c r="G41" s="130">
        <v>15</v>
      </c>
      <c r="H41" s="22">
        <v>40</v>
      </c>
      <c r="I41" s="22" t="s">
        <v>109</v>
      </c>
      <c r="J41" s="21" t="s">
        <v>239</v>
      </c>
      <c r="K41" s="21" t="s">
        <v>269</v>
      </c>
      <c r="L41" s="21" t="s">
        <v>190</v>
      </c>
      <c r="M41" s="22">
        <v>1</v>
      </c>
      <c r="N41" s="62">
        <v>48963</v>
      </c>
      <c r="O41" s="62"/>
      <c r="P41" s="62"/>
      <c r="Q41" s="62">
        <f t="shared" si="10"/>
        <v>48963</v>
      </c>
      <c r="R41" s="62"/>
      <c r="S41" s="62">
        <f t="shared" si="11"/>
        <v>8687</v>
      </c>
      <c r="T41" s="62">
        <f t="shared" si="12"/>
        <v>86870</v>
      </c>
      <c r="U41" s="62">
        <f t="shared" si="13"/>
        <v>7344.45</v>
      </c>
      <c r="V41" s="62">
        <f t="shared" si="14"/>
        <v>1468.8899999999999</v>
      </c>
      <c r="W41" s="62">
        <f t="shared" si="15"/>
        <v>2448.15</v>
      </c>
      <c r="X41" s="62">
        <f t="shared" si="16"/>
        <v>979.26</v>
      </c>
      <c r="Y41" s="62">
        <v>1837</v>
      </c>
      <c r="Z41" s="62">
        <v>1322</v>
      </c>
      <c r="AA41" s="64">
        <f t="shared" si="17"/>
        <v>26061</v>
      </c>
      <c r="AB41" s="64">
        <f t="shared" si="18"/>
        <v>74497.583333333328</v>
      </c>
      <c r="AC41" s="64">
        <f t="shared" si="19"/>
        <v>893971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</row>
    <row r="42" spans="1:576" s="23" customFormat="1" ht="15" customHeight="1" x14ac:dyDescent="0.2">
      <c r="A42" s="18">
        <v>23</v>
      </c>
      <c r="B42" s="95" t="s">
        <v>335</v>
      </c>
      <c r="C42" s="95" t="s">
        <v>336</v>
      </c>
      <c r="D42" s="20">
        <v>14</v>
      </c>
      <c r="E42" s="89" t="s">
        <v>254</v>
      </c>
      <c r="F42" s="89" t="s">
        <v>337</v>
      </c>
      <c r="G42" s="132">
        <v>18</v>
      </c>
      <c r="H42" s="53">
        <v>40</v>
      </c>
      <c r="I42" s="53" t="s">
        <v>109</v>
      </c>
      <c r="J42" s="52" t="s">
        <v>162</v>
      </c>
      <c r="K42" s="52" t="s">
        <v>190</v>
      </c>
      <c r="L42" s="52" t="s">
        <v>119</v>
      </c>
      <c r="M42" s="53">
        <v>1</v>
      </c>
      <c r="N42" s="63">
        <v>76946</v>
      </c>
      <c r="O42" s="63"/>
      <c r="P42" s="63"/>
      <c r="Q42" s="63">
        <f t="shared" si="10"/>
        <v>76946</v>
      </c>
      <c r="R42" s="63">
        <f>70.1*5</f>
        <v>350.5</v>
      </c>
      <c r="S42" s="63">
        <f t="shared" si="11"/>
        <v>13686.333333333334</v>
      </c>
      <c r="T42" s="63">
        <f t="shared" si="12"/>
        <v>136863.33333333334</v>
      </c>
      <c r="U42" s="63">
        <f t="shared" si="13"/>
        <v>11541.9</v>
      </c>
      <c r="V42" s="63">
        <f t="shared" si="14"/>
        <v>2308.38</v>
      </c>
      <c r="W42" s="63">
        <f t="shared" si="15"/>
        <v>3847.3</v>
      </c>
      <c r="X42" s="63">
        <f t="shared" si="16"/>
        <v>1538.92</v>
      </c>
      <c r="Y42" s="63">
        <v>3037</v>
      </c>
      <c r="Z42" s="63">
        <v>2135</v>
      </c>
      <c r="AA42" s="65"/>
      <c r="AB42" s="64">
        <f t="shared" si="18"/>
        <v>114250.80555555556</v>
      </c>
      <c r="AC42" s="65">
        <f t="shared" si="19"/>
        <v>1371009.6666666667</v>
      </c>
      <c r="AD42" s="65"/>
      <c r="AE42" s="65"/>
      <c r="AF42" s="65"/>
      <c r="AG42" s="65"/>
      <c r="AH42" s="65"/>
      <c r="AI42" s="65"/>
      <c r="AJ42" s="65"/>
      <c r="AK42" s="65"/>
      <c r="AL42" s="65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</row>
    <row r="43" spans="1:576" s="163" customFormat="1" ht="17.25" customHeight="1" x14ac:dyDescent="0.2">
      <c r="A43" s="159"/>
      <c r="B43" s="160"/>
      <c r="C43" s="89"/>
      <c r="D43" s="20"/>
      <c r="E43" s="160"/>
      <c r="F43" s="89"/>
      <c r="G43" s="162"/>
      <c r="H43" s="90"/>
      <c r="I43" s="90"/>
      <c r="J43" s="21"/>
      <c r="K43" s="21"/>
      <c r="L43" s="91" t="s">
        <v>120</v>
      </c>
      <c r="M43" s="90"/>
      <c r="N43" s="71">
        <f t="shared" ref="N43:AA43" si="20">SUM(N20:N42)</f>
        <v>519400</v>
      </c>
      <c r="O43" s="71">
        <f t="shared" si="20"/>
        <v>0</v>
      </c>
      <c r="P43" s="71">
        <f t="shared" si="20"/>
        <v>0</v>
      </c>
      <c r="Q43" s="71">
        <f t="shared" si="20"/>
        <v>519400</v>
      </c>
      <c r="R43" s="71">
        <f t="shared" si="20"/>
        <v>5257.5</v>
      </c>
      <c r="S43" s="71">
        <f t="shared" si="20"/>
        <v>94591.000000000015</v>
      </c>
      <c r="T43" s="71">
        <f t="shared" si="20"/>
        <v>945910.00000000012</v>
      </c>
      <c r="U43" s="71">
        <f t="shared" si="20"/>
        <v>77910</v>
      </c>
      <c r="V43" s="71">
        <f t="shared" si="20"/>
        <v>15582</v>
      </c>
      <c r="W43" s="71">
        <f t="shared" si="20"/>
        <v>25969.999999999996</v>
      </c>
      <c r="X43" s="71">
        <f t="shared" si="20"/>
        <v>10387.999999999998</v>
      </c>
      <c r="Y43" s="71">
        <f t="shared" si="20"/>
        <v>29188</v>
      </c>
      <c r="Z43" s="71">
        <f t="shared" si="20"/>
        <v>18958</v>
      </c>
      <c r="AA43" s="71">
        <f t="shared" si="20"/>
        <v>242714</v>
      </c>
      <c r="AB43" s="216">
        <f t="shared" si="18"/>
        <v>809588.08333333337</v>
      </c>
      <c r="AC43" s="71">
        <f>SUM(AC20:AC42)</f>
        <v>9715057.0000000019</v>
      </c>
      <c r="AD43" s="71"/>
      <c r="AE43" s="71"/>
      <c r="AF43" s="71">
        <v>1638.89</v>
      </c>
      <c r="AG43" s="71"/>
      <c r="AH43" s="71"/>
      <c r="AI43" s="71">
        <v>170586.06</v>
      </c>
      <c r="AJ43" s="71"/>
      <c r="AK43" s="71"/>
      <c r="AL43" s="71">
        <v>30000</v>
      </c>
      <c r="AM43" s="265"/>
      <c r="AN43" s="265"/>
      <c r="AO43" s="265"/>
      <c r="AP43" s="265"/>
      <c r="AQ43" s="265"/>
      <c r="AR43" s="265"/>
      <c r="AS43" s="265"/>
      <c r="AT43" s="265"/>
      <c r="AU43" s="265"/>
      <c r="AV43" s="265"/>
      <c r="AW43" s="265"/>
      <c r="AX43" s="265"/>
      <c r="AY43" s="265"/>
      <c r="AZ43" s="265"/>
      <c r="BA43" s="265"/>
      <c r="BB43" s="265"/>
      <c r="BC43" s="265"/>
      <c r="BD43" s="265"/>
      <c r="BE43" s="265"/>
      <c r="BF43" s="265"/>
      <c r="BG43" s="265"/>
      <c r="BH43" s="265"/>
      <c r="BI43" s="265"/>
      <c r="BJ43" s="265"/>
      <c r="BK43" s="265"/>
      <c r="BL43" s="265"/>
      <c r="BM43" s="265"/>
      <c r="BN43" s="265"/>
      <c r="BO43" s="265"/>
      <c r="BP43" s="265"/>
      <c r="BQ43" s="265"/>
      <c r="BR43" s="265"/>
      <c r="BS43" s="265"/>
      <c r="BT43" s="265"/>
      <c r="BU43" s="265"/>
      <c r="BV43" s="265"/>
      <c r="BW43" s="265"/>
      <c r="BX43" s="265"/>
      <c r="BY43" s="265"/>
      <c r="BZ43" s="265"/>
      <c r="CA43" s="265"/>
      <c r="CB43" s="265"/>
      <c r="CC43" s="265"/>
      <c r="CD43" s="265"/>
      <c r="CE43" s="265"/>
      <c r="CF43" s="265"/>
      <c r="CG43" s="265"/>
      <c r="CH43" s="265"/>
      <c r="CI43" s="265"/>
      <c r="CJ43" s="265"/>
      <c r="CK43" s="265"/>
      <c r="CL43" s="265"/>
      <c r="CM43" s="265"/>
      <c r="CN43" s="265"/>
      <c r="CO43" s="265"/>
      <c r="CP43" s="265"/>
      <c r="CQ43" s="265"/>
      <c r="CR43" s="265"/>
      <c r="CS43" s="265"/>
      <c r="CT43" s="265"/>
      <c r="CU43" s="265"/>
      <c r="CV43" s="265"/>
      <c r="CW43" s="265"/>
      <c r="CX43" s="265"/>
      <c r="CY43" s="265"/>
      <c r="CZ43" s="265"/>
      <c r="DA43" s="265"/>
      <c r="DB43" s="265"/>
      <c r="DC43" s="265"/>
      <c r="DD43" s="265"/>
      <c r="DE43" s="265"/>
      <c r="DF43" s="265"/>
      <c r="DG43" s="265"/>
      <c r="DH43" s="265"/>
      <c r="DI43" s="265"/>
      <c r="DJ43" s="265"/>
      <c r="DK43" s="265"/>
      <c r="DL43" s="265"/>
      <c r="DM43" s="265"/>
      <c r="DN43" s="265"/>
      <c r="DO43" s="265"/>
      <c r="DP43" s="265"/>
      <c r="DQ43" s="265"/>
      <c r="DR43" s="265"/>
      <c r="DS43" s="265"/>
      <c r="DT43" s="265"/>
      <c r="DU43" s="265"/>
      <c r="DV43" s="265"/>
      <c r="DW43" s="265"/>
      <c r="DX43" s="265"/>
      <c r="DY43" s="265"/>
      <c r="DZ43" s="265"/>
      <c r="EA43" s="265"/>
      <c r="EB43" s="265"/>
      <c r="EC43" s="265"/>
      <c r="ED43" s="265"/>
      <c r="EE43" s="265"/>
      <c r="EF43" s="265"/>
      <c r="EG43" s="265"/>
      <c r="EH43" s="265"/>
      <c r="EI43" s="265"/>
      <c r="EJ43" s="265"/>
      <c r="EK43" s="265"/>
      <c r="EL43" s="265"/>
      <c r="EM43" s="265"/>
      <c r="EN43" s="265"/>
      <c r="EO43" s="265"/>
      <c r="EP43" s="265"/>
      <c r="EQ43" s="265"/>
      <c r="ER43" s="265"/>
      <c r="ES43" s="265"/>
      <c r="ET43" s="265"/>
      <c r="EU43" s="265"/>
      <c r="EV43" s="265"/>
      <c r="EW43" s="265"/>
      <c r="EX43" s="265"/>
      <c r="EY43" s="265"/>
      <c r="EZ43" s="265"/>
      <c r="FA43" s="265"/>
      <c r="FB43" s="265"/>
      <c r="FC43" s="265"/>
      <c r="FD43" s="265"/>
      <c r="FE43" s="265"/>
      <c r="FF43" s="265"/>
      <c r="FG43" s="265"/>
      <c r="FH43" s="265"/>
      <c r="FI43" s="265"/>
      <c r="FJ43" s="265"/>
      <c r="FK43" s="265"/>
      <c r="FL43" s="265"/>
      <c r="FM43" s="265"/>
      <c r="FN43" s="265"/>
      <c r="FO43" s="265"/>
      <c r="FP43" s="265"/>
      <c r="FQ43" s="265"/>
      <c r="FR43" s="265"/>
      <c r="FS43" s="265"/>
      <c r="FT43" s="265"/>
      <c r="FU43" s="265"/>
      <c r="FV43" s="265"/>
      <c r="FW43" s="265"/>
      <c r="FX43" s="265"/>
      <c r="FY43" s="265"/>
      <c r="FZ43" s="265"/>
      <c r="GA43" s="265"/>
      <c r="GB43" s="265"/>
      <c r="GC43" s="265"/>
      <c r="GD43" s="265"/>
      <c r="GE43" s="265"/>
      <c r="GF43" s="265"/>
      <c r="GG43" s="265"/>
      <c r="GH43" s="265"/>
      <c r="GI43" s="265"/>
      <c r="GJ43" s="265"/>
      <c r="GK43" s="265"/>
      <c r="GL43" s="265"/>
      <c r="GM43" s="265"/>
      <c r="GN43" s="265"/>
      <c r="GO43" s="265"/>
      <c r="GP43" s="265"/>
      <c r="GQ43" s="265"/>
      <c r="GR43" s="265"/>
      <c r="GS43" s="265"/>
      <c r="GT43" s="265"/>
      <c r="GU43" s="265"/>
      <c r="GV43" s="265"/>
      <c r="GW43" s="265"/>
      <c r="GX43" s="265"/>
      <c r="GY43" s="265"/>
      <c r="GZ43" s="265"/>
      <c r="HA43" s="265"/>
      <c r="HB43" s="265"/>
      <c r="HC43" s="265"/>
      <c r="HD43" s="265"/>
      <c r="HE43" s="265"/>
      <c r="HF43" s="265"/>
      <c r="HG43" s="265"/>
      <c r="HH43" s="265"/>
      <c r="HI43" s="265"/>
      <c r="HJ43" s="265"/>
      <c r="HK43" s="265"/>
      <c r="HL43" s="265"/>
      <c r="HM43" s="265"/>
      <c r="HN43" s="265"/>
      <c r="HO43" s="265"/>
      <c r="HP43" s="265"/>
      <c r="HQ43" s="265"/>
      <c r="HR43" s="265"/>
      <c r="HS43" s="265"/>
      <c r="HT43" s="265"/>
      <c r="HU43" s="265"/>
      <c r="HV43" s="265"/>
      <c r="HW43" s="265"/>
      <c r="HX43" s="265"/>
      <c r="HY43" s="265"/>
      <c r="HZ43" s="265"/>
      <c r="IA43" s="265"/>
      <c r="IB43" s="265"/>
      <c r="IC43" s="265"/>
      <c r="ID43" s="265"/>
      <c r="IE43" s="265"/>
      <c r="IF43" s="265"/>
      <c r="IG43" s="265"/>
      <c r="IH43" s="265"/>
      <c r="II43" s="265"/>
      <c r="IJ43" s="265"/>
      <c r="IK43" s="265"/>
      <c r="IL43" s="265"/>
      <c r="IM43" s="265"/>
      <c r="IN43" s="265"/>
      <c r="IO43" s="265"/>
      <c r="IP43" s="265"/>
      <c r="IQ43" s="265"/>
      <c r="IR43" s="265"/>
      <c r="IS43" s="265"/>
      <c r="IT43" s="265"/>
      <c r="IU43" s="265"/>
      <c r="IV43" s="265"/>
      <c r="IW43" s="265"/>
      <c r="IX43" s="265"/>
      <c r="IY43" s="265"/>
      <c r="IZ43" s="265"/>
      <c r="JA43" s="265"/>
      <c r="JB43" s="265"/>
      <c r="JC43" s="265"/>
      <c r="JD43" s="265"/>
      <c r="JE43" s="265"/>
      <c r="JF43" s="265"/>
      <c r="JG43" s="265"/>
      <c r="JH43" s="265"/>
      <c r="JI43" s="265"/>
      <c r="JJ43" s="265"/>
      <c r="JK43" s="265"/>
      <c r="JL43" s="265"/>
      <c r="JM43" s="265"/>
      <c r="JN43" s="265"/>
      <c r="JO43" s="265"/>
      <c r="JP43" s="265"/>
      <c r="JQ43" s="265"/>
      <c r="JR43" s="265"/>
      <c r="JS43" s="265"/>
      <c r="JT43" s="265"/>
      <c r="JU43" s="265"/>
      <c r="JV43" s="265"/>
      <c r="JW43" s="265"/>
      <c r="JX43" s="265"/>
      <c r="JY43" s="265"/>
      <c r="JZ43" s="265"/>
      <c r="KA43" s="265"/>
      <c r="KB43" s="265"/>
      <c r="KC43" s="265"/>
      <c r="KD43" s="265"/>
      <c r="KE43" s="265"/>
      <c r="KF43" s="265"/>
      <c r="KG43" s="265"/>
      <c r="KH43" s="265"/>
      <c r="KI43" s="265"/>
      <c r="KJ43" s="265"/>
      <c r="KK43" s="265"/>
      <c r="KL43" s="265"/>
      <c r="KM43" s="265"/>
      <c r="KN43" s="265"/>
      <c r="KO43" s="265"/>
      <c r="KP43" s="265"/>
      <c r="KQ43" s="265"/>
      <c r="KR43" s="265"/>
      <c r="KS43" s="265"/>
      <c r="KT43" s="265"/>
      <c r="KU43" s="265"/>
      <c r="KV43" s="265"/>
      <c r="KW43" s="265"/>
      <c r="KX43" s="265"/>
      <c r="KY43" s="265"/>
      <c r="KZ43" s="265"/>
      <c r="LA43" s="265"/>
      <c r="LB43" s="265"/>
      <c r="LC43" s="265"/>
      <c r="LD43" s="265"/>
      <c r="LE43" s="265"/>
      <c r="LF43" s="265"/>
      <c r="LG43" s="265"/>
      <c r="LH43" s="265"/>
      <c r="LI43" s="265"/>
      <c r="LJ43" s="265"/>
      <c r="LK43" s="265"/>
      <c r="LL43" s="265"/>
      <c r="LM43" s="265"/>
      <c r="LN43" s="265"/>
      <c r="LO43" s="265"/>
      <c r="LP43" s="265"/>
      <c r="LQ43" s="265"/>
      <c r="LR43" s="265"/>
      <c r="LS43" s="265"/>
      <c r="LT43" s="265"/>
      <c r="LU43" s="265"/>
      <c r="LV43" s="265"/>
      <c r="LW43" s="265"/>
      <c r="LX43" s="265"/>
      <c r="LY43" s="265"/>
      <c r="LZ43" s="265"/>
      <c r="MA43" s="265"/>
      <c r="MB43" s="265"/>
      <c r="MC43" s="265"/>
      <c r="MD43" s="265"/>
      <c r="ME43" s="265"/>
      <c r="MF43" s="265"/>
      <c r="MG43" s="265"/>
      <c r="MH43" s="265"/>
      <c r="MI43" s="265"/>
      <c r="MJ43" s="265"/>
      <c r="MK43" s="265"/>
      <c r="ML43" s="265"/>
      <c r="MM43" s="265"/>
      <c r="MN43" s="265"/>
      <c r="MO43" s="265"/>
      <c r="MP43" s="265"/>
      <c r="MQ43" s="265"/>
      <c r="MR43" s="265"/>
      <c r="MS43" s="265"/>
      <c r="MT43" s="265"/>
      <c r="MU43" s="265"/>
      <c r="MV43" s="265"/>
      <c r="MW43" s="265"/>
      <c r="MX43" s="265"/>
      <c r="MY43" s="265"/>
      <c r="MZ43" s="265"/>
      <c r="NA43" s="265"/>
      <c r="NB43" s="265"/>
      <c r="NC43" s="265"/>
      <c r="ND43" s="265"/>
      <c r="NE43" s="265"/>
      <c r="NF43" s="265"/>
      <c r="NG43" s="265"/>
      <c r="NH43" s="265"/>
      <c r="NI43" s="265"/>
      <c r="NJ43" s="265"/>
      <c r="NK43" s="265"/>
      <c r="NL43" s="265"/>
      <c r="NM43" s="265"/>
      <c r="NN43" s="265"/>
      <c r="NO43" s="265"/>
      <c r="NP43" s="265"/>
      <c r="NQ43" s="265"/>
      <c r="NR43" s="265"/>
      <c r="NS43" s="265"/>
      <c r="NT43" s="265"/>
      <c r="NU43" s="265"/>
      <c r="NV43" s="265"/>
      <c r="NW43" s="265"/>
      <c r="NX43" s="265"/>
      <c r="NY43" s="265"/>
      <c r="NZ43" s="265"/>
      <c r="OA43" s="265"/>
      <c r="OB43" s="265"/>
      <c r="OC43" s="265"/>
      <c r="OD43" s="265"/>
      <c r="OE43" s="265"/>
      <c r="OF43" s="265"/>
      <c r="OG43" s="265"/>
      <c r="OH43" s="265"/>
      <c r="OI43" s="265"/>
      <c r="OJ43" s="265"/>
      <c r="OK43" s="265"/>
      <c r="OL43" s="265"/>
      <c r="OM43" s="265"/>
      <c r="ON43" s="265"/>
      <c r="OO43" s="265"/>
      <c r="OP43" s="265"/>
      <c r="OQ43" s="265"/>
      <c r="OR43" s="265"/>
      <c r="OS43" s="265"/>
      <c r="OT43" s="265"/>
      <c r="OU43" s="265"/>
      <c r="OV43" s="265"/>
      <c r="OW43" s="265"/>
      <c r="OX43" s="252"/>
      <c r="OY43" s="252"/>
      <c r="OZ43" s="252"/>
      <c r="PA43" s="252"/>
      <c r="PB43" s="252"/>
      <c r="PC43" s="252"/>
      <c r="PD43" s="252"/>
      <c r="PE43" s="252"/>
      <c r="PF43" s="252"/>
      <c r="PG43" s="252"/>
      <c r="PH43" s="252"/>
      <c r="PI43" s="252"/>
      <c r="PJ43" s="252"/>
      <c r="PK43" s="252"/>
      <c r="PL43" s="252"/>
      <c r="PM43" s="252"/>
      <c r="PN43" s="252"/>
      <c r="PO43" s="252"/>
      <c r="PP43" s="252"/>
      <c r="PQ43" s="252"/>
      <c r="PR43" s="252"/>
      <c r="PS43" s="252"/>
      <c r="PT43" s="252"/>
      <c r="PU43" s="252"/>
      <c r="PV43" s="252"/>
      <c r="PW43" s="252"/>
      <c r="PX43" s="252"/>
      <c r="PY43" s="252"/>
      <c r="PZ43" s="252"/>
      <c r="QA43" s="252"/>
      <c r="QB43" s="252"/>
      <c r="QC43" s="252"/>
      <c r="QD43" s="252"/>
      <c r="QE43" s="252"/>
      <c r="QF43" s="252"/>
      <c r="QG43" s="252"/>
      <c r="QH43" s="252"/>
      <c r="QI43" s="252"/>
      <c r="QJ43" s="252"/>
      <c r="QK43" s="252"/>
      <c r="QL43" s="252"/>
      <c r="QM43" s="252"/>
      <c r="QN43" s="252"/>
      <c r="QO43" s="252"/>
      <c r="QP43" s="252"/>
      <c r="QQ43" s="252"/>
      <c r="QR43" s="252"/>
      <c r="QS43" s="252"/>
      <c r="QT43" s="252"/>
      <c r="QU43" s="252"/>
      <c r="QV43" s="252"/>
      <c r="QW43" s="252"/>
      <c r="QX43" s="252"/>
      <c r="QY43" s="252"/>
      <c r="QZ43" s="252"/>
      <c r="RA43" s="252"/>
      <c r="RB43" s="252"/>
      <c r="RC43" s="252"/>
      <c r="RD43" s="252"/>
      <c r="RE43" s="252"/>
      <c r="RF43" s="252"/>
      <c r="RG43" s="252"/>
      <c r="RH43" s="252"/>
      <c r="RI43" s="252"/>
      <c r="RJ43" s="252"/>
      <c r="RK43" s="252"/>
      <c r="RL43" s="252"/>
      <c r="RM43" s="252"/>
      <c r="RN43" s="252"/>
      <c r="RO43" s="252"/>
      <c r="RP43" s="252"/>
      <c r="RQ43" s="252"/>
      <c r="RR43" s="252"/>
      <c r="RS43" s="252"/>
      <c r="RT43" s="252"/>
      <c r="RU43" s="252"/>
      <c r="RV43" s="252"/>
      <c r="RW43" s="252"/>
      <c r="RX43" s="252"/>
      <c r="RY43" s="252"/>
      <c r="RZ43" s="252"/>
      <c r="SA43" s="252"/>
      <c r="SB43" s="252"/>
      <c r="SC43" s="252"/>
      <c r="SD43" s="252"/>
      <c r="SE43" s="252"/>
      <c r="SF43" s="252"/>
      <c r="SG43" s="252"/>
      <c r="SH43" s="252"/>
      <c r="SI43" s="252"/>
      <c r="SJ43" s="252"/>
      <c r="SK43" s="252"/>
      <c r="SL43" s="252"/>
      <c r="SM43" s="252"/>
      <c r="SN43" s="252"/>
      <c r="SO43" s="252"/>
      <c r="SP43" s="252"/>
      <c r="SQ43" s="252"/>
      <c r="SR43" s="252"/>
      <c r="SS43" s="252"/>
      <c r="ST43" s="252"/>
      <c r="SU43" s="252"/>
      <c r="SV43" s="252"/>
      <c r="SW43" s="252"/>
      <c r="SX43" s="252"/>
      <c r="SY43" s="252"/>
      <c r="SZ43" s="252"/>
      <c r="TA43" s="252"/>
      <c r="TB43" s="252"/>
      <c r="TC43" s="252"/>
      <c r="TD43" s="252"/>
      <c r="TE43" s="252"/>
      <c r="TF43" s="252"/>
      <c r="TG43" s="252"/>
      <c r="TH43" s="252"/>
      <c r="TI43" s="252"/>
      <c r="TJ43" s="252"/>
      <c r="TK43" s="252"/>
      <c r="TL43" s="252"/>
      <c r="TM43" s="252"/>
      <c r="TN43" s="252"/>
      <c r="TO43" s="252"/>
      <c r="TP43" s="252"/>
      <c r="TQ43" s="252"/>
      <c r="TR43" s="252"/>
      <c r="TS43" s="252"/>
      <c r="TT43" s="252"/>
      <c r="TU43" s="252"/>
      <c r="TV43" s="252"/>
      <c r="TW43" s="252"/>
      <c r="TX43" s="252"/>
      <c r="TY43" s="252"/>
      <c r="TZ43" s="252"/>
      <c r="UA43" s="252"/>
      <c r="UB43" s="252"/>
      <c r="UC43" s="252"/>
      <c r="UD43" s="252"/>
      <c r="UE43" s="252"/>
      <c r="UF43" s="252"/>
      <c r="UG43" s="252"/>
      <c r="UH43" s="252"/>
      <c r="UI43" s="252"/>
      <c r="UJ43" s="252"/>
      <c r="UK43" s="252"/>
      <c r="UL43" s="252"/>
      <c r="UM43" s="252"/>
      <c r="UN43" s="252"/>
      <c r="UO43" s="252"/>
      <c r="UP43" s="252"/>
      <c r="UQ43" s="252"/>
      <c r="UR43" s="252"/>
      <c r="US43" s="252"/>
      <c r="UT43" s="252"/>
      <c r="UU43" s="252"/>
      <c r="UV43" s="252"/>
      <c r="UW43" s="252"/>
      <c r="UX43" s="252"/>
      <c r="UY43" s="252"/>
      <c r="UZ43" s="252"/>
      <c r="VA43" s="252"/>
      <c r="VB43" s="252"/>
      <c r="VC43" s="252"/>
      <c r="VD43" s="252"/>
    </row>
    <row r="44" spans="1:576" s="240" customFormat="1" ht="15" customHeight="1" x14ac:dyDescent="0.25">
      <c r="A44" s="284" t="s">
        <v>119</v>
      </c>
      <c r="B44" s="284"/>
      <c r="C44" s="284"/>
      <c r="D44" s="284"/>
      <c r="E44" s="284"/>
      <c r="F44" s="284"/>
      <c r="G44" s="236"/>
      <c r="H44" s="235"/>
      <c r="I44" s="235"/>
      <c r="J44" s="237"/>
      <c r="K44" s="237"/>
      <c r="L44" s="219"/>
      <c r="M44" s="235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7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</row>
    <row r="45" spans="1:576" s="23" customFormat="1" ht="12.75" x14ac:dyDescent="0.2">
      <c r="A45" s="99">
        <v>1</v>
      </c>
      <c r="B45" s="103" t="s">
        <v>335</v>
      </c>
      <c r="C45" s="103" t="s">
        <v>336</v>
      </c>
      <c r="D45" s="104">
        <v>14</v>
      </c>
      <c r="E45" s="92" t="s">
        <v>256</v>
      </c>
      <c r="F45" s="103" t="s">
        <v>337</v>
      </c>
      <c r="G45" s="233" t="s">
        <v>127</v>
      </c>
      <c r="H45" s="234">
        <v>40</v>
      </c>
      <c r="I45" s="234" t="s">
        <v>109</v>
      </c>
      <c r="J45" s="116" t="s">
        <v>346</v>
      </c>
      <c r="K45" s="156" t="s">
        <v>363</v>
      </c>
      <c r="L45" s="54" t="s">
        <v>119</v>
      </c>
      <c r="M45" s="234">
        <v>1</v>
      </c>
      <c r="N45" s="225">
        <v>12087</v>
      </c>
      <c r="O45" s="210"/>
      <c r="P45" s="210"/>
      <c r="Q45" s="101">
        <f t="shared" ref="Q45:Q56" si="21">N45+O45+P45</f>
        <v>12087</v>
      </c>
      <c r="R45" s="210">
        <f>70.1*4</f>
        <v>280.39999999999998</v>
      </c>
      <c r="S45" s="101">
        <f t="shared" ref="S45:S56" si="22">(Q45+Y45+Z45)/30*5</f>
        <v>2284.1666666666665</v>
      </c>
      <c r="T45" s="101">
        <f t="shared" ref="T45:T56" si="23">(Q45+Y45+Z45)/30*50</f>
        <v>22841.666666666664</v>
      </c>
      <c r="U45" s="101">
        <f t="shared" ref="U45:U57" si="24">Q45*15%</f>
        <v>1813.05</v>
      </c>
      <c r="V45" s="101">
        <f t="shared" ref="V45:V57" si="25">Q45*3%</f>
        <v>362.61</v>
      </c>
      <c r="W45" s="101">
        <f t="shared" ref="W45:W57" si="26">Q45*5%</f>
        <v>604.35</v>
      </c>
      <c r="X45" s="101">
        <f t="shared" ref="X45:X57" si="27">Q45*2%</f>
        <v>241.74</v>
      </c>
      <c r="Y45" s="101">
        <f>887+70</f>
        <v>957</v>
      </c>
      <c r="Z45" s="101">
        <f>631+30</f>
        <v>661</v>
      </c>
      <c r="AA45" s="209">
        <f t="shared" ref="AA45:AA55" si="28">(Q45+Y45+Z45)/2</f>
        <v>6852.5</v>
      </c>
      <c r="AB45" s="102">
        <f t="shared" ref="AB45:AB57" si="29">Q45+R45+U45+V45+W45+X45+Y45+Z45+(S45/12+T45/12+AA45/12)</f>
        <v>19672.011111111111</v>
      </c>
      <c r="AC45" s="102">
        <f t="shared" ref="AC45:AC57" si="30">+AB45*12</f>
        <v>236064.13333333333</v>
      </c>
      <c r="AD45" s="209"/>
      <c r="AE45" s="209"/>
      <c r="AF45" s="209"/>
      <c r="AG45" s="209"/>
      <c r="AH45" s="209"/>
      <c r="AI45" s="209"/>
      <c r="AJ45" s="209"/>
      <c r="AK45" s="209"/>
      <c r="AL45" s="275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</row>
    <row r="46" spans="1:576" s="56" customFormat="1" ht="15" customHeight="1" x14ac:dyDescent="0.2">
      <c r="A46" s="18">
        <v>2</v>
      </c>
      <c r="B46" s="89" t="s">
        <v>335</v>
      </c>
      <c r="C46" s="89" t="s">
        <v>336</v>
      </c>
      <c r="D46" s="20">
        <v>14</v>
      </c>
      <c r="E46" s="89" t="s">
        <v>256</v>
      </c>
      <c r="F46" s="89" t="s">
        <v>337</v>
      </c>
      <c r="G46" s="233" t="s">
        <v>116</v>
      </c>
      <c r="H46" s="22">
        <v>40</v>
      </c>
      <c r="I46" s="22" t="s">
        <v>109</v>
      </c>
      <c r="J46" s="156" t="s">
        <v>128</v>
      </c>
      <c r="K46" s="156" t="s">
        <v>363</v>
      </c>
      <c r="L46" s="156" t="s">
        <v>119</v>
      </c>
      <c r="M46" s="22">
        <v>1</v>
      </c>
      <c r="N46" s="225">
        <v>12087</v>
      </c>
      <c r="O46" s="62"/>
      <c r="P46" s="62"/>
      <c r="Q46" s="62">
        <f t="shared" si="21"/>
        <v>12087</v>
      </c>
      <c r="R46" s="62"/>
      <c r="S46" s="62">
        <f t="shared" si="22"/>
        <v>2284.1666666666665</v>
      </c>
      <c r="T46" s="62">
        <f t="shared" si="23"/>
        <v>22841.666666666664</v>
      </c>
      <c r="U46" s="62">
        <f t="shared" si="24"/>
        <v>1813.05</v>
      </c>
      <c r="V46" s="62">
        <f t="shared" si="25"/>
        <v>362.61</v>
      </c>
      <c r="W46" s="62">
        <f t="shared" si="26"/>
        <v>604.35</v>
      </c>
      <c r="X46" s="62">
        <f t="shared" si="27"/>
        <v>241.74</v>
      </c>
      <c r="Y46" s="62">
        <v>957</v>
      </c>
      <c r="Z46" s="62">
        <v>661</v>
      </c>
      <c r="AA46" s="64">
        <f t="shared" si="28"/>
        <v>6852.5</v>
      </c>
      <c r="AB46" s="64">
        <f t="shared" si="29"/>
        <v>19391.611111111109</v>
      </c>
      <c r="AC46" s="64">
        <f t="shared" si="30"/>
        <v>232699.33333333331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</row>
    <row r="47" spans="1:576" s="59" customFormat="1" ht="15" customHeight="1" x14ac:dyDescent="0.2">
      <c r="A47" s="99">
        <v>3</v>
      </c>
      <c r="B47" s="58" t="s">
        <v>335</v>
      </c>
      <c r="C47" s="58" t="s">
        <v>336</v>
      </c>
      <c r="D47" s="125">
        <v>14</v>
      </c>
      <c r="E47" s="58" t="s">
        <v>255</v>
      </c>
      <c r="F47" s="58" t="s">
        <v>337</v>
      </c>
      <c r="G47" s="140" t="s">
        <v>116</v>
      </c>
      <c r="H47" s="22">
        <v>40</v>
      </c>
      <c r="I47" s="55" t="s">
        <v>109</v>
      </c>
      <c r="J47" s="51" t="s">
        <v>350</v>
      </c>
      <c r="K47" s="156" t="s">
        <v>363</v>
      </c>
      <c r="L47" s="21" t="s">
        <v>119</v>
      </c>
      <c r="M47" s="22">
        <v>1</v>
      </c>
      <c r="N47" s="62">
        <v>14012</v>
      </c>
      <c r="O47" s="62"/>
      <c r="P47" s="62"/>
      <c r="Q47" s="62">
        <f t="shared" si="21"/>
        <v>14012</v>
      </c>
      <c r="R47" s="62"/>
      <c r="S47" s="62">
        <f t="shared" si="22"/>
        <v>2634.166666666667</v>
      </c>
      <c r="T47" s="62">
        <f t="shared" si="23"/>
        <v>26341.666666666668</v>
      </c>
      <c r="U47" s="62">
        <f t="shared" si="24"/>
        <v>2101.7999999999997</v>
      </c>
      <c r="V47" s="62">
        <f t="shared" si="25"/>
        <v>420.35999999999996</v>
      </c>
      <c r="W47" s="62">
        <f t="shared" si="26"/>
        <v>700.6</v>
      </c>
      <c r="X47" s="62">
        <f t="shared" si="27"/>
        <v>280.24</v>
      </c>
      <c r="Y47" s="62">
        <v>1114</v>
      </c>
      <c r="Z47" s="62">
        <v>679</v>
      </c>
      <c r="AA47" s="64">
        <f t="shared" si="28"/>
        <v>7902.5</v>
      </c>
      <c r="AB47" s="64">
        <f t="shared" si="29"/>
        <v>22381.194444444445</v>
      </c>
      <c r="AC47" s="64">
        <f t="shared" si="30"/>
        <v>268574.33333333337</v>
      </c>
      <c r="AD47" s="70"/>
      <c r="AE47" s="70"/>
      <c r="AF47" s="70"/>
      <c r="AG47" s="70"/>
      <c r="AH47" s="70"/>
      <c r="AI47" s="70"/>
      <c r="AJ47" s="70"/>
      <c r="AK47" s="70"/>
      <c r="AL47" s="70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  <c r="IX47" s="61"/>
      <c r="IY47" s="61"/>
      <c r="IZ47" s="61"/>
      <c r="JA47" s="61"/>
      <c r="JB47" s="61"/>
      <c r="JC47" s="61"/>
      <c r="JD47" s="61"/>
      <c r="JE47" s="61"/>
      <c r="JF47" s="61"/>
      <c r="JG47" s="61"/>
      <c r="JH47" s="61"/>
      <c r="JI47" s="61"/>
      <c r="JJ47" s="61"/>
      <c r="JK47" s="61"/>
      <c r="JL47" s="61"/>
      <c r="JM47" s="61"/>
      <c r="JN47" s="61"/>
      <c r="JO47" s="61"/>
      <c r="JP47" s="61"/>
      <c r="JQ47" s="61"/>
      <c r="JR47" s="61"/>
      <c r="JS47" s="61"/>
      <c r="JT47" s="61"/>
      <c r="JU47" s="61"/>
      <c r="JV47" s="61"/>
      <c r="JW47" s="61"/>
      <c r="JX47" s="61"/>
      <c r="JY47" s="61"/>
      <c r="JZ47" s="61"/>
      <c r="KA47" s="61"/>
      <c r="KB47" s="61"/>
      <c r="KC47" s="61"/>
      <c r="KD47" s="61"/>
      <c r="KE47" s="61"/>
      <c r="KF47" s="61"/>
      <c r="KG47" s="61"/>
      <c r="KH47" s="61"/>
      <c r="KI47" s="61"/>
      <c r="KJ47" s="61"/>
      <c r="KK47" s="61"/>
      <c r="KL47" s="61"/>
      <c r="KM47" s="61"/>
      <c r="KN47" s="61"/>
      <c r="KO47" s="61"/>
      <c r="KP47" s="61"/>
      <c r="KQ47" s="61"/>
      <c r="KR47" s="61"/>
      <c r="KS47" s="61"/>
      <c r="KT47" s="61"/>
      <c r="KU47" s="61"/>
      <c r="KV47" s="61"/>
      <c r="KW47" s="61"/>
      <c r="KX47" s="61"/>
      <c r="KY47" s="61"/>
      <c r="KZ47" s="61"/>
      <c r="LA47" s="61"/>
      <c r="LB47" s="61"/>
      <c r="LC47" s="61"/>
      <c r="LD47" s="61"/>
      <c r="LE47" s="61"/>
      <c r="LF47" s="61"/>
      <c r="LG47" s="61"/>
      <c r="LH47" s="61"/>
      <c r="LI47" s="61"/>
      <c r="LJ47" s="61"/>
      <c r="LK47" s="61"/>
      <c r="LL47" s="61"/>
      <c r="LM47" s="61"/>
      <c r="LN47" s="61"/>
      <c r="LO47" s="61"/>
      <c r="LP47" s="61"/>
      <c r="LQ47" s="61"/>
      <c r="LR47" s="61"/>
      <c r="LS47" s="61"/>
      <c r="LT47" s="61"/>
      <c r="LU47" s="61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61"/>
      <c r="NF47" s="61"/>
      <c r="NG47" s="61"/>
      <c r="NH47" s="61"/>
      <c r="NI47" s="61"/>
      <c r="NJ47" s="61"/>
      <c r="NK47" s="61"/>
      <c r="NL47" s="61"/>
      <c r="NM47" s="61"/>
      <c r="NN47" s="61"/>
      <c r="NO47" s="61"/>
      <c r="NP47" s="61"/>
      <c r="NQ47" s="61"/>
      <c r="NR47" s="61"/>
      <c r="NS47" s="61"/>
      <c r="NT47" s="61"/>
      <c r="NU47" s="61"/>
      <c r="NV47" s="61"/>
      <c r="NW47" s="61"/>
      <c r="NX47" s="61"/>
      <c r="NY47" s="61"/>
      <c r="NZ47" s="61"/>
      <c r="OA47" s="61"/>
      <c r="OB47" s="61"/>
      <c r="OC47" s="61"/>
      <c r="OD47" s="61"/>
      <c r="OE47" s="61"/>
      <c r="OF47" s="61"/>
      <c r="OG47" s="61"/>
      <c r="OH47" s="61"/>
      <c r="OI47" s="61"/>
      <c r="OJ47" s="61"/>
      <c r="OK47" s="61"/>
      <c r="OL47" s="61"/>
      <c r="OM47" s="61"/>
      <c r="ON47" s="61"/>
      <c r="OO47" s="61"/>
      <c r="OP47" s="61"/>
      <c r="OQ47" s="61"/>
      <c r="OR47" s="61"/>
      <c r="OS47" s="61"/>
      <c r="OT47" s="61"/>
      <c r="OU47" s="61"/>
      <c r="OV47" s="61"/>
      <c r="OW47" s="61"/>
      <c r="OX47" s="61"/>
      <c r="OY47" s="61"/>
      <c r="OZ47" s="61"/>
      <c r="PA47" s="61"/>
      <c r="PB47" s="61"/>
      <c r="PC47" s="61"/>
      <c r="PD47" s="61"/>
      <c r="PE47" s="61"/>
      <c r="PF47" s="61"/>
      <c r="PG47" s="61"/>
      <c r="PH47" s="61"/>
      <c r="PI47" s="61"/>
      <c r="PJ47" s="61"/>
      <c r="PK47" s="61"/>
      <c r="PL47" s="61"/>
      <c r="PM47" s="61"/>
      <c r="PN47" s="61"/>
      <c r="PO47" s="61"/>
      <c r="PP47" s="61"/>
      <c r="PQ47" s="61"/>
      <c r="PR47" s="61"/>
      <c r="PS47" s="61"/>
      <c r="PT47" s="61"/>
      <c r="PU47" s="61"/>
      <c r="PV47" s="61"/>
      <c r="PW47" s="61"/>
      <c r="PX47" s="61"/>
      <c r="PY47" s="61"/>
      <c r="PZ47" s="61"/>
      <c r="QA47" s="61"/>
      <c r="QB47" s="61"/>
      <c r="QC47" s="61"/>
      <c r="QD47" s="61"/>
      <c r="QE47" s="61"/>
      <c r="QF47" s="61"/>
      <c r="QG47" s="61"/>
      <c r="QH47" s="61"/>
      <c r="QI47" s="61"/>
      <c r="QJ47" s="61"/>
      <c r="QK47" s="61"/>
      <c r="QL47" s="61"/>
      <c r="QM47" s="61"/>
      <c r="QN47" s="61"/>
      <c r="QO47" s="61"/>
      <c r="QP47" s="61"/>
      <c r="QQ47" s="61"/>
      <c r="QR47" s="61"/>
      <c r="QS47" s="61"/>
      <c r="QT47" s="61"/>
      <c r="QU47" s="61"/>
      <c r="QV47" s="61"/>
      <c r="QW47" s="61"/>
      <c r="QX47" s="61"/>
      <c r="QY47" s="61"/>
      <c r="QZ47" s="61"/>
      <c r="RA47" s="61"/>
      <c r="RB47" s="61"/>
      <c r="RC47" s="61"/>
      <c r="RD47" s="61"/>
      <c r="RE47" s="61"/>
      <c r="RF47" s="61"/>
      <c r="RG47" s="61"/>
      <c r="RH47" s="61"/>
      <c r="RI47" s="61"/>
      <c r="RJ47" s="61"/>
      <c r="RK47" s="61"/>
      <c r="RL47" s="61"/>
      <c r="RM47" s="61"/>
      <c r="RN47" s="61"/>
      <c r="RO47" s="61"/>
      <c r="RP47" s="61"/>
      <c r="RQ47" s="61"/>
      <c r="RR47" s="61"/>
      <c r="RS47" s="61"/>
      <c r="RT47" s="61"/>
      <c r="RU47" s="61"/>
      <c r="RV47" s="61"/>
      <c r="RW47" s="61"/>
      <c r="RX47" s="61"/>
      <c r="RY47" s="61"/>
      <c r="RZ47" s="61"/>
      <c r="SA47" s="61"/>
      <c r="SB47" s="61"/>
      <c r="SC47" s="61"/>
      <c r="SD47" s="61"/>
      <c r="SE47" s="61"/>
      <c r="SF47" s="61"/>
      <c r="SG47" s="61"/>
      <c r="SH47" s="61"/>
      <c r="SI47" s="61"/>
      <c r="SJ47" s="61"/>
      <c r="SK47" s="61"/>
      <c r="SL47" s="61"/>
      <c r="SM47" s="61"/>
      <c r="SN47" s="61"/>
      <c r="SO47" s="61"/>
      <c r="SP47" s="61"/>
      <c r="SQ47" s="61"/>
      <c r="SR47" s="61"/>
      <c r="SS47" s="61"/>
      <c r="ST47" s="61"/>
      <c r="SU47" s="61"/>
      <c r="SV47" s="61"/>
      <c r="SW47" s="61"/>
      <c r="SX47" s="61"/>
      <c r="SY47" s="61"/>
      <c r="SZ47" s="61"/>
      <c r="TA47" s="61"/>
      <c r="TB47" s="61"/>
      <c r="TC47" s="61"/>
      <c r="TD47" s="61"/>
      <c r="TE47" s="61"/>
      <c r="TF47" s="61"/>
      <c r="TG47" s="61"/>
      <c r="TH47" s="61"/>
      <c r="TI47" s="61"/>
      <c r="TJ47" s="61"/>
      <c r="TK47" s="61"/>
      <c r="TL47" s="61"/>
      <c r="TM47" s="61"/>
      <c r="TN47" s="61"/>
      <c r="TO47" s="61"/>
      <c r="TP47" s="61"/>
      <c r="TQ47" s="61"/>
      <c r="TR47" s="61"/>
      <c r="TS47" s="61"/>
      <c r="TT47" s="61"/>
      <c r="TU47" s="61"/>
      <c r="TV47" s="61"/>
      <c r="TW47" s="61"/>
      <c r="TX47" s="61"/>
      <c r="TY47" s="61"/>
      <c r="TZ47" s="61"/>
      <c r="UA47" s="61"/>
      <c r="UB47" s="61"/>
      <c r="UC47" s="61"/>
      <c r="UD47" s="61"/>
      <c r="UE47" s="61"/>
      <c r="UF47" s="61"/>
      <c r="UG47" s="61"/>
      <c r="UH47" s="61"/>
      <c r="UI47" s="61"/>
      <c r="UJ47" s="61"/>
      <c r="UK47" s="61"/>
      <c r="UL47" s="61"/>
      <c r="UM47" s="61"/>
      <c r="UN47" s="61"/>
      <c r="UO47" s="61"/>
      <c r="UP47" s="61"/>
      <c r="UQ47" s="61"/>
      <c r="UR47" s="61"/>
      <c r="US47" s="61"/>
      <c r="UT47" s="61"/>
      <c r="UU47" s="61"/>
      <c r="UV47" s="61"/>
      <c r="UW47" s="61"/>
      <c r="UX47" s="61"/>
      <c r="UY47" s="61"/>
      <c r="UZ47" s="61"/>
      <c r="VA47" s="61"/>
      <c r="VB47" s="61"/>
      <c r="VC47" s="61"/>
      <c r="VD47" s="61"/>
    </row>
    <row r="48" spans="1:576" s="23" customFormat="1" ht="15" customHeight="1" x14ac:dyDescent="0.2">
      <c r="A48" s="18">
        <v>4</v>
      </c>
      <c r="B48" s="89" t="s">
        <v>335</v>
      </c>
      <c r="C48" s="89" t="s">
        <v>336</v>
      </c>
      <c r="D48" s="20">
        <v>14</v>
      </c>
      <c r="E48" s="89" t="s">
        <v>255</v>
      </c>
      <c r="F48" s="89" t="s">
        <v>337</v>
      </c>
      <c r="G48" s="131">
        <v>10</v>
      </c>
      <c r="H48" s="22">
        <v>40</v>
      </c>
      <c r="I48" s="22" t="s">
        <v>109</v>
      </c>
      <c r="J48" s="21" t="s">
        <v>66</v>
      </c>
      <c r="K48" s="156" t="s">
        <v>363</v>
      </c>
      <c r="L48" s="21" t="s">
        <v>119</v>
      </c>
      <c r="M48" s="22">
        <v>1</v>
      </c>
      <c r="N48" s="101">
        <f>15856+300</f>
        <v>16156</v>
      </c>
      <c r="O48" s="62"/>
      <c r="P48" s="62"/>
      <c r="Q48" s="62">
        <f t="shared" si="21"/>
        <v>16156</v>
      </c>
      <c r="R48" s="62"/>
      <c r="S48" s="62">
        <f t="shared" si="22"/>
        <v>2943</v>
      </c>
      <c r="T48" s="62">
        <f t="shared" si="23"/>
        <v>29430</v>
      </c>
      <c r="U48" s="62">
        <f t="shared" si="24"/>
        <v>2423.4</v>
      </c>
      <c r="V48" s="62">
        <f t="shared" si="25"/>
        <v>484.68</v>
      </c>
      <c r="W48" s="62">
        <f t="shared" si="26"/>
        <v>807.80000000000007</v>
      </c>
      <c r="X48" s="62">
        <f t="shared" si="27"/>
        <v>323.12</v>
      </c>
      <c r="Y48" s="62">
        <v>931</v>
      </c>
      <c r="Z48" s="62">
        <v>571</v>
      </c>
      <c r="AA48" s="64">
        <f t="shared" si="28"/>
        <v>8829</v>
      </c>
      <c r="AB48" s="64">
        <f t="shared" si="29"/>
        <v>25130.5</v>
      </c>
      <c r="AC48" s="64">
        <f t="shared" si="30"/>
        <v>301566</v>
      </c>
      <c r="AD48" s="64"/>
      <c r="AE48" s="64"/>
      <c r="AF48" s="64"/>
      <c r="AG48" s="64"/>
      <c r="AH48" s="64"/>
      <c r="AI48" s="64"/>
      <c r="AJ48" s="64"/>
      <c r="AK48" s="64"/>
      <c r="AL48" s="6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</row>
    <row r="49" spans="1:576" s="23" customFormat="1" ht="15" customHeight="1" x14ac:dyDescent="0.2">
      <c r="A49" s="99">
        <v>5</v>
      </c>
      <c r="B49" s="89" t="s">
        <v>335</v>
      </c>
      <c r="C49" s="89" t="s">
        <v>336</v>
      </c>
      <c r="D49" s="20">
        <v>14</v>
      </c>
      <c r="E49" s="89" t="s">
        <v>255</v>
      </c>
      <c r="F49" s="89" t="s">
        <v>337</v>
      </c>
      <c r="G49" s="130" t="s">
        <v>50</v>
      </c>
      <c r="H49" s="22">
        <v>40</v>
      </c>
      <c r="I49" s="22" t="s">
        <v>109</v>
      </c>
      <c r="J49" s="21" t="s">
        <v>52</v>
      </c>
      <c r="K49" s="156" t="s">
        <v>363</v>
      </c>
      <c r="L49" s="21" t="s">
        <v>119</v>
      </c>
      <c r="M49" s="22">
        <v>1</v>
      </c>
      <c r="N49" s="62">
        <v>16563</v>
      </c>
      <c r="O49" s="62"/>
      <c r="P49" s="62"/>
      <c r="Q49" s="62">
        <f t="shared" si="21"/>
        <v>16563</v>
      </c>
      <c r="R49" s="62">
        <f>70.1*4</f>
        <v>280.39999999999998</v>
      </c>
      <c r="S49" s="62">
        <f t="shared" si="22"/>
        <v>3018.1666666666665</v>
      </c>
      <c r="T49" s="62">
        <f t="shared" si="23"/>
        <v>30181.666666666668</v>
      </c>
      <c r="U49" s="62">
        <f t="shared" si="24"/>
        <v>2484.4499999999998</v>
      </c>
      <c r="V49" s="62">
        <f t="shared" si="25"/>
        <v>496.89</v>
      </c>
      <c r="W49" s="62">
        <f t="shared" si="26"/>
        <v>828.15000000000009</v>
      </c>
      <c r="X49" s="62">
        <f t="shared" si="27"/>
        <v>331.26</v>
      </c>
      <c r="Y49" s="62">
        <v>974</v>
      </c>
      <c r="Z49" s="62">
        <v>572</v>
      </c>
      <c r="AA49" s="64">
        <f t="shared" si="28"/>
        <v>9054.5</v>
      </c>
      <c r="AB49" s="64">
        <f t="shared" si="29"/>
        <v>26051.344444444447</v>
      </c>
      <c r="AC49" s="64">
        <f t="shared" si="30"/>
        <v>312616.13333333336</v>
      </c>
      <c r="AD49" s="64"/>
      <c r="AE49" s="64"/>
      <c r="AF49" s="64"/>
      <c r="AG49" s="64"/>
      <c r="AH49" s="64"/>
      <c r="AI49" s="64"/>
      <c r="AJ49" s="64"/>
      <c r="AK49" s="64"/>
      <c r="AL49" s="6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</row>
    <row r="50" spans="1:576" s="23" customFormat="1" ht="15" customHeight="1" x14ac:dyDescent="0.2">
      <c r="A50" s="99">
        <v>6</v>
      </c>
      <c r="B50" s="89" t="s">
        <v>335</v>
      </c>
      <c r="C50" s="89" t="s">
        <v>336</v>
      </c>
      <c r="D50" s="20">
        <v>14</v>
      </c>
      <c r="E50" s="92" t="s">
        <v>255</v>
      </c>
      <c r="F50" s="89" t="s">
        <v>337</v>
      </c>
      <c r="G50" s="130" t="s">
        <v>50</v>
      </c>
      <c r="H50" s="22">
        <v>40</v>
      </c>
      <c r="I50" s="22" t="s">
        <v>109</v>
      </c>
      <c r="J50" s="21" t="s">
        <v>51</v>
      </c>
      <c r="K50" s="156" t="s">
        <v>363</v>
      </c>
      <c r="L50" s="21" t="s">
        <v>119</v>
      </c>
      <c r="M50" s="22">
        <v>1</v>
      </c>
      <c r="N50" s="62">
        <v>16563</v>
      </c>
      <c r="O50" s="62"/>
      <c r="P50" s="62"/>
      <c r="Q50" s="62">
        <f t="shared" si="21"/>
        <v>16563</v>
      </c>
      <c r="R50" s="62">
        <f>70.1*5</f>
        <v>350.5</v>
      </c>
      <c r="S50" s="62">
        <f t="shared" si="22"/>
        <v>3018.1666666666665</v>
      </c>
      <c r="T50" s="62">
        <f t="shared" si="23"/>
        <v>30181.666666666668</v>
      </c>
      <c r="U50" s="62">
        <f t="shared" si="24"/>
        <v>2484.4499999999998</v>
      </c>
      <c r="V50" s="62">
        <f t="shared" si="25"/>
        <v>496.89</v>
      </c>
      <c r="W50" s="62">
        <f t="shared" si="26"/>
        <v>828.15000000000009</v>
      </c>
      <c r="X50" s="62">
        <f t="shared" si="27"/>
        <v>331.26</v>
      </c>
      <c r="Y50" s="62">
        <v>974</v>
      </c>
      <c r="Z50" s="62">
        <v>572</v>
      </c>
      <c r="AA50" s="64">
        <f t="shared" si="28"/>
        <v>9054.5</v>
      </c>
      <c r="AB50" s="64">
        <f t="shared" si="29"/>
        <v>26121.444444444445</v>
      </c>
      <c r="AC50" s="64">
        <f t="shared" si="30"/>
        <v>313457.33333333337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</row>
    <row r="51" spans="1:576" s="23" customFormat="1" ht="15" customHeight="1" x14ac:dyDescent="0.2">
      <c r="A51" s="18">
        <v>7</v>
      </c>
      <c r="B51" s="89" t="s">
        <v>335</v>
      </c>
      <c r="C51" s="89" t="s">
        <v>336</v>
      </c>
      <c r="D51" s="20">
        <v>14</v>
      </c>
      <c r="E51" s="89" t="s">
        <v>255</v>
      </c>
      <c r="F51" s="89" t="s">
        <v>337</v>
      </c>
      <c r="G51" s="130">
        <v>12</v>
      </c>
      <c r="H51" s="22">
        <v>40</v>
      </c>
      <c r="I51" s="22" t="s">
        <v>109</v>
      </c>
      <c r="J51" s="21" t="s">
        <v>243</v>
      </c>
      <c r="K51" s="156" t="s">
        <v>363</v>
      </c>
      <c r="L51" s="21" t="s">
        <v>119</v>
      </c>
      <c r="M51" s="22">
        <v>1</v>
      </c>
      <c r="N51" s="62">
        <v>24345</v>
      </c>
      <c r="O51" s="62"/>
      <c r="P51" s="62"/>
      <c r="Q51" s="62">
        <f t="shared" si="21"/>
        <v>24345</v>
      </c>
      <c r="R51" s="62"/>
      <c r="S51" s="62">
        <f t="shared" si="22"/>
        <v>4451.333333333333</v>
      </c>
      <c r="T51" s="62">
        <f t="shared" si="23"/>
        <v>44513.333333333336</v>
      </c>
      <c r="U51" s="62">
        <f t="shared" si="24"/>
        <v>3651.75</v>
      </c>
      <c r="V51" s="62">
        <f t="shared" si="25"/>
        <v>730.35</v>
      </c>
      <c r="W51" s="62">
        <f t="shared" si="26"/>
        <v>1217.25</v>
      </c>
      <c r="X51" s="62">
        <f t="shared" si="27"/>
        <v>486.90000000000003</v>
      </c>
      <c r="Y51" s="62">
        <v>1455</v>
      </c>
      <c r="Z51" s="62">
        <v>908</v>
      </c>
      <c r="AA51" s="64">
        <f t="shared" si="28"/>
        <v>13354</v>
      </c>
      <c r="AB51" s="64">
        <f t="shared" si="29"/>
        <v>37987.472222222219</v>
      </c>
      <c r="AC51" s="64">
        <f t="shared" si="30"/>
        <v>455849.66666666663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</row>
    <row r="52" spans="1:576" s="153" customFormat="1" ht="15" customHeight="1" x14ac:dyDescent="0.2">
      <c r="A52" s="99">
        <v>8</v>
      </c>
      <c r="B52" s="89" t="s">
        <v>335</v>
      </c>
      <c r="C52" s="89" t="s">
        <v>336</v>
      </c>
      <c r="D52" s="20">
        <v>14</v>
      </c>
      <c r="E52" s="89" t="s">
        <v>255</v>
      </c>
      <c r="F52" s="89" t="s">
        <v>337</v>
      </c>
      <c r="G52" s="130">
        <v>12</v>
      </c>
      <c r="H52" s="22">
        <v>40</v>
      </c>
      <c r="I52" s="22" t="s">
        <v>109</v>
      </c>
      <c r="J52" s="21" t="s">
        <v>234</v>
      </c>
      <c r="K52" s="156" t="s">
        <v>363</v>
      </c>
      <c r="L52" s="21" t="s">
        <v>119</v>
      </c>
      <c r="M52" s="22">
        <v>1</v>
      </c>
      <c r="N52" s="62">
        <v>24345</v>
      </c>
      <c r="O52" s="62"/>
      <c r="P52" s="62"/>
      <c r="Q52" s="62">
        <f t="shared" si="21"/>
        <v>24345</v>
      </c>
      <c r="R52" s="62"/>
      <c r="S52" s="62">
        <f t="shared" si="22"/>
        <v>4451.333333333333</v>
      </c>
      <c r="T52" s="62">
        <f t="shared" si="23"/>
        <v>44513.333333333336</v>
      </c>
      <c r="U52" s="62">
        <f t="shared" si="24"/>
        <v>3651.75</v>
      </c>
      <c r="V52" s="62">
        <f t="shared" si="25"/>
        <v>730.35</v>
      </c>
      <c r="W52" s="62">
        <f t="shared" si="26"/>
        <v>1217.25</v>
      </c>
      <c r="X52" s="62">
        <f t="shared" si="27"/>
        <v>486.90000000000003</v>
      </c>
      <c r="Y52" s="62">
        <v>1455</v>
      </c>
      <c r="Z52" s="62">
        <v>908</v>
      </c>
      <c r="AA52" s="64">
        <f t="shared" si="28"/>
        <v>13354</v>
      </c>
      <c r="AB52" s="64">
        <f t="shared" si="29"/>
        <v>37987.472222222219</v>
      </c>
      <c r="AC52" s="64">
        <f t="shared" si="30"/>
        <v>455849.66666666663</v>
      </c>
      <c r="AD52" s="64"/>
      <c r="AE52" s="64"/>
      <c r="AF52" s="64"/>
      <c r="AG52" s="64"/>
      <c r="AH52" s="64"/>
      <c r="AI52" s="64"/>
      <c r="AJ52" s="64"/>
      <c r="AK52" s="64"/>
      <c r="AL52" s="6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  <c r="BP52" s="154"/>
      <c r="BQ52" s="154"/>
      <c r="BR52" s="154"/>
      <c r="BS52" s="154"/>
      <c r="BT52" s="154"/>
      <c r="BU52" s="154"/>
      <c r="BV52" s="154"/>
      <c r="BW52" s="154"/>
      <c r="BX52" s="154"/>
      <c r="BY52" s="154"/>
      <c r="BZ52" s="154"/>
      <c r="CA52" s="154"/>
      <c r="CB52" s="154"/>
      <c r="CC52" s="154"/>
      <c r="CD52" s="154"/>
      <c r="CE52" s="154"/>
      <c r="CF52" s="154"/>
      <c r="CG52" s="154"/>
      <c r="CH52" s="154"/>
      <c r="CI52" s="154"/>
      <c r="CJ52" s="154"/>
      <c r="CK52" s="154"/>
      <c r="CL52" s="154"/>
      <c r="CM52" s="154"/>
      <c r="CN52" s="154"/>
      <c r="CO52" s="154"/>
      <c r="CP52" s="154"/>
      <c r="CQ52" s="154"/>
      <c r="CR52" s="154"/>
      <c r="CS52" s="154"/>
      <c r="CT52" s="154"/>
      <c r="CU52" s="154"/>
      <c r="CV52" s="154"/>
      <c r="CW52" s="154"/>
      <c r="CX52" s="154"/>
      <c r="CY52" s="154"/>
      <c r="CZ52" s="154"/>
      <c r="DA52" s="154"/>
      <c r="DB52" s="154"/>
      <c r="DC52" s="154"/>
      <c r="DD52" s="154"/>
      <c r="DE52" s="154"/>
      <c r="DF52" s="154"/>
      <c r="DG52" s="154"/>
      <c r="DH52" s="154"/>
      <c r="DI52" s="154"/>
      <c r="DJ52" s="154"/>
      <c r="DK52" s="154"/>
      <c r="DL52" s="154"/>
      <c r="DM52" s="154"/>
      <c r="DN52" s="154"/>
      <c r="DO52" s="154"/>
      <c r="DP52" s="154"/>
      <c r="DQ52" s="154"/>
      <c r="DR52" s="154"/>
      <c r="DS52" s="154"/>
      <c r="DT52" s="154"/>
      <c r="DU52" s="154"/>
      <c r="DV52" s="154"/>
      <c r="DW52" s="154"/>
      <c r="DX52" s="154"/>
      <c r="DY52" s="154"/>
      <c r="DZ52" s="154"/>
      <c r="EA52" s="154"/>
      <c r="EB52" s="154"/>
      <c r="EC52" s="154"/>
      <c r="ED52" s="154"/>
      <c r="EE52" s="154"/>
      <c r="EF52" s="154"/>
      <c r="EG52" s="154"/>
      <c r="EH52" s="154"/>
      <c r="EI52" s="154"/>
      <c r="EJ52" s="154"/>
      <c r="EK52" s="154"/>
      <c r="EL52" s="154"/>
      <c r="EM52" s="154"/>
      <c r="EN52" s="154"/>
      <c r="EO52" s="154"/>
      <c r="EP52" s="154"/>
      <c r="EQ52" s="154"/>
      <c r="ER52" s="154"/>
      <c r="ES52" s="154"/>
      <c r="ET52" s="154"/>
      <c r="EU52" s="154"/>
      <c r="EV52" s="154"/>
      <c r="EW52" s="154"/>
      <c r="EX52" s="154"/>
      <c r="EY52" s="154"/>
      <c r="EZ52" s="154"/>
      <c r="FA52" s="154"/>
      <c r="FB52" s="154"/>
      <c r="FC52" s="154"/>
      <c r="FD52" s="154"/>
      <c r="FE52" s="154"/>
      <c r="FF52" s="154"/>
      <c r="FG52" s="154"/>
      <c r="FH52" s="154"/>
      <c r="FI52" s="154"/>
      <c r="FJ52" s="154"/>
      <c r="FK52" s="154"/>
      <c r="FL52" s="154"/>
      <c r="FM52" s="154"/>
      <c r="FN52" s="154"/>
      <c r="FO52" s="154"/>
      <c r="FP52" s="154"/>
      <c r="FQ52" s="154"/>
      <c r="FR52" s="154"/>
      <c r="FS52" s="154"/>
      <c r="FT52" s="154"/>
      <c r="FU52" s="154"/>
      <c r="FV52" s="154"/>
      <c r="FW52" s="154"/>
      <c r="FX52" s="154"/>
      <c r="FY52" s="154"/>
      <c r="FZ52" s="154"/>
      <c r="GA52" s="154"/>
      <c r="GB52" s="154"/>
      <c r="GC52" s="154"/>
      <c r="GD52" s="154"/>
      <c r="GE52" s="154"/>
      <c r="GF52" s="154"/>
      <c r="GG52" s="154"/>
      <c r="GH52" s="154"/>
      <c r="GI52" s="154"/>
      <c r="GJ52" s="154"/>
      <c r="GK52" s="154"/>
      <c r="GL52" s="154"/>
      <c r="GM52" s="154"/>
      <c r="GN52" s="154"/>
      <c r="GO52" s="154"/>
      <c r="GP52" s="154"/>
      <c r="GQ52" s="154"/>
      <c r="GR52" s="154"/>
      <c r="GS52" s="154"/>
      <c r="GT52" s="154"/>
      <c r="GU52" s="154"/>
      <c r="GV52" s="154"/>
      <c r="GW52" s="154"/>
      <c r="GX52" s="154"/>
      <c r="GY52" s="154"/>
      <c r="GZ52" s="154"/>
      <c r="HA52" s="154"/>
      <c r="HB52" s="154"/>
      <c r="HC52" s="154"/>
      <c r="HD52" s="154"/>
      <c r="HE52" s="154"/>
      <c r="HF52" s="154"/>
      <c r="HG52" s="154"/>
      <c r="HH52" s="154"/>
      <c r="HI52" s="154"/>
      <c r="HJ52" s="154"/>
      <c r="HK52" s="154"/>
      <c r="HL52" s="154"/>
      <c r="HM52" s="154"/>
      <c r="HN52" s="154"/>
      <c r="HO52" s="154"/>
      <c r="HP52" s="154"/>
      <c r="HQ52" s="154"/>
      <c r="HR52" s="154"/>
      <c r="HS52" s="154"/>
      <c r="HT52" s="154"/>
      <c r="HU52" s="154"/>
      <c r="HV52" s="154"/>
      <c r="HW52" s="154"/>
      <c r="HX52" s="154"/>
      <c r="HY52" s="154"/>
      <c r="HZ52" s="154"/>
      <c r="IA52" s="154"/>
      <c r="IB52" s="154"/>
      <c r="IC52" s="154"/>
      <c r="ID52" s="154"/>
      <c r="IE52" s="154"/>
      <c r="IF52" s="154"/>
      <c r="IG52" s="154"/>
      <c r="IH52" s="154"/>
      <c r="II52" s="154"/>
      <c r="IJ52" s="154"/>
      <c r="IK52" s="154"/>
      <c r="IL52" s="154"/>
      <c r="IM52" s="154"/>
      <c r="IN52" s="154"/>
      <c r="IO52" s="154"/>
      <c r="IP52" s="154"/>
      <c r="IQ52" s="154"/>
      <c r="IR52" s="154"/>
      <c r="IS52" s="154"/>
      <c r="IT52" s="154"/>
      <c r="IU52" s="154"/>
      <c r="IV52" s="154"/>
      <c r="IW52" s="154"/>
      <c r="IX52" s="154"/>
      <c r="IY52" s="154"/>
      <c r="IZ52" s="154"/>
      <c r="JA52" s="154"/>
      <c r="JB52" s="154"/>
      <c r="JC52" s="154"/>
      <c r="JD52" s="154"/>
      <c r="JE52" s="154"/>
      <c r="JF52" s="154"/>
      <c r="JG52" s="154"/>
      <c r="JH52" s="154"/>
      <c r="JI52" s="154"/>
      <c r="JJ52" s="154"/>
      <c r="JK52" s="154"/>
      <c r="JL52" s="154"/>
      <c r="JM52" s="154"/>
      <c r="JN52" s="154"/>
      <c r="JO52" s="154"/>
      <c r="JP52" s="154"/>
      <c r="JQ52" s="154"/>
      <c r="JR52" s="154"/>
      <c r="JS52" s="154"/>
      <c r="JT52" s="154"/>
      <c r="JU52" s="154"/>
      <c r="JV52" s="154"/>
      <c r="JW52" s="154"/>
      <c r="JX52" s="154"/>
      <c r="JY52" s="154"/>
      <c r="JZ52" s="154"/>
      <c r="KA52" s="154"/>
      <c r="KB52" s="154"/>
      <c r="KC52" s="154"/>
      <c r="KD52" s="154"/>
      <c r="KE52" s="154"/>
      <c r="KF52" s="154"/>
      <c r="KG52" s="154"/>
      <c r="KH52" s="154"/>
      <c r="KI52" s="154"/>
      <c r="KJ52" s="154"/>
      <c r="KK52" s="154"/>
      <c r="KL52" s="154"/>
      <c r="KM52" s="154"/>
      <c r="KN52" s="154"/>
      <c r="KO52" s="154"/>
      <c r="KP52" s="154"/>
      <c r="KQ52" s="154"/>
      <c r="KR52" s="154"/>
      <c r="KS52" s="154"/>
      <c r="KT52" s="154"/>
      <c r="KU52" s="154"/>
      <c r="KV52" s="154"/>
      <c r="KW52" s="154"/>
      <c r="KX52" s="154"/>
      <c r="KY52" s="154"/>
      <c r="KZ52" s="154"/>
      <c r="LA52" s="154"/>
      <c r="LB52" s="154"/>
      <c r="LC52" s="154"/>
      <c r="LD52" s="154"/>
      <c r="LE52" s="154"/>
      <c r="LF52" s="154"/>
      <c r="LG52" s="154"/>
      <c r="LH52" s="154"/>
      <c r="LI52" s="154"/>
      <c r="LJ52" s="154"/>
      <c r="LK52" s="154"/>
      <c r="LL52" s="154"/>
      <c r="LM52" s="154"/>
      <c r="LN52" s="154"/>
      <c r="LO52" s="154"/>
      <c r="LP52" s="154"/>
      <c r="LQ52" s="154"/>
      <c r="LR52" s="154"/>
      <c r="LS52" s="154"/>
      <c r="LT52" s="154"/>
      <c r="LU52" s="154"/>
      <c r="LV52" s="154"/>
      <c r="LW52" s="154"/>
      <c r="LX52" s="154"/>
      <c r="LY52" s="154"/>
      <c r="LZ52" s="154"/>
      <c r="MA52" s="154"/>
      <c r="MB52" s="154"/>
      <c r="MC52" s="154"/>
      <c r="MD52" s="154"/>
      <c r="ME52" s="154"/>
      <c r="MF52" s="154"/>
      <c r="MG52" s="154"/>
      <c r="MH52" s="154"/>
      <c r="MI52" s="154"/>
      <c r="MJ52" s="154"/>
      <c r="MK52" s="154"/>
      <c r="ML52" s="154"/>
      <c r="MM52" s="154"/>
      <c r="MN52" s="154"/>
      <c r="MO52" s="154"/>
      <c r="MP52" s="154"/>
      <c r="MQ52" s="154"/>
      <c r="MR52" s="154"/>
      <c r="MS52" s="154"/>
      <c r="MT52" s="154"/>
      <c r="MU52" s="154"/>
      <c r="MV52" s="154"/>
      <c r="MW52" s="154"/>
      <c r="MX52" s="154"/>
      <c r="MY52" s="154"/>
      <c r="MZ52" s="154"/>
      <c r="NA52" s="154"/>
      <c r="NB52" s="154"/>
      <c r="NC52" s="154"/>
      <c r="ND52" s="154"/>
      <c r="NE52" s="154"/>
      <c r="NF52" s="154"/>
      <c r="NG52" s="154"/>
      <c r="NH52" s="154"/>
      <c r="NI52" s="154"/>
      <c r="NJ52" s="154"/>
      <c r="NK52" s="154"/>
      <c r="NL52" s="154"/>
      <c r="NM52" s="154"/>
      <c r="NN52" s="154"/>
      <c r="NO52" s="154"/>
      <c r="NP52" s="154"/>
      <c r="NQ52" s="154"/>
      <c r="NR52" s="154"/>
      <c r="NS52" s="154"/>
      <c r="NT52" s="154"/>
      <c r="NU52" s="154"/>
      <c r="NV52" s="154"/>
      <c r="NW52" s="154"/>
      <c r="NX52" s="154"/>
      <c r="NY52" s="154"/>
      <c r="NZ52" s="154"/>
      <c r="OA52" s="154"/>
      <c r="OB52" s="154"/>
      <c r="OC52" s="154"/>
      <c r="OD52" s="154"/>
      <c r="OE52" s="154"/>
      <c r="OF52" s="154"/>
      <c r="OG52" s="154"/>
      <c r="OH52" s="154"/>
      <c r="OI52" s="154"/>
      <c r="OJ52" s="154"/>
      <c r="OK52" s="154"/>
      <c r="OL52" s="154"/>
      <c r="OM52" s="154"/>
      <c r="ON52" s="154"/>
      <c r="OO52" s="154"/>
      <c r="OP52" s="154"/>
      <c r="OQ52" s="154"/>
      <c r="OR52" s="154"/>
      <c r="OS52" s="154"/>
      <c r="OT52" s="154"/>
      <c r="OU52" s="154"/>
      <c r="OV52" s="154"/>
      <c r="OW52" s="154"/>
      <c r="OX52" s="154"/>
      <c r="OY52" s="154"/>
      <c r="OZ52" s="154"/>
      <c r="PA52" s="154"/>
      <c r="PB52" s="154"/>
      <c r="PC52" s="154"/>
      <c r="PD52" s="154"/>
      <c r="PE52" s="154"/>
      <c r="PF52" s="154"/>
      <c r="PG52" s="154"/>
      <c r="PH52" s="154"/>
      <c r="PI52" s="154"/>
      <c r="PJ52" s="154"/>
      <c r="PK52" s="154"/>
      <c r="PL52" s="154"/>
      <c r="PM52" s="154"/>
      <c r="PN52" s="154"/>
      <c r="PO52" s="154"/>
      <c r="PP52" s="154"/>
      <c r="PQ52" s="154"/>
      <c r="PR52" s="154"/>
      <c r="PS52" s="154"/>
      <c r="PT52" s="154"/>
      <c r="PU52" s="154"/>
      <c r="PV52" s="154"/>
      <c r="PW52" s="154"/>
      <c r="PX52" s="154"/>
      <c r="PY52" s="154"/>
      <c r="PZ52" s="154"/>
      <c r="QA52" s="154"/>
      <c r="QB52" s="154"/>
      <c r="QC52" s="154"/>
      <c r="QD52" s="154"/>
      <c r="QE52" s="154"/>
      <c r="QF52" s="154"/>
      <c r="QG52" s="154"/>
      <c r="QH52" s="154"/>
      <c r="QI52" s="154"/>
      <c r="QJ52" s="154"/>
      <c r="QK52" s="154"/>
      <c r="QL52" s="154"/>
      <c r="QM52" s="154"/>
      <c r="QN52" s="154"/>
      <c r="QO52" s="154"/>
      <c r="QP52" s="154"/>
      <c r="QQ52" s="154"/>
      <c r="QR52" s="154"/>
      <c r="QS52" s="154"/>
      <c r="QT52" s="154"/>
      <c r="QU52" s="154"/>
      <c r="QV52" s="154"/>
      <c r="QW52" s="154"/>
      <c r="QX52" s="154"/>
      <c r="QY52" s="154"/>
      <c r="QZ52" s="154"/>
      <c r="RA52" s="154"/>
      <c r="RB52" s="154"/>
      <c r="RC52" s="154"/>
      <c r="RD52" s="154"/>
      <c r="RE52" s="154"/>
      <c r="RF52" s="154"/>
      <c r="RG52" s="154"/>
      <c r="RH52" s="154"/>
      <c r="RI52" s="154"/>
      <c r="RJ52" s="154"/>
      <c r="RK52" s="154"/>
      <c r="RL52" s="154"/>
      <c r="RM52" s="154"/>
      <c r="RN52" s="154"/>
      <c r="RO52" s="154"/>
      <c r="RP52" s="154"/>
      <c r="RQ52" s="154"/>
      <c r="RR52" s="154"/>
      <c r="RS52" s="154"/>
      <c r="RT52" s="154"/>
      <c r="RU52" s="154"/>
      <c r="RV52" s="154"/>
      <c r="RW52" s="154"/>
      <c r="RX52" s="154"/>
      <c r="RY52" s="154"/>
      <c r="RZ52" s="154"/>
      <c r="SA52" s="154"/>
      <c r="SB52" s="154"/>
      <c r="SC52" s="154"/>
      <c r="SD52" s="154"/>
      <c r="SE52" s="154"/>
      <c r="SF52" s="154"/>
      <c r="SG52" s="154"/>
      <c r="SH52" s="154"/>
      <c r="SI52" s="154"/>
      <c r="SJ52" s="154"/>
      <c r="SK52" s="154"/>
      <c r="SL52" s="154"/>
      <c r="SM52" s="154"/>
      <c r="SN52" s="154"/>
      <c r="SO52" s="154"/>
      <c r="SP52" s="154"/>
      <c r="SQ52" s="154"/>
      <c r="SR52" s="154"/>
      <c r="SS52" s="154"/>
      <c r="ST52" s="154"/>
      <c r="SU52" s="154"/>
      <c r="SV52" s="154"/>
      <c r="SW52" s="154"/>
      <c r="SX52" s="154"/>
      <c r="SY52" s="154"/>
      <c r="SZ52" s="154"/>
      <c r="TA52" s="154"/>
      <c r="TB52" s="154"/>
      <c r="TC52" s="154"/>
      <c r="TD52" s="154"/>
      <c r="TE52" s="154"/>
      <c r="TF52" s="154"/>
      <c r="TG52" s="154"/>
      <c r="TH52" s="154"/>
      <c r="TI52" s="154"/>
      <c r="TJ52" s="154"/>
      <c r="TK52" s="154"/>
      <c r="TL52" s="154"/>
      <c r="TM52" s="154"/>
      <c r="TN52" s="154"/>
      <c r="TO52" s="154"/>
      <c r="TP52" s="154"/>
      <c r="TQ52" s="154"/>
      <c r="TR52" s="154"/>
      <c r="TS52" s="154"/>
      <c r="TT52" s="154"/>
      <c r="TU52" s="154"/>
      <c r="TV52" s="154"/>
      <c r="TW52" s="154"/>
      <c r="TX52" s="154"/>
      <c r="TY52" s="154"/>
      <c r="TZ52" s="154"/>
      <c r="UA52" s="154"/>
      <c r="UB52" s="154"/>
      <c r="UC52" s="154"/>
      <c r="UD52" s="154"/>
      <c r="UE52" s="154"/>
      <c r="UF52" s="154"/>
      <c r="UG52" s="154"/>
      <c r="UH52" s="154"/>
      <c r="UI52" s="154"/>
      <c r="UJ52" s="154"/>
      <c r="UK52" s="154"/>
      <c r="UL52" s="154"/>
      <c r="UM52" s="154"/>
      <c r="UN52" s="154"/>
      <c r="UO52" s="154"/>
      <c r="UP52" s="154"/>
      <c r="UQ52" s="154"/>
      <c r="UR52" s="154"/>
      <c r="US52" s="154"/>
      <c r="UT52" s="154"/>
      <c r="UU52" s="154"/>
      <c r="UV52" s="154"/>
      <c r="UW52" s="154"/>
      <c r="UX52" s="154"/>
      <c r="UY52" s="154"/>
      <c r="UZ52" s="154"/>
      <c r="VA52" s="154"/>
      <c r="VB52" s="154"/>
      <c r="VC52" s="154"/>
      <c r="VD52" s="154"/>
    </row>
    <row r="53" spans="1:576" s="23" customFormat="1" ht="15" customHeight="1" x14ac:dyDescent="0.2">
      <c r="A53" s="18">
        <v>9</v>
      </c>
      <c r="B53" s="89" t="s">
        <v>335</v>
      </c>
      <c r="C53" s="89" t="s">
        <v>336</v>
      </c>
      <c r="D53" s="20">
        <v>14</v>
      </c>
      <c r="E53" s="89" t="s">
        <v>255</v>
      </c>
      <c r="F53" s="89" t="s">
        <v>337</v>
      </c>
      <c r="G53" s="130">
        <v>13</v>
      </c>
      <c r="H53" s="22">
        <v>40</v>
      </c>
      <c r="I53" s="22" t="s">
        <v>109</v>
      </c>
      <c r="J53" s="21" t="s">
        <v>67</v>
      </c>
      <c r="K53" s="156" t="s">
        <v>363</v>
      </c>
      <c r="L53" s="21" t="s">
        <v>119</v>
      </c>
      <c r="M53" s="22">
        <v>1</v>
      </c>
      <c r="N53" s="62">
        <v>32580</v>
      </c>
      <c r="O53" s="62"/>
      <c r="P53" s="62"/>
      <c r="Q53" s="62">
        <f t="shared" si="21"/>
        <v>32580</v>
      </c>
      <c r="R53" s="62"/>
      <c r="S53" s="62">
        <f t="shared" si="22"/>
        <v>5823.833333333333</v>
      </c>
      <c r="T53" s="62">
        <f t="shared" si="23"/>
        <v>58238.333333333336</v>
      </c>
      <c r="U53" s="62">
        <f t="shared" si="24"/>
        <v>4887</v>
      </c>
      <c r="V53" s="62">
        <f t="shared" si="25"/>
        <v>977.4</v>
      </c>
      <c r="W53" s="62">
        <f t="shared" si="26"/>
        <v>1629</v>
      </c>
      <c r="X53" s="62">
        <f t="shared" si="27"/>
        <v>651.6</v>
      </c>
      <c r="Y53" s="62">
        <v>1455</v>
      </c>
      <c r="Z53" s="62">
        <v>908</v>
      </c>
      <c r="AA53" s="64">
        <f t="shared" si="28"/>
        <v>17471.5</v>
      </c>
      <c r="AB53" s="64">
        <f t="shared" si="29"/>
        <v>49882.472222222219</v>
      </c>
      <c r="AC53" s="64">
        <f t="shared" si="30"/>
        <v>598589.66666666663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</row>
    <row r="54" spans="1:576" s="23" customFormat="1" ht="15" customHeight="1" x14ac:dyDescent="0.2">
      <c r="A54" s="99">
        <v>10</v>
      </c>
      <c r="B54" s="89" t="s">
        <v>335</v>
      </c>
      <c r="C54" s="89" t="s">
        <v>336</v>
      </c>
      <c r="D54" s="20">
        <v>14</v>
      </c>
      <c r="E54" s="92" t="s">
        <v>255</v>
      </c>
      <c r="F54" s="89" t="s">
        <v>337</v>
      </c>
      <c r="G54" s="130">
        <v>13</v>
      </c>
      <c r="H54" s="22">
        <v>40</v>
      </c>
      <c r="I54" s="22" t="s">
        <v>109</v>
      </c>
      <c r="J54" s="21" t="s">
        <v>240</v>
      </c>
      <c r="K54" s="156" t="s">
        <v>363</v>
      </c>
      <c r="L54" s="21" t="s">
        <v>119</v>
      </c>
      <c r="M54" s="22">
        <v>1</v>
      </c>
      <c r="N54" s="62">
        <v>30226</v>
      </c>
      <c r="O54" s="62"/>
      <c r="P54" s="62"/>
      <c r="Q54" s="62">
        <f t="shared" si="21"/>
        <v>30226</v>
      </c>
      <c r="R54" s="62"/>
      <c r="S54" s="62">
        <f t="shared" si="22"/>
        <v>5431.5</v>
      </c>
      <c r="T54" s="62">
        <f t="shared" si="23"/>
        <v>54315</v>
      </c>
      <c r="U54" s="62">
        <f t="shared" si="24"/>
        <v>4533.8999999999996</v>
      </c>
      <c r="V54" s="62">
        <f t="shared" si="25"/>
        <v>906.78</v>
      </c>
      <c r="W54" s="62">
        <f t="shared" si="26"/>
        <v>1511.3000000000002</v>
      </c>
      <c r="X54" s="62">
        <f t="shared" si="27"/>
        <v>604.52</v>
      </c>
      <c r="Y54" s="62">
        <v>1455</v>
      </c>
      <c r="Z54" s="62">
        <v>908</v>
      </c>
      <c r="AA54" s="64">
        <f t="shared" si="28"/>
        <v>16294.5</v>
      </c>
      <c r="AB54" s="64">
        <f t="shared" si="29"/>
        <v>46482.25</v>
      </c>
      <c r="AC54" s="64">
        <f t="shared" si="30"/>
        <v>557787</v>
      </c>
      <c r="AD54" s="64"/>
      <c r="AE54" s="64"/>
      <c r="AF54" s="64"/>
      <c r="AG54" s="64"/>
      <c r="AH54" s="64"/>
      <c r="AI54" s="64"/>
      <c r="AJ54" s="64"/>
      <c r="AK54" s="64"/>
      <c r="AL54" s="6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  <c r="IG54" s="24"/>
      <c r="IH54" s="24"/>
      <c r="II54" s="24"/>
      <c r="IJ54" s="24"/>
      <c r="IK54" s="24"/>
      <c r="IL54" s="24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  <c r="IX54" s="24"/>
      <c r="IY54" s="24"/>
      <c r="IZ54" s="24"/>
      <c r="JA54" s="24"/>
      <c r="JB54" s="24"/>
      <c r="JC54" s="24"/>
      <c r="JD54" s="24"/>
      <c r="JE54" s="24"/>
      <c r="JF54" s="24"/>
      <c r="JG54" s="24"/>
      <c r="JH54" s="24"/>
      <c r="JI54" s="24"/>
      <c r="JJ54" s="24"/>
      <c r="JK54" s="24"/>
      <c r="JL54" s="24"/>
      <c r="JM54" s="24"/>
      <c r="JN54" s="24"/>
      <c r="JO54" s="24"/>
      <c r="JP54" s="24"/>
      <c r="JQ54" s="24"/>
      <c r="JR54" s="24"/>
      <c r="JS54" s="24"/>
      <c r="JT54" s="24"/>
      <c r="JU54" s="24"/>
      <c r="JV54" s="24"/>
      <c r="JW54" s="24"/>
      <c r="JX54" s="24"/>
      <c r="JY54" s="24"/>
      <c r="JZ54" s="24"/>
      <c r="KA54" s="24"/>
      <c r="KB54" s="24"/>
      <c r="KC54" s="24"/>
      <c r="KD54" s="24"/>
      <c r="KE54" s="24"/>
      <c r="KF54" s="24"/>
      <c r="KG54" s="24"/>
      <c r="KH54" s="24"/>
      <c r="KI54" s="24"/>
      <c r="KJ54" s="24"/>
      <c r="KK54" s="24"/>
      <c r="KL54" s="24"/>
      <c r="KM54" s="24"/>
      <c r="KN54" s="24"/>
      <c r="KO54" s="24"/>
      <c r="KP54" s="24"/>
      <c r="KQ54" s="24"/>
      <c r="KR54" s="24"/>
      <c r="KS54" s="24"/>
      <c r="KT54" s="24"/>
      <c r="KU54" s="24"/>
      <c r="KV54" s="24"/>
      <c r="KW54" s="24"/>
      <c r="KX54" s="24"/>
      <c r="KY54" s="24"/>
      <c r="KZ54" s="24"/>
      <c r="LA54" s="24"/>
      <c r="LB54" s="24"/>
      <c r="LC54" s="24"/>
      <c r="LD54" s="24"/>
      <c r="LE54" s="24"/>
      <c r="LF54" s="24"/>
      <c r="LG54" s="24"/>
      <c r="LH54" s="24"/>
      <c r="LI54" s="24"/>
      <c r="LJ54" s="24"/>
      <c r="LK54" s="24"/>
      <c r="LL54" s="24"/>
      <c r="LM54" s="24"/>
      <c r="LN54" s="24"/>
      <c r="LO54" s="24"/>
      <c r="LP54" s="24"/>
      <c r="LQ54" s="24"/>
      <c r="LR54" s="24"/>
      <c r="LS54" s="24"/>
      <c r="LT54" s="24"/>
      <c r="LU54" s="24"/>
      <c r="LV54" s="24"/>
      <c r="LW54" s="24"/>
      <c r="LX54" s="24"/>
      <c r="LY54" s="24"/>
      <c r="LZ54" s="24"/>
      <c r="MA54" s="24"/>
      <c r="MB54" s="24"/>
      <c r="MC54" s="24"/>
      <c r="MD54" s="24"/>
      <c r="ME54" s="24"/>
      <c r="MF54" s="24"/>
      <c r="MG54" s="24"/>
      <c r="MH54" s="24"/>
      <c r="MI54" s="24"/>
      <c r="MJ54" s="24"/>
      <c r="MK54" s="24"/>
      <c r="ML54" s="24"/>
      <c r="MM54" s="24"/>
      <c r="MN54" s="24"/>
      <c r="MO54" s="24"/>
      <c r="MP54" s="24"/>
      <c r="MQ54" s="24"/>
      <c r="MR54" s="24"/>
      <c r="MS54" s="24"/>
      <c r="MT54" s="24"/>
      <c r="MU54" s="24"/>
      <c r="MV54" s="24"/>
      <c r="MW54" s="24"/>
      <c r="MX54" s="24"/>
      <c r="MY54" s="24"/>
      <c r="MZ54" s="24"/>
      <c r="NA54" s="24"/>
      <c r="NB54" s="24"/>
      <c r="NC54" s="24"/>
      <c r="ND54" s="24"/>
      <c r="NE54" s="24"/>
      <c r="NF54" s="24"/>
      <c r="NG54" s="24"/>
      <c r="NH54" s="24"/>
      <c r="NI54" s="24"/>
      <c r="NJ54" s="24"/>
      <c r="NK54" s="24"/>
      <c r="NL54" s="24"/>
      <c r="NM54" s="24"/>
      <c r="NN54" s="24"/>
      <c r="NO54" s="24"/>
      <c r="NP54" s="24"/>
      <c r="NQ54" s="24"/>
      <c r="NR54" s="24"/>
      <c r="NS54" s="24"/>
      <c r="NT54" s="24"/>
      <c r="NU54" s="24"/>
      <c r="NV54" s="24"/>
      <c r="NW54" s="24"/>
      <c r="NX54" s="24"/>
      <c r="NY54" s="24"/>
      <c r="NZ54" s="24"/>
      <c r="OA54" s="24"/>
      <c r="OB54" s="24"/>
      <c r="OC54" s="24"/>
      <c r="OD54" s="24"/>
      <c r="OE54" s="24"/>
      <c r="OF54" s="24"/>
      <c r="OG54" s="24"/>
      <c r="OH54" s="24"/>
      <c r="OI54" s="24"/>
      <c r="OJ54" s="24"/>
      <c r="OK54" s="24"/>
      <c r="OL54" s="24"/>
      <c r="OM54" s="24"/>
      <c r="ON54" s="24"/>
      <c r="OO54" s="24"/>
      <c r="OP54" s="24"/>
      <c r="OQ54" s="24"/>
      <c r="OR54" s="24"/>
      <c r="OS54" s="24"/>
      <c r="OT54" s="24"/>
      <c r="OU54" s="24"/>
      <c r="OV54" s="24"/>
      <c r="OW54" s="24"/>
      <c r="OX54" s="24"/>
      <c r="OY54" s="24"/>
      <c r="OZ54" s="24"/>
      <c r="PA54" s="24"/>
      <c r="PB54" s="24"/>
      <c r="PC54" s="24"/>
      <c r="PD54" s="24"/>
      <c r="PE54" s="24"/>
      <c r="PF54" s="24"/>
      <c r="PG54" s="24"/>
      <c r="PH54" s="24"/>
      <c r="PI54" s="24"/>
      <c r="PJ54" s="24"/>
      <c r="PK54" s="24"/>
      <c r="PL54" s="24"/>
      <c r="PM54" s="24"/>
      <c r="PN54" s="24"/>
      <c r="PO54" s="24"/>
      <c r="PP54" s="24"/>
      <c r="PQ54" s="24"/>
      <c r="PR54" s="24"/>
      <c r="PS54" s="24"/>
      <c r="PT54" s="24"/>
      <c r="PU54" s="24"/>
      <c r="PV54" s="24"/>
      <c r="PW54" s="24"/>
      <c r="PX54" s="24"/>
      <c r="PY54" s="24"/>
      <c r="PZ54" s="24"/>
      <c r="QA54" s="24"/>
      <c r="QB54" s="24"/>
      <c r="QC54" s="24"/>
      <c r="QD54" s="24"/>
      <c r="QE54" s="24"/>
      <c r="QF54" s="24"/>
      <c r="QG54" s="24"/>
      <c r="QH54" s="24"/>
      <c r="QI54" s="24"/>
      <c r="QJ54" s="24"/>
      <c r="QK54" s="24"/>
      <c r="QL54" s="24"/>
      <c r="QM54" s="24"/>
      <c r="QN54" s="24"/>
      <c r="QO54" s="24"/>
      <c r="QP54" s="24"/>
      <c r="QQ54" s="24"/>
      <c r="QR54" s="24"/>
      <c r="QS54" s="24"/>
      <c r="QT54" s="24"/>
      <c r="QU54" s="24"/>
      <c r="QV54" s="24"/>
      <c r="QW54" s="24"/>
      <c r="QX54" s="24"/>
      <c r="QY54" s="24"/>
      <c r="QZ54" s="24"/>
      <c r="RA54" s="24"/>
      <c r="RB54" s="24"/>
      <c r="RC54" s="24"/>
      <c r="RD54" s="24"/>
      <c r="RE54" s="24"/>
      <c r="RF54" s="24"/>
      <c r="RG54" s="24"/>
      <c r="RH54" s="24"/>
      <c r="RI54" s="24"/>
      <c r="RJ54" s="24"/>
      <c r="RK54" s="24"/>
      <c r="RL54" s="24"/>
      <c r="RM54" s="24"/>
      <c r="RN54" s="24"/>
      <c r="RO54" s="24"/>
      <c r="RP54" s="24"/>
      <c r="RQ54" s="24"/>
      <c r="RR54" s="24"/>
      <c r="RS54" s="24"/>
      <c r="RT54" s="24"/>
      <c r="RU54" s="24"/>
      <c r="RV54" s="24"/>
      <c r="RW54" s="24"/>
      <c r="RX54" s="24"/>
      <c r="RY54" s="24"/>
      <c r="RZ54" s="24"/>
      <c r="SA54" s="24"/>
      <c r="SB54" s="24"/>
      <c r="SC54" s="24"/>
      <c r="SD54" s="24"/>
      <c r="SE54" s="24"/>
      <c r="SF54" s="24"/>
      <c r="SG54" s="24"/>
      <c r="SH54" s="24"/>
      <c r="SI54" s="24"/>
      <c r="SJ54" s="24"/>
      <c r="SK54" s="24"/>
      <c r="SL54" s="24"/>
      <c r="SM54" s="24"/>
      <c r="SN54" s="24"/>
      <c r="SO54" s="24"/>
      <c r="SP54" s="24"/>
      <c r="SQ54" s="24"/>
      <c r="SR54" s="24"/>
      <c r="SS54" s="24"/>
      <c r="ST54" s="24"/>
      <c r="SU54" s="24"/>
      <c r="SV54" s="24"/>
      <c r="SW54" s="24"/>
      <c r="SX54" s="24"/>
      <c r="SY54" s="24"/>
      <c r="SZ54" s="24"/>
      <c r="TA54" s="24"/>
      <c r="TB54" s="24"/>
      <c r="TC54" s="24"/>
      <c r="TD54" s="24"/>
      <c r="TE54" s="24"/>
      <c r="TF54" s="24"/>
      <c r="TG54" s="24"/>
      <c r="TH54" s="24"/>
      <c r="TI54" s="24"/>
      <c r="TJ54" s="24"/>
      <c r="TK54" s="24"/>
      <c r="TL54" s="24"/>
      <c r="TM54" s="24"/>
      <c r="TN54" s="24"/>
      <c r="TO54" s="24"/>
      <c r="TP54" s="24"/>
      <c r="TQ54" s="24"/>
      <c r="TR54" s="24"/>
      <c r="TS54" s="24"/>
      <c r="TT54" s="24"/>
      <c r="TU54" s="24"/>
      <c r="TV54" s="24"/>
      <c r="TW54" s="24"/>
      <c r="TX54" s="24"/>
      <c r="TY54" s="24"/>
      <c r="TZ54" s="24"/>
      <c r="UA54" s="24"/>
      <c r="UB54" s="24"/>
      <c r="UC54" s="24"/>
      <c r="UD54" s="24"/>
      <c r="UE54" s="24"/>
      <c r="UF54" s="24"/>
      <c r="UG54" s="24"/>
      <c r="UH54" s="24"/>
      <c r="UI54" s="24"/>
      <c r="UJ54" s="24"/>
      <c r="UK54" s="24"/>
      <c r="UL54" s="24"/>
      <c r="UM54" s="24"/>
      <c r="UN54" s="24"/>
      <c r="UO54" s="24"/>
      <c r="UP54" s="24"/>
      <c r="UQ54" s="24"/>
      <c r="UR54" s="24"/>
      <c r="US54" s="24"/>
      <c r="UT54" s="24"/>
      <c r="UU54" s="24"/>
      <c r="UV54" s="24"/>
      <c r="UW54" s="24"/>
      <c r="UX54" s="24"/>
      <c r="UY54" s="24"/>
      <c r="UZ54" s="24"/>
      <c r="VA54" s="24"/>
      <c r="VB54" s="24"/>
      <c r="VC54" s="24"/>
      <c r="VD54" s="24"/>
    </row>
    <row r="55" spans="1:576" s="24" customFormat="1" ht="15" customHeight="1" x14ac:dyDescent="0.2">
      <c r="A55" s="99">
        <v>11</v>
      </c>
      <c r="B55" s="89" t="s">
        <v>335</v>
      </c>
      <c r="C55" s="89" t="s">
        <v>336</v>
      </c>
      <c r="D55" s="20">
        <v>14</v>
      </c>
      <c r="E55" s="89" t="s">
        <v>254</v>
      </c>
      <c r="F55" s="89" t="s">
        <v>337</v>
      </c>
      <c r="G55" s="130">
        <v>12</v>
      </c>
      <c r="H55" s="22">
        <v>40</v>
      </c>
      <c r="I55" s="22" t="s">
        <v>109</v>
      </c>
      <c r="J55" s="21" t="s">
        <v>205</v>
      </c>
      <c r="K55" s="156" t="s">
        <v>363</v>
      </c>
      <c r="L55" s="21" t="s">
        <v>119</v>
      </c>
      <c r="M55" s="22">
        <v>1</v>
      </c>
      <c r="N55" s="62">
        <v>24345</v>
      </c>
      <c r="O55" s="62"/>
      <c r="P55" s="62"/>
      <c r="Q55" s="62">
        <f t="shared" si="21"/>
        <v>24345</v>
      </c>
      <c r="R55" s="62">
        <f>70.1*4</f>
        <v>280.39999999999998</v>
      </c>
      <c r="S55" s="62">
        <f t="shared" si="22"/>
        <v>4451.333333333333</v>
      </c>
      <c r="T55" s="62">
        <f t="shared" si="23"/>
        <v>44513.333333333336</v>
      </c>
      <c r="U55" s="62">
        <f t="shared" si="24"/>
        <v>3651.75</v>
      </c>
      <c r="V55" s="62">
        <f t="shared" si="25"/>
        <v>730.35</v>
      </c>
      <c r="W55" s="62">
        <f t="shared" si="26"/>
        <v>1217.25</v>
      </c>
      <c r="X55" s="62">
        <f t="shared" si="27"/>
        <v>486.90000000000003</v>
      </c>
      <c r="Y55" s="62">
        <v>1455</v>
      </c>
      <c r="Z55" s="62">
        <v>908</v>
      </c>
      <c r="AA55" s="64">
        <f t="shared" si="28"/>
        <v>13354</v>
      </c>
      <c r="AB55" s="64">
        <f t="shared" si="29"/>
        <v>38267.872222222228</v>
      </c>
      <c r="AC55" s="218">
        <f t="shared" si="30"/>
        <v>459214.46666666673</v>
      </c>
      <c r="AD55" s="209"/>
      <c r="AE55" s="209"/>
      <c r="AF55" s="209"/>
      <c r="AG55" s="209"/>
      <c r="AH55" s="209"/>
      <c r="AI55" s="209"/>
      <c r="AJ55" s="209"/>
      <c r="AK55" s="209"/>
      <c r="AL55" s="275"/>
    </row>
    <row r="56" spans="1:576" s="56" customFormat="1" ht="15" customHeight="1" x14ac:dyDescent="0.2">
      <c r="A56" s="18">
        <v>12</v>
      </c>
      <c r="B56" s="89" t="s">
        <v>335</v>
      </c>
      <c r="C56" s="89" t="s">
        <v>336</v>
      </c>
      <c r="D56" s="20">
        <v>14</v>
      </c>
      <c r="E56" s="89" t="s">
        <v>254</v>
      </c>
      <c r="F56" s="89" t="s">
        <v>337</v>
      </c>
      <c r="G56" s="130">
        <v>15</v>
      </c>
      <c r="H56" s="22">
        <v>40</v>
      </c>
      <c r="I56" s="22" t="s">
        <v>109</v>
      </c>
      <c r="J56" s="156" t="s">
        <v>357</v>
      </c>
      <c r="K56" s="156" t="s">
        <v>363</v>
      </c>
      <c r="L56" s="21" t="s">
        <v>119</v>
      </c>
      <c r="M56" s="22">
        <v>1</v>
      </c>
      <c r="N56" s="62">
        <v>48963</v>
      </c>
      <c r="O56" s="62"/>
      <c r="P56" s="62"/>
      <c r="Q56" s="62">
        <f t="shared" si="21"/>
        <v>48963</v>
      </c>
      <c r="R56" s="62">
        <f>70.1*4</f>
        <v>280.39999999999998</v>
      </c>
      <c r="S56" s="62">
        <f t="shared" si="22"/>
        <v>8728.1666666666679</v>
      </c>
      <c r="T56" s="62">
        <f t="shared" si="23"/>
        <v>87281.666666666672</v>
      </c>
      <c r="U56" s="62">
        <f t="shared" si="24"/>
        <v>7344.45</v>
      </c>
      <c r="V56" s="62">
        <f t="shared" si="25"/>
        <v>1468.8899999999999</v>
      </c>
      <c r="W56" s="62">
        <f t="shared" si="26"/>
        <v>2448.15</v>
      </c>
      <c r="X56" s="62">
        <f t="shared" si="27"/>
        <v>979.26</v>
      </c>
      <c r="Y56" s="62">
        <v>1989</v>
      </c>
      <c r="Z56" s="62">
        <v>1417</v>
      </c>
      <c r="AA56" s="64"/>
      <c r="AB56" s="64">
        <f t="shared" si="29"/>
        <v>72890.969444444447</v>
      </c>
      <c r="AC56" s="64">
        <f t="shared" si="30"/>
        <v>874691.6333333333</v>
      </c>
      <c r="AD56" s="64"/>
      <c r="AE56" s="64"/>
      <c r="AF56" s="64"/>
      <c r="AG56" s="64"/>
      <c r="AH56" s="64"/>
      <c r="AI56" s="64"/>
      <c r="AJ56" s="64"/>
      <c r="AK56" s="64"/>
      <c r="AL56" s="6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</row>
    <row r="57" spans="1:576" s="252" customFormat="1" ht="15" customHeight="1" x14ac:dyDescent="0.2">
      <c r="A57" s="253"/>
      <c r="B57" s="244"/>
      <c r="C57" s="244"/>
      <c r="D57" s="245"/>
      <c r="E57" s="244"/>
      <c r="F57" s="244"/>
      <c r="G57" s="248"/>
      <c r="H57" s="247"/>
      <c r="I57" s="247"/>
      <c r="J57" s="246"/>
      <c r="K57" s="246"/>
      <c r="L57" s="246"/>
      <c r="M57" s="247"/>
      <c r="N57" s="249">
        <f t="shared" ref="N57:T57" si="31">SUM(N45:N56)</f>
        <v>272272</v>
      </c>
      <c r="O57" s="249">
        <f t="shared" si="31"/>
        <v>0</v>
      </c>
      <c r="P57" s="249">
        <f t="shared" si="31"/>
        <v>0</v>
      </c>
      <c r="Q57" s="249">
        <f t="shared" si="31"/>
        <v>272272</v>
      </c>
      <c r="R57" s="249">
        <f t="shared" si="31"/>
        <v>1472.1</v>
      </c>
      <c r="S57" s="249">
        <f t="shared" si="31"/>
        <v>49519.333333333328</v>
      </c>
      <c r="T57" s="249">
        <f t="shared" si="31"/>
        <v>495193.33333333331</v>
      </c>
      <c r="U57" s="249">
        <f t="shared" si="24"/>
        <v>40840.799999999996</v>
      </c>
      <c r="V57" s="249">
        <f t="shared" si="25"/>
        <v>8168.16</v>
      </c>
      <c r="W57" s="249">
        <f t="shared" si="26"/>
        <v>13613.6</v>
      </c>
      <c r="X57" s="249">
        <f t="shared" si="27"/>
        <v>5445.4400000000005</v>
      </c>
      <c r="Y57" s="249">
        <f>SUM(Y45:Y56)</f>
        <v>15171</v>
      </c>
      <c r="Z57" s="249">
        <f>SUM(Z45:Z56)</f>
        <v>9673</v>
      </c>
      <c r="AA57" s="250">
        <f>SUM(AA45:AA56)</f>
        <v>122373.5</v>
      </c>
      <c r="AB57" s="216">
        <f t="shared" si="29"/>
        <v>422246.61388888879</v>
      </c>
      <c r="AC57" s="250">
        <f t="shared" si="30"/>
        <v>5066959.3666666653</v>
      </c>
      <c r="AD57" s="250"/>
      <c r="AE57" s="250"/>
      <c r="AF57" s="250"/>
      <c r="AG57" s="250"/>
      <c r="AH57" s="250"/>
      <c r="AI57" s="250"/>
      <c r="AJ57" s="250"/>
      <c r="AK57" s="250"/>
      <c r="AL57" s="250"/>
    </row>
    <row r="58" spans="1:576" s="241" customFormat="1" ht="15" customHeight="1" x14ac:dyDescent="0.25">
      <c r="A58" s="284"/>
      <c r="B58" s="284"/>
      <c r="C58" s="284"/>
      <c r="D58" s="284"/>
      <c r="E58" s="284"/>
      <c r="F58" s="284"/>
      <c r="G58" s="242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76"/>
      <c r="AM58" s="266"/>
      <c r="AN58" s="266"/>
      <c r="AO58" s="266"/>
      <c r="AP58" s="266"/>
      <c r="AQ58" s="266"/>
      <c r="AR58" s="266"/>
      <c r="AS58" s="266"/>
      <c r="AT58" s="266"/>
      <c r="AU58" s="266"/>
      <c r="AV58" s="266"/>
      <c r="AW58" s="266"/>
      <c r="AX58" s="266"/>
      <c r="AY58" s="266"/>
      <c r="AZ58" s="266"/>
      <c r="BA58" s="266"/>
      <c r="BB58" s="266"/>
      <c r="BC58" s="266"/>
      <c r="BD58" s="266"/>
      <c r="BE58" s="266"/>
      <c r="BF58" s="266"/>
      <c r="BG58" s="266"/>
      <c r="BH58" s="266"/>
      <c r="BI58" s="266"/>
      <c r="BJ58" s="266"/>
      <c r="BK58" s="266"/>
      <c r="BL58" s="266"/>
      <c r="BM58" s="266"/>
      <c r="BN58" s="266"/>
      <c r="BO58" s="266"/>
      <c r="BP58" s="266"/>
      <c r="BQ58" s="266"/>
      <c r="BR58" s="266"/>
      <c r="BS58" s="266"/>
      <c r="BT58" s="266"/>
      <c r="BU58" s="266"/>
      <c r="BV58" s="266"/>
      <c r="BW58" s="266"/>
      <c r="BX58" s="266"/>
      <c r="BY58" s="266"/>
      <c r="BZ58" s="266"/>
      <c r="CA58" s="266"/>
      <c r="CB58" s="266"/>
      <c r="CC58" s="266"/>
      <c r="CD58" s="266"/>
      <c r="CE58" s="266"/>
      <c r="CF58" s="266"/>
      <c r="CG58" s="266"/>
      <c r="CH58" s="266"/>
      <c r="CI58" s="266"/>
      <c r="CJ58" s="266"/>
      <c r="CK58" s="266"/>
      <c r="CL58" s="266"/>
      <c r="CM58" s="266"/>
      <c r="CN58" s="266"/>
      <c r="CO58" s="266"/>
      <c r="CP58" s="266"/>
      <c r="CQ58" s="266"/>
      <c r="CR58" s="266"/>
      <c r="CS58" s="266"/>
      <c r="CT58" s="266"/>
      <c r="CU58" s="266"/>
      <c r="CV58" s="266"/>
      <c r="CW58" s="266"/>
      <c r="CX58" s="266"/>
      <c r="CY58" s="266"/>
      <c r="CZ58" s="266"/>
      <c r="DA58" s="266"/>
      <c r="DB58" s="266"/>
      <c r="DC58" s="266"/>
      <c r="DD58" s="266"/>
      <c r="DE58" s="266"/>
      <c r="DF58" s="266"/>
      <c r="DG58" s="266"/>
      <c r="DH58" s="266"/>
      <c r="DI58" s="266"/>
      <c r="DJ58" s="266"/>
      <c r="DK58" s="266"/>
      <c r="DL58" s="266"/>
      <c r="DM58" s="266"/>
      <c r="DN58" s="266"/>
      <c r="DO58" s="266"/>
      <c r="DP58" s="266"/>
      <c r="DQ58" s="266"/>
      <c r="DR58" s="266"/>
      <c r="DS58" s="266"/>
      <c r="DT58" s="266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66"/>
      <c r="EI58" s="266"/>
      <c r="EJ58" s="266"/>
      <c r="EK58" s="266"/>
      <c r="EL58" s="266"/>
      <c r="EM58" s="266"/>
      <c r="EN58" s="266"/>
      <c r="EO58" s="266"/>
      <c r="EP58" s="266"/>
      <c r="EQ58" s="266"/>
      <c r="ER58" s="266"/>
      <c r="ES58" s="266"/>
      <c r="ET58" s="266"/>
      <c r="EU58" s="266"/>
      <c r="EV58" s="266"/>
      <c r="EW58" s="266"/>
      <c r="EX58" s="266"/>
      <c r="EY58" s="266"/>
      <c r="EZ58" s="266"/>
      <c r="FA58" s="266"/>
      <c r="FB58" s="266"/>
      <c r="FC58" s="266"/>
      <c r="FD58" s="266"/>
      <c r="FE58" s="266"/>
      <c r="FF58" s="266"/>
      <c r="FG58" s="266"/>
      <c r="FH58" s="266"/>
      <c r="FI58" s="266"/>
      <c r="FJ58" s="266"/>
      <c r="FK58" s="266"/>
      <c r="FL58" s="266"/>
      <c r="FM58" s="266"/>
      <c r="FN58" s="266"/>
      <c r="FO58" s="266"/>
      <c r="FP58" s="266"/>
      <c r="FQ58" s="266"/>
      <c r="FR58" s="266"/>
      <c r="FS58" s="266"/>
      <c r="FT58" s="266"/>
      <c r="FU58" s="266"/>
      <c r="FV58" s="266"/>
      <c r="FW58" s="266"/>
      <c r="FX58" s="266"/>
      <c r="FY58" s="266"/>
      <c r="FZ58" s="266"/>
      <c r="GA58" s="266"/>
      <c r="GB58" s="266"/>
      <c r="GC58" s="266"/>
      <c r="GD58" s="266"/>
      <c r="GE58" s="266"/>
      <c r="GF58" s="266"/>
      <c r="GG58" s="266"/>
      <c r="GH58" s="266"/>
      <c r="GI58" s="266"/>
      <c r="GJ58" s="266"/>
      <c r="GK58" s="266"/>
      <c r="GL58" s="266"/>
      <c r="GM58" s="266"/>
      <c r="GN58" s="266"/>
      <c r="GO58" s="266"/>
      <c r="GP58" s="266"/>
      <c r="GQ58" s="266"/>
      <c r="GR58" s="266"/>
      <c r="GS58" s="266"/>
      <c r="GT58" s="266"/>
      <c r="GU58" s="266"/>
      <c r="GV58" s="266"/>
      <c r="GW58" s="266"/>
      <c r="GX58" s="266"/>
      <c r="GY58" s="266"/>
      <c r="GZ58" s="266"/>
      <c r="HA58" s="266"/>
      <c r="HB58" s="266"/>
      <c r="HC58" s="266"/>
      <c r="HD58" s="266"/>
      <c r="HE58" s="266"/>
      <c r="HF58" s="266"/>
      <c r="HG58" s="266"/>
      <c r="HH58" s="266"/>
      <c r="HI58" s="266"/>
      <c r="HJ58" s="266"/>
      <c r="HK58" s="266"/>
      <c r="HL58" s="266"/>
      <c r="HM58" s="266"/>
      <c r="HN58" s="266"/>
      <c r="HO58" s="266"/>
      <c r="HP58" s="266"/>
      <c r="HQ58" s="266"/>
      <c r="HR58" s="266"/>
      <c r="HS58" s="266"/>
      <c r="HT58" s="266"/>
      <c r="HU58" s="266"/>
      <c r="HV58" s="266"/>
      <c r="HW58" s="266"/>
      <c r="HX58" s="266"/>
      <c r="HY58" s="266"/>
      <c r="HZ58" s="266"/>
      <c r="IA58" s="266"/>
      <c r="IB58" s="266"/>
      <c r="IC58" s="266"/>
      <c r="ID58" s="266"/>
      <c r="IE58" s="266"/>
      <c r="IF58" s="266"/>
      <c r="IG58" s="266"/>
      <c r="IH58" s="266"/>
      <c r="II58" s="266"/>
      <c r="IJ58" s="266"/>
      <c r="IK58" s="266"/>
      <c r="IL58" s="266"/>
      <c r="IM58" s="266"/>
      <c r="IN58" s="266"/>
      <c r="IO58" s="266"/>
      <c r="IP58" s="266"/>
      <c r="IQ58" s="266"/>
      <c r="IR58" s="266"/>
      <c r="IS58" s="266"/>
      <c r="IT58" s="266"/>
      <c r="IU58" s="266"/>
      <c r="IV58" s="266"/>
      <c r="IW58" s="266"/>
      <c r="IX58" s="266"/>
      <c r="IY58" s="266"/>
      <c r="IZ58" s="266"/>
      <c r="JA58" s="266"/>
      <c r="JB58" s="266"/>
      <c r="JC58" s="266"/>
      <c r="JD58" s="266"/>
      <c r="JE58" s="266"/>
      <c r="JF58" s="266"/>
      <c r="JG58" s="266"/>
      <c r="JH58" s="266"/>
      <c r="JI58" s="266"/>
      <c r="JJ58" s="266"/>
      <c r="JK58" s="266"/>
      <c r="JL58" s="266"/>
      <c r="JM58" s="266"/>
      <c r="JN58" s="266"/>
      <c r="JO58" s="266"/>
      <c r="JP58" s="266"/>
      <c r="JQ58" s="266"/>
      <c r="JR58" s="266"/>
      <c r="JS58" s="266"/>
      <c r="JT58" s="266"/>
      <c r="JU58" s="266"/>
      <c r="JV58" s="266"/>
      <c r="JW58" s="266"/>
      <c r="JX58" s="266"/>
      <c r="JY58" s="266"/>
      <c r="JZ58" s="266"/>
      <c r="KA58" s="266"/>
      <c r="KB58" s="266"/>
      <c r="KC58" s="266"/>
      <c r="KD58" s="266"/>
      <c r="KE58" s="266"/>
      <c r="KF58" s="266"/>
      <c r="KG58" s="266"/>
      <c r="KH58" s="266"/>
      <c r="KI58" s="266"/>
      <c r="KJ58" s="266"/>
      <c r="KK58" s="266"/>
      <c r="KL58" s="266"/>
      <c r="KM58" s="266"/>
      <c r="KN58" s="266"/>
      <c r="KO58" s="266"/>
      <c r="KP58" s="266"/>
      <c r="KQ58" s="266"/>
      <c r="KR58" s="266"/>
      <c r="KS58" s="266"/>
      <c r="KT58" s="266"/>
      <c r="KU58" s="266"/>
      <c r="KV58" s="266"/>
      <c r="KW58" s="266"/>
      <c r="KX58" s="266"/>
      <c r="KY58" s="266"/>
      <c r="KZ58" s="266"/>
      <c r="LA58" s="266"/>
      <c r="LB58" s="266"/>
      <c r="LC58" s="266"/>
      <c r="LD58" s="266"/>
      <c r="LE58" s="266"/>
      <c r="LF58" s="266"/>
      <c r="LG58" s="266"/>
      <c r="LH58" s="266"/>
      <c r="LI58" s="266"/>
      <c r="LJ58" s="266"/>
      <c r="LK58" s="266"/>
      <c r="LL58" s="266"/>
      <c r="LM58" s="266"/>
      <c r="LN58" s="266"/>
      <c r="LO58" s="266"/>
      <c r="LP58" s="266"/>
      <c r="LQ58" s="266"/>
      <c r="LR58" s="266"/>
      <c r="LS58" s="266"/>
      <c r="LT58" s="266"/>
      <c r="LU58" s="266"/>
      <c r="LV58" s="266"/>
      <c r="LW58" s="266"/>
      <c r="LX58" s="266"/>
      <c r="LY58" s="266"/>
      <c r="LZ58" s="266"/>
      <c r="MA58" s="266"/>
      <c r="MB58" s="266"/>
      <c r="MC58" s="266"/>
      <c r="MD58" s="266"/>
      <c r="ME58" s="266"/>
      <c r="MF58" s="266"/>
      <c r="MG58" s="266"/>
      <c r="MH58" s="266"/>
      <c r="MI58" s="266"/>
      <c r="MJ58" s="266"/>
      <c r="MK58" s="266"/>
      <c r="ML58" s="266"/>
      <c r="MM58" s="266"/>
      <c r="MN58" s="266"/>
      <c r="MO58" s="266"/>
      <c r="MP58" s="266"/>
      <c r="MQ58" s="266"/>
      <c r="MR58" s="266"/>
      <c r="MS58" s="266"/>
      <c r="MT58" s="266"/>
      <c r="MU58" s="266"/>
      <c r="MV58" s="266"/>
      <c r="MW58" s="266"/>
      <c r="MX58" s="266"/>
      <c r="MY58" s="266"/>
      <c r="MZ58" s="266"/>
      <c r="NA58" s="266"/>
      <c r="NB58" s="266"/>
      <c r="NC58" s="266"/>
      <c r="ND58" s="266"/>
      <c r="NE58" s="266"/>
      <c r="NF58" s="266"/>
      <c r="NG58" s="266"/>
      <c r="NH58" s="266"/>
      <c r="NI58" s="266"/>
      <c r="NJ58" s="266"/>
      <c r="NK58" s="266"/>
      <c r="NL58" s="266"/>
      <c r="NM58" s="266"/>
      <c r="NN58" s="266"/>
      <c r="NO58" s="266"/>
      <c r="NP58" s="266"/>
      <c r="NQ58" s="266"/>
      <c r="NR58" s="266"/>
      <c r="NS58" s="266"/>
      <c r="NT58" s="266"/>
      <c r="NU58" s="266"/>
      <c r="NV58" s="266"/>
      <c r="NW58" s="266"/>
      <c r="NX58" s="266"/>
      <c r="NY58" s="266"/>
      <c r="NZ58" s="266"/>
      <c r="OA58" s="266"/>
      <c r="OB58" s="266"/>
      <c r="OC58" s="266"/>
      <c r="OD58" s="266"/>
      <c r="OE58" s="266"/>
      <c r="OF58" s="266"/>
      <c r="OG58" s="266"/>
      <c r="OH58" s="266"/>
      <c r="OI58" s="266"/>
      <c r="OJ58" s="266"/>
      <c r="OK58" s="266"/>
      <c r="OL58" s="266"/>
      <c r="OM58" s="266"/>
      <c r="ON58" s="266"/>
      <c r="OO58" s="266"/>
      <c r="OP58" s="266"/>
      <c r="OQ58" s="266"/>
      <c r="OR58" s="266"/>
      <c r="OS58" s="266"/>
      <c r="OT58" s="266"/>
      <c r="OU58" s="266"/>
      <c r="OV58" s="266"/>
      <c r="OW58" s="266"/>
      <c r="OX58" s="266"/>
      <c r="OY58" s="266"/>
      <c r="OZ58" s="266"/>
      <c r="PA58" s="266"/>
      <c r="PB58" s="266"/>
      <c r="PC58" s="266"/>
      <c r="PD58" s="266"/>
      <c r="PE58" s="266"/>
      <c r="PF58" s="266"/>
      <c r="PG58" s="266"/>
      <c r="PH58" s="266"/>
      <c r="PI58" s="266"/>
      <c r="PJ58" s="266"/>
      <c r="PK58" s="266"/>
      <c r="PL58" s="266"/>
      <c r="PM58" s="266"/>
      <c r="PN58" s="266"/>
      <c r="PO58" s="266"/>
      <c r="PP58" s="266"/>
      <c r="PQ58" s="266"/>
      <c r="PR58" s="266"/>
      <c r="PS58" s="266"/>
      <c r="PT58" s="266"/>
      <c r="PU58" s="266"/>
      <c r="PV58" s="266"/>
      <c r="PW58" s="266"/>
      <c r="PX58" s="266"/>
      <c r="PY58" s="266"/>
      <c r="PZ58" s="266"/>
      <c r="QA58" s="266"/>
      <c r="QB58" s="266"/>
      <c r="QC58" s="266"/>
      <c r="QD58" s="266"/>
      <c r="QE58" s="266"/>
      <c r="QF58" s="266"/>
      <c r="QG58" s="266"/>
      <c r="QH58" s="266"/>
      <c r="QI58" s="266"/>
      <c r="QJ58" s="266"/>
      <c r="QK58" s="266"/>
      <c r="QL58" s="266"/>
      <c r="QM58" s="266"/>
      <c r="QN58" s="266"/>
      <c r="QO58" s="266"/>
      <c r="QP58" s="266"/>
      <c r="QQ58" s="266"/>
      <c r="QR58" s="266"/>
      <c r="QS58" s="266"/>
      <c r="QT58" s="266"/>
      <c r="QU58" s="266"/>
      <c r="QV58" s="266"/>
      <c r="QW58" s="266"/>
      <c r="QX58" s="266"/>
      <c r="QY58" s="266"/>
      <c r="QZ58" s="266"/>
      <c r="RA58" s="266"/>
      <c r="RB58" s="266"/>
      <c r="RC58" s="266"/>
      <c r="RD58" s="266"/>
      <c r="RE58" s="266"/>
      <c r="RF58" s="266"/>
      <c r="RG58" s="266"/>
      <c r="RH58" s="266"/>
      <c r="RI58" s="266"/>
      <c r="RJ58" s="266"/>
      <c r="RK58" s="266"/>
      <c r="RL58" s="266"/>
      <c r="RM58" s="266"/>
      <c r="RN58" s="266"/>
      <c r="RO58" s="266"/>
      <c r="RP58" s="266"/>
      <c r="RQ58" s="266"/>
      <c r="RR58" s="266"/>
      <c r="RS58" s="266"/>
      <c r="RT58" s="266"/>
      <c r="RU58" s="266"/>
      <c r="RV58" s="266"/>
      <c r="RW58" s="266"/>
      <c r="RX58" s="266"/>
      <c r="RY58" s="266"/>
      <c r="RZ58" s="266"/>
      <c r="SA58" s="266"/>
      <c r="SB58" s="266"/>
      <c r="SC58" s="266"/>
      <c r="SD58" s="266"/>
      <c r="SE58" s="266"/>
      <c r="SF58" s="266"/>
      <c r="SG58" s="266"/>
      <c r="SH58" s="266"/>
      <c r="SI58" s="266"/>
      <c r="SJ58" s="266"/>
      <c r="SK58" s="266"/>
      <c r="SL58" s="266"/>
      <c r="SM58" s="266"/>
      <c r="SN58" s="266"/>
      <c r="SO58" s="266"/>
      <c r="SP58" s="266"/>
      <c r="SQ58" s="266"/>
      <c r="SR58" s="266"/>
      <c r="SS58" s="266"/>
      <c r="ST58" s="266"/>
      <c r="SU58" s="266"/>
      <c r="SV58" s="266"/>
      <c r="SW58" s="266"/>
      <c r="SX58" s="266"/>
      <c r="SY58" s="266"/>
      <c r="SZ58" s="266"/>
      <c r="TA58" s="266"/>
      <c r="TB58" s="266"/>
      <c r="TC58" s="266"/>
      <c r="TD58" s="266"/>
      <c r="TE58" s="266"/>
      <c r="TF58" s="266"/>
      <c r="TG58" s="266"/>
      <c r="TH58" s="266"/>
      <c r="TI58" s="266"/>
      <c r="TJ58" s="266"/>
      <c r="TK58" s="266"/>
      <c r="TL58" s="266"/>
      <c r="TM58" s="266"/>
      <c r="TN58" s="266"/>
      <c r="TO58" s="266"/>
      <c r="TP58" s="266"/>
      <c r="TQ58" s="266"/>
      <c r="TR58" s="266"/>
      <c r="TS58" s="266"/>
      <c r="TT58" s="266"/>
      <c r="TU58" s="266"/>
      <c r="TV58" s="266"/>
      <c r="TW58" s="266"/>
      <c r="TX58" s="266"/>
      <c r="TY58" s="266"/>
      <c r="TZ58" s="266"/>
      <c r="UA58" s="266"/>
      <c r="UB58" s="266"/>
      <c r="UC58" s="266"/>
      <c r="UD58" s="266"/>
      <c r="UE58" s="266"/>
      <c r="UF58" s="266"/>
      <c r="UG58" s="266"/>
      <c r="UH58" s="266"/>
      <c r="UI58" s="266"/>
      <c r="UJ58" s="266"/>
      <c r="UK58" s="266"/>
      <c r="UL58" s="266"/>
      <c r="UM58" s="266"/>
      <c r="UN58" s="266"/>
      <c r="UO58" s="266"/>
      <c r="UP58" s="266"/>
      <c r="UQ58" s="266"/>
      <c r="UR58" s="266"/>
      <c r="US58" s="266"/>
      <c r="UT58" s="266"/>
      <c r="UU58" s="266"/>
      <c r="UV58" s="266"/>
      <c r="UW58" s="266"/>
      <c r="UX58" s="266"/>
      <c r="UY58" s="266"/>
      <c r="UZ58" s="266"/>
      <c r="VA58" s="266"/>
      <c r="VB58" s="266"/>
      <c r="VC58" s="266"/>
      <c r="VD58" s="266"/>
    </row>
    <row r="59" spans="1:576" s="23" customFormat="1" ht="15" customHeight="1" x14ac:dyDescent="0.2">
      <c r="A59" s="99">
        <v>1</v>
      </c>
      <c r="B59" s="92" t="s">
        <v>335</v>
      </c>
      <c r="C59" s="92" t="s">
        <v>336</v>
      </c>
      <c r="D59" s="97">
        <v>14</v>
      </c>
      <c r="E59" s="92" t="s">
        <v>255</v>
      </c>
      <c r="F59" s="92" t="s">
        <v>337</v>
      </c>
      <c r="G59" s="131">
        <v>6</v>
      </c>
      <c r="H59" s="100">
        <v>40</v>
      </c>
      <c r="I59" s="100" t="s">
        <v>109</v>
      </c>
      <c r="J59" s="54" t="s">
        <v>129</v>
      </c>
      <c r="K59" s="54" t="s">
        <v>119</v>
      </c>
      <c r="L59" s="54" t="s">
        <v>119</v>
      </c>
      <c r="M59" s="100">
        <v>1</v>
      </c>
      <c r="N59" s="101">
        <v>10433</v>
      </c>
      <c r="O59" s="101"/>
      <c r="P59" s="101"/>
      <c r="Q59" s="101">
        <f>N59+O59+P59</f>
        <v>10433</v>
      </c>
      <c r="R59" s="101"/>
      <c r="S59" s="101">
        <f>(Q59+Y59+Z59)/30*5</f>
        <v>1994</v>
      </c>
      <c r="T59" s="101">
        <f>(Q59+Y59+Z59)/30*50</f>
        <v>19940</v>
      </c>
      <c r="U59" s="101">
        <f t="shared" ref="U59:U64" si="32">Q59*15%</f>
        <v>1564.95</v>
      </c>
      <c r="V59" s="101">
        <f t="shared" ref="V59:V64" si="33">Q59*3%</f>
        <v>312.99</v>
      </c>
      <c r="W59" s="101">
        <f t="shared" ref="W59:W64" si="34">Q59*5%</f>
        <v>521.65</v>
      </c>
      <c r="X59" s="101">
        <f t="shared" ref="X59:X64" si="35">Q59*2%</f>
        <v>208.66</v>
      </c>
      <c r="Y59" s="101">
        <f>845+70</f>
        <v>915</v>
      </c>
      <c r="Z59" s="101">
        <f>586+30</f>
        <v>616</v>
      </c>
      <c r="AA59" s="102">
        <f>(Q59+Y59+Z59)/2</f>
        <v>5982</v>
      </c>
      <c r="AB59" s="102">
        <f t="shared" ref="AB59:AB64" si="36">Q59+R59+U59+V59+W59+X59+Y59+Z59+(S59/12+T59/12+AA59/12)</f>
        <v>16898.583333333332</v>
      </c>
      <c r="AC59" s="102">
        <f>+AB59*12</f>
        <v>202783</v>
      </c>
      <c r="AD59" s="102"/>
      <c r="AE59" s="102"/>
      <c r="AF59" s="102"/>
      <c r="AG59" s="102"/>
      <c r="AH59" s="102"/>
      <c r="AI59" s="102"/>
      <c r="AJ59" s="102"/>
      <c r="AK59" s="102"/>
      <c r="AL59" s="102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</row>
    <row r="60" spans="1:576" s="23" customFormat="1" ht="15" customHeight="1" x14ac:dyDescent="0.2">
      <c r="A60" s="99">
        <v>2</v>
      </c>
      <c r="B60" s="89" t="s">
        <v>335</v>
      </c>
      <c r="C60" s="89" t="s">
        <v>336</v>
      </c>
      <c r="D60" s="20">
        <v>14</v>
      </c>
      <c r="E60" s="89" t="s">
        <v>254</v>
      </c>
      <c r="F60" s="89" t="s">
        <v>337</v>
      </c>
      <c r="G60" s="130" t="s">
        <v>127</v>
      </c>
      <c r="H60" s="22">
        <v>40</v>
      </c>
      <c r="I60" s="22" t="s">
        <v>123</v>
      </c>
      <c r="J60" s="21" t="s">
        <v>74</v>
      </c>
      <c r="K60" s="21" t="s">
        <v>119</v>
      </c>
      <c r="L60" s="21" t="s">
        <v>119</v>
      </c>
      <c r="M60" s="22">
        <v>1</v>
      </c>
      <c r="N60" s="225">
        <v>12087</v>
      </c>
      <c r="O60" s="62"/>
      <c r="P60" s="62"/>
      <c r="Q60" s="62">
        <f>N60+O60+P60</f>
        <v>12087</v>
      </c>
      <c r="R60" s="62">
        <f>70.1*4</f>
        <v>280.39999999999998</v>
      </c>
      <c r="S60" s="62">
        <f>(Q60+Y60+Z60)/30*5</f>
        <v>2284.1666666666665</v>
      </c>
      <c r="T60" s="62">
        <f>(Q60+Y60+Z60)/30*50</f>
        <v>22841.666666666664</v>
      </c>
      <c r="U60" s="62">
        <f t="shared" si="32"/>
        <v>1813.05</v>
      </c>
      <c r="V60" s="62">
        <f t="shared" si="33"/>
        <v>362.61</v>
      </c>
      <c r="W60" s="62">
        <f t="shared" si="34"/>
        <v>604.35</v>
      </c>
      <c r="X60" s="62">
        <f t="shared" si="35"/>
        <v>241.74</v>
      </c>
      <c r="Y60" s="62">
        <f>887+70</f>
        <v>957</v>
      </c>
      <c r="Z60" s="62">
        <f>631+30</f>
        <v>661</v>
      </c>
      <c r="AA60" s="64">
        <f>(Q60+Y60+Z60)/2</f>
        <v>6852.5</v>
      </c>
      <c r="AB60" s="64">
        <f t="shared" si="36"/>
        <v>19672.011111111111</v>
      </c>
      <c r="AC60" s="64">
        <f>+AB60*12</f>
        <v>236064.13333333333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</row>
    <row r="61" spans="1:576" s="23" customFormat="1" ht="15" customHeight="1" x14ac:dyDescent="0.2">
      <c r="A61" s="18">
        <v>3</v>
      </c>
      <c r="B61" s="89" t="s">
        <v>335</v>
      </c>
      <c r="C61" s="89" t="s">
        <v>336</v>
      </c>
      <c r="D61" s="20">
        <v>14</v>
      </c>
      <c r="E61" s="89" t="s">
        <v>254</v>
      </c>
      <c r="F61" s="89" t="s">
        <v>337</v>
      </c>
      <c r="G61" s="138">
        <v>10</v>
      </c>
      <c r="H61" s="60">
        <v>40</v>
      </c>
      <c r="I61" s="60" t="s">
        <v>109</v>
      </c>
      <c r="J61" s="57" t="s">
        <v>130</v>
      </c>
      <c r="K61" s="57" t="s">
        <v>119</v>
      </c>
      <c r="L61" s="57" t="s">
        <v>119</v>
      </c>
      <c r="M61" s="60">
        <v>1</v>
      </c>
      <c r="N61" s="69">
        <f>15856+300</f>
        <v>16156</v>
      </c>
      <c r="O61" s="69"/>
      <c r="P61" s="69"/>
      <c r="Q61" s="62">
        <f>N61+O61+P61</f>
        <v>16156</v>
      </c>
      <c r="R61" s="69"/>
      <c r="S61" s="69">
        <f>(Q61+Y61+Z61)/30*5</f>
        <v>2943</v>
      </c>
      <c r="T61" s="69">
        <f>(Q61+Y61+Z61)/30*50</f>
        <v>29430</v>
      </c>
      <c r="U61" s="69">
        <f t="shared" si="32"/>
        <v>2423.4</v>
      </c>
      <c r="V61" s="69">
        <f t="shared" si="33"/>
        <v>484.68</v>
      </c>
      <c r="W61" s="69">
        <f t="shared" si="34"/>
        <v>807.80000000000007</v>
      </c>
      <c r="X61" s="69">
        <f t="shared" si="35"/>
        <v>323.12</v>
      </c>
      <c r="Y61" s="69">
        <v>931</v>
      </c>
      <c r="Z61" s="69">
        <v>571</v>
      </c>
      <c r="AA61" s="70">
        <f>(Q61+Y61+Z61)/2</f>
        <v>8829</v>
      </c>
      <c r="AB61" s="64">
        <f t="shared" si="36"/>
        <v>25130.5</v>
      </c>
      <c r="AC61" s="70">
        <f>+AB61*12</f>
        <v>301566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</row>
    <row r="62" spans="1:576" s="23" customFormat="1" ht="15" customHeight="1" x14ac:dyDescent="0.2">
      <c r="A62" s="99">
        <v>4</v>
      </c>
      <c r="B62" s="89" t="s">
        <v>335</v>
      </c>
      <c r="C62" s="89" t="s">
        <v>336</v>
      </c>
      <c r="D62" s="20">
        <v>15</v>
      </c>
      <c r="E62" s="95" t="s">
        <v>254</v>
      </c>
      <c r="F62" s="89" t="s">
        <v>337</v>
      </c>
      <c r="G62" s="130">
        <v>13</v>
      </c>
      <c r="H62" s="22">
        <v>40</v>
      </c>
      <c r="I62" s="22" t="s">
        <v>109</v>
      </c>
      <c r="J62" s="21" t="s">
        <v>224</v>
      </c>
      <c r="K62" s="21" t="s">
        <v>119</v>
      </c>
      <c r="L62" s="21" t="s">
        <v>119</v>
      </c>
      <c r="M62" s="22">
        <v>1</v>
      </c>
      <c r="N62" s="62">
        <v>30226</v>
      </c>
      <c r="O62" s="62"/>
      <c r="P62" s="62"/>
      <c r="Q62" s="62">
        <f>N62+O62+P62</f>
        <v>30226</v>
      </c>
      <c r="R62" s="62">
        <f>70.1*5</f>
        <v>350.5</v>
      </c>
      <c r="S62" s="62">
        <f>(Q62+Y62+Z62)/30*5</f>
        <v>5482.5</v>
      </c>
      <c r="T62" s="62">
        <f>(Q62+Y62+Z62)/30*50</f>
        <v>54825</v>
      </c>
      <c r="U62" s="62">
        <f t="shared" si="32"/>
        <v>4533.8999999999996</v>
      </c>
      <c r="V62" s="62">
        <f t="shared" si="33"/>
        <v>906.78</v>
      </c>
      <c r="W62" s="62">
        <f t="shared" si="34"/>
        <v>1511.3000000000002</v>
      </c>
      <c r="X62" s="62">
        <f t="shared" si="35"/>
        <v>604.52</v>
      </c>
      <c r="Y62" s="62">
        <v>1595</v>
      </c>
      <c r="Z62" s="62">
        <v>1074</v>
      </c>
      <c r="AA62" s="64">
        <f>(Q62+Y62+Z62)/2</f>
        <v>16447.5</v>
      </c>
      <c r="AB62" s="64">
        <f t="shared" si="36"/>
        <v>47198.25</v>
      </c>
      <c r="AC62" s="64">
        <f>+AB62*12</f>
        <v>566379</v>
      </c>
      <c r="AD62" s="64"/>
      <c r="AE62" s="64"/>
      <c r="AF62" s="64"/>
      <c r="AG62" s="64"/>
      <c r="AH62" s="64"/>
      <c r="AI62" s="64"/>
      <c r="AJ62" s="64"/>
      <c r="AK62" s="64"/>
      <c r="AL62" s="6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</row>
    <row r="63" spans="1:576" s="23" customFormat="1" ht="15" customHeight="1" x14ac:dyDescent="0.2">
      <c r="A63" s="18">
        <v>5</v>
      </c>
      <c r="B63" s="89" t="s">
        <v>335</v>
      </c>
      <c r="C63" s="89" t="s">
        <v>336</v>
      </c>
      <c r="D63" s="20">
        <v>14</v>
      </c>
      <c r="E63" s="92" t="s">
        <v>254</v>
      </c>
      <c r="F63" s="89" t="s">
        <v>337</v>
      </c>
      <c r="G63" s="130">
        <v>22</v>
      </c>
      <c r="H63" s="22">
        <v>40</v>
      </c>
      <c r="I63" s="22" t="s">
        <v>109</v>
      </c>
      <c r="J63" s="21" t="s">
        <v>225</v>
      </c>
      <c r="K63" s="21" t="s">
        <v>119</v>
      </c>
      <c r="L63" s="21" t="s">
        <v>119</v>
      </c>
      <c r="M63" s="22">
        <v>1</v>
      </c>
      <c r="N63" s="62">
        <v>101806</v>
      </c>
      <c r="O63" s="62"/>
      <c r="P63" s="62"/>
      <c r="Q63" s="62">
        <f>N63+O63+P63</f>
        <v>101806</v>
      </c>
      <c r="R63" s="62"/>
      <c r="S63" s="62">
        <f>(Q63+Y63+Z63)/30*5</f>
        <v>17829.666666666668</v>
      </c>
      <c r="T63" s="62">
        <f>(Q63+Y63+Z63)/30*50</f>
        <v>178296.66666666666</v>
      </c>
      <c r="U63" s="62">
        <f t="shared" si="32"/>
        <v>15270.9</v>
      </c>
      <c r="V63" s="62">
        <f t="shared" si="33"/>
        <v>3054.18</v>
      </c>
      <c r="W63" s="62">
        <f t="shared" si="34"/>
        <v>5090.3</v>
      </c>
      <c r="X63" s="62">
        <f t="shared" si="35"/>
        <v>2036.1200000000001</v>
      </c>
      <c r="Y63" s="62">
        <v>3037</v>
      </c>
      <c r="Z63" s="62">
        <v>2135</v>
      </c>
      <c r="AA63" s="64"/>
      <c r="AB63" s="64">
        <f t="shared" si="36"/>
        <v>148773.36111111112</v>
      </c>
      <c r="AC63" s="64">
        <f>+AB63*12</f>
        <v>1785280.3333333335</v>
      </c>
      <c r="AD63" s="64"/>
      <c r="AE63" s="64"/>
      <c r="AF63" s="64"/>
      <c r="AG63" s="64"/>
      <c r="AH63" s="64"/>
      <c r="AI63" s="64"/>
      <c r="AJ63" s="64"/>
      <c r="AK63" s="64"/>
      <c r="AL63" s="6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</row>
    <row r="64" spans="1:576" s="251" customFormat="1" ht="15" customHeight="1" x14ac:dyDescent="0.2">
      <c r="A64" s="159"/>
      <c r="B64" s="160"/>
      <c r="C64" s="160"/>
      <c r="D64" s="254"/>
      <c r="E64" s="160"/>
      <c r="F64" s="160"/>
      <c r="G64" s="162"/>
      <c r="H64" s="90"/>
      <c r="I64" s="90"/>
      <c r="J64" s="161"/>
      <c r="K64" s="161"/>
      <c r="L64" s="161"/>
      <c r="M64" s="90"/>
      <c r="N64" s="71">
        <f t="shared" ref="N64:T64" si="37">SUM(N59:N63)</f>
        <v>170708</v>
      </c>
      <c r="O64" s="71">
        <f t="shared" si="37"/>
        <v>0</v>
      </c>
      <c r="P64" s="71">
        <f t="shared" si="37"/>
        <v>0</v>
      </c>
      <c r="Q64" s="71">
        <f t="shared" si="37"/>
        <v>170708</v>
      </c>
      <c r="R64" s="71">
        <f t="shared" si="37"/>
        <v>630.9</v>
      </c>
      <c r="S64" s="71">
        <f t="shared" si="37"/>
        <v>30533.333333333336</v>
      </c>
      <c r="T64" s="71">
        <f t="shared" si="37"/>
        <v>305333.33333333331</v>
      </c>
      <c r="U64" s="71">
        <f t="shared" si="32"/>
        <v>25606.2</v>
      </c>
      <c r="V64" s="71">
        <f t="shared" si="33"/>
        <v>5121.24</v>
      </c>
      <c r="W64" s="71">
        <f t="shared" si="34"/>
        <v>8535.4</v>
      </c>
      <c r="X64" s="71">
        <f t="shared" si="35"/>
        <v>3414.16</v>
      </c>
      <c r="Y64" s="71">
        <f>SUM(Y59:Y63)</f>
        <v>7435</v>
      </c>
      <c r="Z64" s="71">
        <f>SUM(Z59:Z63)</f>
        <v>5057</v>
      </c>
      <c r="AA64" s="216">
        <f>SUM(AA59:AA63)</f>
        <v>38111</v>
      </c>
      <c r="AB64" s="216">
        <f t="shared" si="36"/>
        <v>257672.70555555556</v>
      </c>
      <c r="AC64" s="216">
        <f>SUM(AC59:AC63)</f>
        <v>3092072.4666666668</v>
      </c>
      <c r="AD64" s="216"/>
      <c r="AE64" s="216"/>
      <c r="AF64" s="216"/>
      <c r="AG64" s="216"/>
      <c r="AH64" s="216"/>
      <c r="AI64" s="216"/>
      <c r="AJ64" s="216"/>
      <c r="AK64" s="216"/>
      <c r="AL64" s="216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2"/>
      <c r="BZ64" s="252"/>
      <c r="CA64" s="252"/>
      <c r="CB64" s="252"/>
      <c r="CC64" s="252"/>
      <c r="CD64" s="252"/>
      <c r="CE64" s="252"/>
      <c r="CF64" s="252"/>
      <c r="CG64" s="252"/>
      <c r="CH64" s="252"/>
      <c r="CI64" s="252"/>
      <c r="CJ64" s="252"/>
      <c r="CK64" s="252"/>
      <c r="CL64" s="252"/>
      <c r="CM64" s="252"/>
      <c r="CN64" s="252"/>
      <c r="CO64" s="252"/>
      <c r="CP64" s="252"/>
      <c r="CQ64" s="252"/>
      <c r="CR64" s="252"/>
      <c r="CS64" s="252"/>
      <c r="CT64" s="252"/>
      <c r="CU64" s="252"/>
      <c r="CV64" s="252"/>
      <c r="CW64" s="252"/>
      <c r="CX64" s="252"/>
      <c r="CY64" s="252"/>
      <c r="CZ64" s="252"/>
      <c r="DA64" s="252"/>
      <c r="DB64" s="252"/>
      <c r="DC64" s="252"/>
      <c r="DD64" s="252"/>
      <c r="DE64" s="252"/>
      <c r="DF64" s="252"/>
      <c r="DG64" s="252"/>
      <c r="DH64" s="252"/>
      <c r="DI64" s="252"/>
      <c r="DJ64" s="252"/>
      <c r="DK64" s="252"/>
      <c r="DL64" s="252"/>
      <c r="DM64" s="252"/>
      <c r="DN64" s="252"/>
      <c r="DO64" s="252"/>
      <c r="DP64" s="252"/>
      <c r="DQ64" s="252"/>
      <c r="DR64" s="252"/>
      <c r="DS64" s="252"/>
      <c r="DT64" s="252"/>
      <c r="DU64" s="252"/>
      <c r="DV64" s="252"/>
      <c r="DW64" s="252"/>
      <c r="DX64" s="252"/>
      <c r="DY64" s="252"/>
      <c r="DZ64" s="252"/>
      <c r="EA64" s="252"/>
      <c r="EB64" s="252"/>
      <c r="EC64" s="252"/>
      <c r="ED64" s="252"/>
      <c r="EE64" s="252"/>
      <c r="EF64" s="252"/>
      <c r="EG64" s="252"/>
      <c r="EH64" s="252"/>
      <c r="EI64" s="252"/>
      <c r="EJ64" s="252"/>
      <c r="EK64" s="252"/>
      <c r="EL64" s="252"/>
      <c r="EM64" s="252"/>
      <c r="EN64" s="252"/>
      <c r="EO64" s="252"/>
      <c r="EP64" s="252"/>
      <c r="EQ64" s="252"/>
      <c r="ER64" s="252"/>
      <c r="ES64" s="252"/>
      <c r="ET64" s="252"/>
      <c r="EU64" s="252"/>
      <c r="EV64" s="252"/>
      <c r="EW64" s="252"/>
      <c r="EX64" s="252"/>
      <c r="EY64" s="252"/>
      <c r="EZ64" s="252"/>
      <c r="FA64" s="252"/>
      <c r="FB64" s="252"/>
      <c r="FC64" s="252"/>
      <c r="FD64" s="252"/>
      <c r="FE64" s="252"/>
      <c r="FF64" s="252"/>
      <c r="FG64" s="252"/>
      <c r="FH64" s="252"/>
      <c r="FI64" s="252"/>
      <c r="FJ64" s="252"/>
      <c r="FK64" s="252"/>
      <c r="FL64" s="252"/>
      <c r="FM64" s="252"/>
      <c r="FN64" s="252"/>
      <c r="FO64" s="252"/>
      <c r="FP64" s="252"/>
      <c r="FQ64" s="252"/>
      <c r="FR64" s="252"/>
      <c r="FS64" s="252"/>
      <c r="FT64" s="252"/>
      <c r="FU64" s="252"/>
      <c r="FV64" s="252"/>
      <c r="FW64" s="252"/>
      <c r="FX64" s="252"/>
      <c r="FY64" s="252"/>
      <c r="FZ64" s="252"/>
      <c r="GA64" s="252"/>
      <c r="GB64" s="252"/>
      <c r="GC64" s="252"/>
      <c r="GD64" s="252"/>
      <c r="GE64" s="252"/>
      <c r="GF64" s="252"/>
      <c r="GG64" s="252"/>
      <c r="GH64" s="252"/>
      <c r="GI64" s="252"/>
      <c r="GJ64" s="252"/>
      <c r="GK64" s="252"/>
      <c r="GL64" s="252"/>
      <c r="GM64" s="252"/>
      <c r="GN64" s="252"/>
      <c r="GO64" s="252"/>
      <c r="GP64" s="252"/>
      <c r="GQ64" s="252"/>
      <c r="GR64" s="252"/>
      <c r="GS64" s="252"/>
      <c r="GT64" s="252"/>
      <c r="GU64" s="252"/>
      <c r="GV64" s="252"/>
      <c r="GW64" s="252"/>
      <c r="GX64" s="252"/>
      <c r="GY64" s="252"/>
      <c r="GZ64" s="252"/>
      <c r="HA64" s="252"/>
      <c r="HB64" s="252"/>
      <c r="HC64" s="252"/>
      <c r="HD64" s="252"/>
      <c r="HE64" s="252"/>
      <c r="HF64" s="252"/>
      <c r="HG64" s="252"/>
      <c r="HH64" s="252"/>
      <c r="HI64" s="252"/>
      <c r="HJ64" s="252"/>
      <c r="HK64" s="252"/>
      <c r="HL64" s="252"/>
      <c r="HM64" s="252"/>
      <c r="HN64" s="252"/>
      <c r="HO64" s="252"/>
      <c r="HP64" s="252"/>
      <c r="HQ64" s="252"/>
      <c r="HR64" s="252"/>
      <c r="HS64" s="252"/>
      <c r="HT64" s="252"/>
      <c r="HU64" s="252"/>
      <c r="HV64" s="252"/>
      <c r="HW64" s="252"/>
      <c r="HX64" s="252"/>
      <c r="HY64" s="252"/>
      <c r="HZ64" s="252"/>
      <c r="IA64" s="252"/>
      <c r="IB64" s="252"/>
      <c r="IC64" s="252"/>
      <c r="ID64" s="252"/>
      <c r="IE64" s="252"/>
      <c r="IF64" s="252"/>
      <c r="IG64" s="252"/>
      <c r="IH64" s="252"/>
      <c r="II64" s="252"/>
      <c r="IJ64" s="252"/>
      <c r="IK64" s="252"/>
      <c r="IL64" s="252"/>
      <c r="IM64" s="252"/>
      <c r="IN64" s="252"/>
      <c r="IO64" s="252"/>
      <c r="IP64" s="252"/>
      <c r="IQ64" s="252"/>
      <c r="IR64" s="252"/>
      <c r="IS64" s="252"/>
      <c r="IT64" s="252"/>
      <c r="IU64" s="252"/>
      <c r="IV64" s="252"/>
      <c r="IW64" s="252"/>
      <c r="IX64" s="252"/>
      <c r="IY64" s="252"/>
      <c r="IZ64" s="252"/>
      <c r="JA64" s="252"/>
      <c r="JB64" s="252"/>
      <c r="JC64" s="252"/>
      <c r="JD64" s="252"/>
      <c r="JE64" s="252"/>
      <c r="JF64" s="252"/>
      <c r="JG64" s="252"/>
      <c r="JH64" s="252"/>
      <c r="JI64" s="252"/>
      <c r="JJ64" s="252"/>
      <c r="JK64" s="252"/>
      <c r="JL64" s="252"/>
      <c r="JM64" s="252"/>
      <c r="JN64" s="252"/>
      <c r="JO64" s="252"/>
      <c r="JP64" s="252"/>
      <c r="JQ64" s="252"/>
      <c r="JR64" s="252"/>
      <c r="JS64" s="252"/>
      <c r="JT64" s="252"/>
      <c r="JU64" s="252"/>
      <c r="JV64" s="252"/>
      <c r="JW64" s="252"/>
      <c r="JX64" s="252"/>
      <c r="JY64" s="252"/>
      <c r="JZ64" s="252"/>
      <c r="KA64" s="252"/>
      <c r="KB64" s="252"/>
      <c r="KC64" s="252"/>
      <c r="KD64" s="252"/>
      <c r="KE64" s="252"/>
      <c r="KF64" s="252"/>
      <c r="KG64" s="252"/>
      <c r="KH64" s="252"/>
      <c r="KI64" s="252"/>
      <c r="KJ64" s="252"/>
      <c r="KK64" s="252"/>
      <c r="KL64" s="252"/>
      <c r="KM64" s="252"/>
      <c r="KN64" s="252"/>
      <c r="KO64" s="252"/>
      <c r="KP64" s="252"/>
      <c r="KQ64" s="252"/>
      <c r="KR64" s="252"/>
      <c r="KS64" s="252"/>
      <c r="KT64" s="252"/>
      <c r="KU64" s="252"/>
      <c r="KV64" s="252"/>
      <c r="KW64" s="252"/>
      <c r="KX64" s="252"/>
      <c r="KY64" s="252"/>
      <c r="KZ64" s="252"/>
      <c r="LA64" s="252"/>
      <c r="LB64" s="252"/>
      <c r="LC64" s="252"/>
      <c r="LD64" s="252"/>
      <c r="LE64" s="252"/>
      <c r="LF64" s="252"/>
      <c r="LG64" s="252"/>
      <c r="LH64" s="252"/>
      <c r="LI64" s="252"/>
      <c r="LJ64" s="252"/>
      <c r="LK64" s="252"/>
      <c r="LL64" s="252"/>
      <c r="LM64" s="252"/>
      <c r="LN64" s="252"/>
      <c r="LO64" s="252"/>
      <c r="LP64" s="252"/>
      <c r="LQ64" s="252"/>
      <c r="LR64" s="252"/>
      <c r="LS64" s="252"/>
      <c r="LT64" s="252"/>
      <c r="LU64" s="252"/>
      <c r="LV64" s="252"/>
      <c r="LW64" s="252"/>
      <c r="LX64" s="252"/>
      <c r="LY64" s="252"/>
      <c r="LZ64" s="252"/>
      <c r="MA64" s="252"/>
      <c r="MB64" s="252"/>
      <c r="MC64" s="252"/>
      <c r="MD64" s="252"/>
      <c r="ME64" s="252"/>
      <c r="MF64" s="252"/>
      <c r="MG64" s="252"/>
      <c r="MH64" s="252"/>
      <c r="MI64" s="252"/>
      <c r="MJ64" s="252"/>
      <c r="MK64" s="252"/>
      <c r="ML64" s="252"/>
      <c r="MM64" s="252"/>
      <c r="MN64" s="252"/>
      <c r="MO64" s="252"/>
      <c r="MP64" s="252"/>
      <c r="MQ64" s="252"/>
      <c r="MR64" s="252"/>
      <c r="MS64" s="252"/>
      <c r="MT64" s="252"/>
      <c r="MU64" s="252"/>
      <c r="MV64" s="252"/>
      <c r="MW64" s="252"/>
      <c r="MX64" s="252"/>
      <c r="MY64" s="252"/>
      <c r="MZ64" s="252"/>
      <c r="NA64" s="252"/>
      <c r="NB64" s="252"/>
      <c r="NC64" s="252"/>
      <c r="ND64" s="252"/>
      <c r="NE64" s="252"/>
      <c r="NF64" s="252"/>
      <c r="NG64" s="252"/>
      <c r="NH64" s="252"/>
      <c r="NI64" s="252"/>
      <c r="NJ64" s="252"/>
      <c r="NK64" s="252"/>
      <c r="NL64" s="252"/>
      <c r="NM64" s="252"/>
      <c r="NN64" s="252"/>
      <c r="NO64" s="252"/>
      <c r="NP64" s="252"/>
      <c r="NQ64" s="252"/>
      <c r="NR64" s="252"/>
      <c r="NS64" s="252"/>
      <c r="NT64" s="252"/>
      <c r="NU64" s="252"/>
      <c r="NV64" s="252"/>
      <c r="NW64" s="252"/>
      <c r="NX64" s="252"/>
      <c r="NY64" s="252"/>
      <c r="NZ64" s="252"/>
      <c r="OA64" s="252"/>
      <c r="OB64" s="252"/>
      <c r="OC64" s="252"/>
      <c r="OD64" s="252"/>
      <c r="OE64" s="252"/>
      <c r="OF64" s="252"/>
      <c r="OG64" s="252"/>
      <c r="OH64" s="252"/>
      <c r="OI64" s="252"/>
      <c r="OJ64" s="252"/>
      <c r="OK64" s="252"/>
      <c r="OL64" s="252"/>
      <c r="OM64" s="252"/>
      <c r="ON64" s="252"/>
      <c r="OO64" s="252"/>
      <c r="OP64" s="252"/>
      <c r="OQ64" s="252"/>
      <c r="OR64" s="252"/>
      <c r="OS64" s="252"/>
      <c r="OT64" s="252"/>
      <c r="OU64" s="252"/>
      <c r="OV64" s="252"/>
      <c r="OW64" s="252"/>
      <c r="OX64" s="252"/>
      <c r="OY64" s="252"/>
      <c r="OZ64" s="252"/>
      <c r="PA64" s="252"/>
      <c r="PB64" s="252"/>
      <c r="PC64" s="252"/>
      <c r="PD64" s="252"/>
      <c r="PE64" s="252"/>
      <c r="PF64" s="252"/>
      <c r="PG64" s="252"/>
      <c r="PH64" s="252"/>
      <c r="PI64" s="252"/>
      <c r="PJ64" s="252"/>
      <c r="PK64" s="252"/>
      <c r="PL64" s="252"/>
      <c r="PM64" s="252"/>
      <c r="PN64" s="252"/>
      <c r="PO64" s="252"/>
      <c r="PP64" s="252"/>
      <c r="PQ64" s="252"/>
      <c r="PR64" s="252"/>
      <c r="PS64" s="252"/>
      <c r="PT64" s="252"/>
      <c r="PU64" s="252"/>
      <c r="PV64" s="252"/>
      <c r="PW64" s="252"/>
      <c r="PX64" s="252"/>
      <c r="PY64" s="252"/>
      <c r="PZ64" s="252"/>
      <c r="QA64" s="252"/>
      <c r="QB64" s="252"/>
      <c r="QC64" s="252"/>
      <c r="QD64" s="252"/>
      <c r="QE64" s="252"/>
      <c r="QF64" s="252"/>
      <c r="QG64" s="252"/>
      <c r="QH64" s="252"/>
      <c r="QI64" s="252"/>
      <c r="QJ64" s="252"/>
      <c r="QK64" s="252"/>
      <c r="QL64" s="252"/>
      <c r="QM64" s="252"/>
      <c r="QN64" s="252"/>
      <c r="QO64" s="252"/>
      <c r="QP64" s="252"/>
      <c r="QQ64" s="252"/>
      <c r="QR64" s="252"/>
      <c r="QS64" s="252"/>
      <c r="QT64" s="252"/>
      <c r="QU64" s="252"/>
      <c r="QV64" s="252"/>
      <c r="QW64" s="252"/>
      <c r="QX64" s="252"/>
      <c r="QY64" s="252"/>
      <c r="QZ64" s="252"/>
      <c r="RA64" s="252"/>
      <c r="RB64" s="252"/>
      <c r="RC64" s="252"/>
      <c r="RD64" s="252"/>
      <c r="RE64" s="252"/>
      <c r="RF64" s="252"/>
      <c r="RG64" s="252"/>
      <c r="RH64" s="252"/>
      <c r="RI64" s="252"/>
      <c r="RJ64" s="252"/>
      <c r="RK64" s="252"/>
      <c r="RL64" s="252"/>
      <c r="RM64" s="252"/>
      <c r="RN64" s="252"/>
      <c r="RO64" s="252"/>
      <c r="RP64" s="252"/>
      <c r="RQ64" s="252"/>
      <c r="RR64" s="252"/>
      <c r="RS64" s="252"/>
      <c r="RT64" s="252"/>
      <c r="RU64" s="252"/>
      <c r="RV64" s="252"/>
      <c r="RW64" s="252"/>
      <c r="RX64" s="252"/>
      <c r="RY64" s="252"/>
      <c r="RZ64" s="252"/>
      <c r="SA64" s="252"/>
      <c r="SB64" s="252"/>
      <c r="SC64" s="252"/>
      <c r="SD64" s="252"/>
      <c r="SE64" s="252"/>
      <c r="SF64" s="252"/>
      <c r="SG64" s="252"/>
      <c r="SH64" s="252"/>
      <c r="SI64" s="252"/>
      <c r="SJ64" s="252"/>
      <c r="SK64" s="252"/>
      <c r="SL64" s="252"/>
      <c r="SM64" s="252"/>
      <c r="SN64" s="252"/>
      <c r="SO64" s="252"/>
      <c r="SP64" s="252"/>
      <c r="SQ64" s="252"/>
      <c r="SR64" s="252"/>
      <c r="SS64" s="252"/>
      <c r="ST64" s="252"/>
      <c r="SU64" s="252"/>
      <c r="SV64" s="252"/>
      <c r="SW64" s="252"/>
      <c r="SX64" s="252"/>
      <c r="SY64" s="252"/>
      <c r="SZ64" s="252"/>
      <c r="TA64" s="252"/>
      <c r="TB64" s="252"/>
      <c r="TC64" s="252"/>
      <c r="TD64" s="252"/>
      <c r="TE64" s="252"/>
      <c r="TF64" s="252"/>
      <c r="TG64" s="252"/>
      <c r="TH64" s="252"/>
      <c r="TI64" s="252"/>
      <c r="TJ64" s="252"/>
      <c r="TK64" s="252"/>
      <c r="TL64" s="252"/>
      <c r="TM64" s="252"/>
      <c r="TN64" s="252"/>
      <c r="TO64" s="252"/>
      <c r="TP64" s="252"/>
      <c r="TQ64" s="252"/>
      <c r="TR64" s="252"/>
      <c r="TS64" s="252"/>
      <c r="TT64" s="252"/>
      <c r="TU64" s="252"/>
      <c r="TV64" s="252"/>
      <c r="TW64" s="252"/>
      <c r="TX64" s="252"/>
      <c r="TY64" s="252"/>
      <c r="TZ64" s="252"/>
      <c r="UA64" s="252"/>
      <c r="UB64" s="252"/>
      <c r="UC64" s="252"/>
      <c r="UD64" s="252"/>
      <c r="UE64" s="252"/>
      <c r="UF64" s="252"/>
      <c r="UG64" s="252"/>
      <c r="UH64" s="252"/>
      <c r="UI64" s="252"/>
      <c r="UJ64" s="252"/>
      <c r="UK64" s="252"/>
      <c r="UL64" s="252"/>
      <c r="UM64" s="252"/>
      <c r="UN64" s="252"/>
      <c r="UO64" s="252"/>
      <c r="UP64" s="252"/>
      <c r="UQ64" s="252"/>
      <c r="UR64" s="252"/>
      <c r="US64" s="252"/>
      <c r="UT64" s="252"/>
      <c r="UU64" s="252"/>
      <c r="UV64" s="252"/>
      <c r="UW64" s="252"/>
      <c r="UX64" s="252"/>
      <c r="UY64" s="252"/>
      <c r="UZ64" s="252"/>
      <c r="VA64" s="252"/>
      <c r="VB64" s="252"/>
      <c r="VC64" s="252"/>
      <c r="VD64" s="252"/>
    </row>
    <row r="65" spans="1:576" s="23" customFormat="1" ht="15" customHeight="1" x14ac:dyDescent="0.25">
      <c r="A65" s="286"/>
      <c r="B65" s="287"/>
      <c r="C65" s="287"/>
      <c r="D65" s="287"/>
      <c r="E65" s="287"/>
      <c r="F65" s="287"/>
      <c r="G65" s="130"/>
      <c r="H65" s="22"/>
      <c r="I65" s="22"/>
      <c r="J65" s="21"/>
      <c r="K65" s="21"/>
      <c r="L65" s="21"/>
      <c r="M65" s="2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</row>
    <row r="66" spans="1:576" s="23" customFormat="1" ht="15" customHeight="1" x14ac:dyDescent="0.2">
      <c r="A66" s="18">
        <v>1</v>
      </c>
      <c r="B66" s="89" t="s">
        <v>335</v>
      </c>
      <c r="C66" s="89" t="s">
        <v>336</v>
      </c>
      <c r="D66" s="20">
        <v>14</v>
      </c>
      <c r="E66" s="95" t="s">
        <v>254</v>
      </c>
      <c r="F66" s="89" t="s">
        <v>337</v>
      </c>
      <c r="G66" s="134" t="s">
        <v>351</v>
      </c>
      <c r="H66" s="60">
        <v>40</v>
      </c>
      <c r="I66" s="60" t="s">
        <v>109</v>
      </c>
      <c r="J66" s="57" t="s">
        <v>13</v>
      </c>
      <c r="K66" s="156" t="s">
        <v>359</v>
      </c>
      <c r="L66" s="21" t="s">
        <v>119</v>
      </c>
      <c r="M66" s="60">
        <v>1</v>
      </c>
      <c r="N66" s="101">
        <v>14024</v>
      </c>
      <c r="O66" s="69"/>
      <c r="P66" s="69"/>
      <c r="Q66" s="62">
        <f t="shared" ref="Q66:Q73" si="38">N66+O66+P66</f>
        <v>14024</v>
      </c>
      <c r="R66" s="69">
        <f>70.1*4</f>
        <v>280.39999999999998</v>
      </c>
      <c r="S66" s="69">
        <f t="shared" ref="S66:S76" si="39">(Q66+Y66+Z66)/30*5</f>
        <v>2582</v>
      </c>
      <c r="T66" s="69">
        <f t="shared" ref="T66:T76" si="40">(Q66+Y66+Z66)/30*50</f>
        <v>25820</v>
      </c>
      <c r="U66" s="69">
        <f t="shared" ref="U66:U76" si="41">Q66*15%</f>
        <v>2103.6</v>
      </c>
      <c r="V66" s="69">
        <f t="shared" ref="V66:V76" si="42">Q66*3%</f>
        <v>420.71999999999997</v>
      </c>
      <c r="W66" s="69">
        <f t="shared" ref="W66:W76" si="43">Q66*5%</f>
        <v>701.2</v>
      </c>
      <c r="X66" s="69">
        <f t="shared" ref="X66:X76" si="44">Q66*2%</f>
        <v>280.48</v>
      </c>
      <c r="Y66" s="69">
        <v>869</v>
      </c>
      <c r="Z66" s="69">
        <v>599</v>
      </c>
      <c r="AA66" s="70">
        <f t="shared" ref="AA66:AA75" si="45">(Q66+Y66+Z66)/2</f>
        <v>7746</v>
      </c>
      <c r="AB66" s="64">
        <f t="shared" ref="AB66:AB77" si="46">Q66+R66+U66+V66+W66+X66+Y66+Z66+(S66/12+T66/12+AA66/12)</f>
        <v>22290.733333333334</v>
      </c>
      <c r="AC66" s="70">
        <f t="shared" ref="AC66:AC76" si="47">+AB66*12</f>
        <v>267488.8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</row>
    <row r="67" spans="1:576" s="23" customFormat="1" ht="15" customHeight="1" x14ac:dyDescent="0.2">
      <c r="A67" s="99">
        <v>2</v>
      </c>
      <c r="B67" s="89" t="s">
        <v>335</v>
      </c>
      <c r="C67" s="89" t="s">
        <v>336</v>
      </c>
      <c r="D67" s="20">
        <v>14</v>
      </c>
      <c r="E67" s="92" t="s">
        <v>254</v>
      </c>
      <c r="F67" s="89" t="s">
        <v>337</v>
      </c>
      <c r="G67" s="134" t="s">
        <v>351</v>
      </c>
      <c r="H67" s="22">
        <v>40</v>
      </c>
      <c r="I67" s="22" t="s">
        <v>109</v>
      </c>
      <c r="J67" s="21" t="s">
        <v>13</v>
      </c>
      <c r="K67" s="156" t="s">
        <v>359</v>
      </c>
      <c r="L67" s="21" t="s">
        <v>119</v>
      </c>
      <c r="M67" s="22">
        <v>1</v>
      </c>
      <c r="N67" s="101">
        <v>14024</v>
      </c>
      <c r="O67" s="62"/>
      <c r="P67" s="62"/>
      <c r="Q67" s="62">
        <f t="shared" si="38"/>
        <v>14024</v>
      </c>
      <c r="R67" s="62">
        <f>70.1*4</f>
        <v>280.39999999999998</v>
      </c>
      <c r="S67" s="62">
        <f t="shared" si="39"/>
        <v>2582</v>
      </c>
      <c r="T67" s="62">
        <f t="shared" si="40"/>
        <v>25820</v>
      </c>
      <c r="U67" s="62">
        <f t="shared" si="41"/>
        <v>2103.6</v>
      </c>
      <c r="V67" s="62">
        <f t="shared" si="42"/>
        <v>420.71999999999997</v>
      </c>
      <c r="W67" s="62">
        <f t="shared" si="43"/>
        <v>701.2</v>
      </c>
      <c r="X67" s="62">
        <f t="shared" si="44"/>
        <v>280.48</v>
      </c>
      <c r="Y67" s="62">
        <v>869</v>
      </c>
      <c r="Z67" s="62">
        <v>599</v>
      </c>
      <c r="AA67" s="64">
        <f t="shared" si="45"/>
        <v>7746</v>
      </c>
      <c r="AB67" s="64">
        <f t="shared" si="46"/>
        <v>22290.733333333334</v>
      </c>
      <c r="AC67" s="64">
        <f t="shared" si="47"/>
        <v>267488.8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</row>
    <row r="68" spans="1:576" s="23" customFormat="1" ht="15" customHeight="1" x14ac:dyDescent="0.2">
      <c r="A68" s="18">
        <v>3</v>
      </c>
      <c r="B68" s="89" t="s">
        <v>335</v>
      </c>
      <c r="C68" s="89" t="s">
        <v>336</v>
      </c>
      <c r="D68" s="20">
        <v>14</v>
      </c>
      <c r="E68" s="92" t="s">
        <v>255</v>
      </c>
      <c r="F68" s="89" t="s">
        <v>337</v>
      </c>
      <c r="G68" s="140" t="s">
        <v>351</v>
      </c>
      <c r="H68" s="22">
        <v>40</v>
      </c>
      <c r="I68" s="22" t="s">
        <v>109</v>
      </c>
      <c r="J68" s="21" t="s">
        <v>13</v>
      </c>
      <c r="K68" s="156" t="s">
        <v>359</v>
      </c>
      <c r="L68" s="156" t="s">
        <v>119</v>
      </c>
      <c r="M68" s="22">
        <v>1</v>
      </c>
      <c r="N68" s="101">
        <v>14024</v>
      </c>
      <c r="O68" s="62"/>
      <c r="P68" s="62"/>
      <c r="Q68" s="62">
        <f t="shared" si="38"/>
        <v>14024</v>
      </c>
      <c r="R68" s="62">
        <f>70.1*7</f>
        <v>490.69999999999993</v>
      </c>
      <c r="S68" s="62">
        <f t="shared" si="39"/>
        <v>2582</v>
      </c>
      <c r="T68" s="62">
        <f t="shared" si="40"/>
        <v>25820</v>
      </c>
      <c r="U68" s="62">
        <f t="shared" si="41"/>
        <v>2103.6</v>
      </c>
      <c r="V68" s="62">
        <f t="shared" si="42"/>
        <v>420.71999999999997</v>
      </c>
      <c r="W68" s="62">
        <f t="shared" si="43"/>
        <v>701.2</v>
      </c>
      <c r="X68" s="62">
        <f t="shared" si="44"/>
        <v>280.48</v>
      </c>
      <c r="Y68" s="62">
        <v>869</v>
      </c>
      <c r="Z68" s="62">
        <v>599</v>
      </c>
      <c r="AA68" s="64">
        <f t="shared" si="45"/>
        <v>7746</v>
      </c>
      <c r="AB68" s="64">
        <f t="shared" si="46"/>
        <v>22501.033333333333</v>
      </c>
      <c r="AC68" s="64">
        <f t="shared" si="47"/>
        <v>270012.40000000002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</row>
    <row r="69" spans="1:576" s="23" customFormat="1" ht="15" customHeight="1" x14ac:dyDescent="0.2">
      <c r="A69" s="18">
        <v>4</v>
      </c>
      <c r="B69" s="89" t="s">
        <v>335</v>
      </c>
      <c r="C69" s="89" t="s">
        <v>336</v>
      </c>
      <c r="D69" s="20">
        <v>14</v>
      </c>
      <c r="E69" s="89" t="s">
        <v>254</v>
      </c>
      <c r="F69" s="89" t="s">
        <v>337</v>
      </c>
      <c r="G69" s="130">
        <v>10</v>
      </c>
      <c r="H69" s="22">
        <v>40</v>
      </c>
      <c r="I69" s="22" t="s">
        <v>109</v>
      </c>
      <c r="J69" s="21" t="s">
        <v>24</v>
      </c>
      <c r="K69" s="156" t="s">
        <v>359</v>
      </c>
      <c r="L69" s="156" t="s">
        <v>119</v>
      </c>
      <c r="M69" s="22">
        <v>1</v>
      </c>
      <c r="N69" s="62">
        <f>15856+300</f>
        <v>16156</v>
      </c>
      <c r="O69" s="62"/>
      <c r="P69" s="62"/>
      <c r="Q69" s="62">
        <f t="shared" si="38"/>
        <v>16156</v>
      </c>
      <c r="R69" s="62">
        <f>70.1*4</f>
        <v>280.39999999999998</v>
      </c>
      <c r="S69" s="62">
        <f t="shared" si="39"/>
        <v>2943</v>
      </c>
      <c r="T69" s="62">
        <f t="shared" si="40"/>
        <v>29430</v>
      </c>
      <c r="U69" s="62">
        <f t="shared" si="41"/>
        <v>2423.4</v>
      </c>
      <c r="V69" s="62">
        <f t="shared" si="42"/>
        <v>484.68</v>
      </c>
      <c r="W69" s="62">
        <f t="shared" si="43"/>
        <v>807.80000000000007</v>
      </c>
      <c r="X69" s="62">
        <f t="shared" si="44"/>
        <v>323.12</v>
      </c>
      <c r="Y69" s="62">
        <v>931</v>
      </c>
      <c r="Z69" s="62">
        <v>571</v>
      </c>
      <c r="AA69" s="64">
        <f t="shared" si="45"/>
        <v>8829</v>
      </c>
      <c r="AB69" s="64">
        <f t="shared" si="46"/>
        <v>25410.9</v>
      </c>
      <c r="AC69" s="64">
        <f t="shared" si="47"/>
        <v>304930.80000000005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</row>
    <row r="70" spans="1:576" s="23" customFormat="1" ht="15" customHeight="1" x14ac:dyDescent="0.2">
      <c r="A70" s="99">
        <v>5</v>
      </c>
      <c r="B70" s="89" t="s">
        <v>335</v>
      </c>
      <c r="C70" s="89" t="s">
        <v>336</v>
      </c>
      <c r="D70" s="20">
        <v>14</v>
      </c>
      <c r="E70" s="89" t="s">
        <v>254</v>
      </c>
      <c r="F70" s="89" t="s">
        <v>337</v>
      </c>
      <c r="G70" s="130">
        <v>10</v>
      </c>
      <c r="H70" s="22">
        <v>40</v>
      </c>
      <c r="I70" s="157" t="s">
        <v>123</v>
      </c>
      <c r="J70" s="21" t="s">
        <v>159</v>
      </c>
      <c r="K70" s="156" t="s">
        <v>359</v>
      </c>
      <c r="L70" s="21" t="s">
        <v>119</v>
      </c>
      <c r="M70" s="22">
        <v>1</v>
      </c>
      <c r="N70" s="62">
        <v>16756</v>
      </c>
      <c r="O70" s="62"/>
      <c r="P70" s="62"/>
      <c r="Q70" s="62">
        <f t="shared" si="38"/>
        <v>16756</v>
      </c>
      <c r="R70" s="62"/>
      <c r="S70" s="62">
        <f t="shared" si="39"/>
        <v>3043</v>
      </c>
      <c r="T70" s="62">
        <f t="shared" si="40"/>
        <v>30430</v>
      </c>
      <c r="U70" s="62">
        <f t="shared" si="41"/>
        <v>2513.4</v>
      </c>
      <c r="V70" s="62">
        <f t="shared" si="42"/>
        <v>502.68</v>
      </c>
      <c r="W70" s="62">
        <f t="shared" si="43"/>
        <v>837.80000000000007</v>
      </c>
      <c r="X70" s="62">
        <f t="shared" si="44"/>
        <v>335.12</v>
      </c>
      <c r="Y70" s="62">
        <v>931</v>
      </c>
      <c r="Z70" s="62">
        <v>571</v>
      </c>
      <c r="AA70" s="64">
        <f t="shared" si="45"/>
        <v>9129</v>
      </c>
      <c r="AB70" s="64">
        <f t="shared" si="46"/>
        <v>25997.166666666668</v>
      </c>
      <c r="AC70" s="64">
        <f t="shared" si="47"/>
        <v>311966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</row>
    <row r="71" spans="1:576" ht="12.75" x14ac:dyDescent="0.2">
      <c r="A71" s="18">
        <v>6</v>
      </c>
      <c r="B71" s="89" t="s">
        <v>335</v>
      </c>
      <c r="C71" s="89" t="s">
        <v>336</v>
      </c>
      <c r="D71" s="20">
        <v>14</v>
      </c>
      <c r="E71" s="89" t="s">
        <v>258</v>
      </c>
      <c r="F71" s="89" t="s">
        <v>337</v>
      </c>
      <c r="G71" s="130">
        <v>11</v>
      </c>
      <c r="H71" s="22">
        <v>40</v>
      </c>
      <c r="I71" s="22" t="s">
        <v>109</v>
      </c>
      <c r="J71" s="21" t="s">
        <v>25</v>
      </c>
      <c r="K71" s="156" t="s">
        <v>359</v>
      </c>
      <c r="L71" s="21" t="s">
        <v>119</v>
      </c>
      <c r="M71" s="22">
        <v>1</v>
      </c>
      <c r="N71" s="62">
        <v>19633</v>
      </c>
      <c r="O71" s="62"/>
      <c r="P71" s="62"/>
      <c r="Q71" s="62">
        <f t="shared" si="38"/>
        <v>19633</v>
      </c>
      <c r="R71" s="62">
        <f>70.1*5</f>
        <v>350.5</v>
      </c>
      <c r="S71" s="62">
        <f t="shared" si="39"/>
        <v>3608.333333333333</v>
      </c>
      <c r="T71" s="62">
        <f t="shared" si="40"/>
        <v>36083.333333333328</v>
      </c>
      <c r="U71" s="62">
        <f t="shared" si="41"/>
        <v>2944.95</v>
      </c>
      <c r="V71" s="62">
        <f t="shared" si="42"/>
        <v>588.99</v>
      </c>
      <c r="W71" s="62">
        <f t="shared" si="43"/>
        <v>981.65000000000009</v>
      </c>
      <c r="X71" s="62">
        <f t="shared" si="44"/>
        <v>392.66</v>
      </c>
      <c r="Y71" s="62">
        <v>1261</v>
      </c>
      <c r="Z71" s="62">
        <v>756</v>
      </c>
      <c r="AA71" s="64">
        <f t="shared" si="45"/>
        <v>10825</v>
      </c>
      <c r="AB71" s="64">
        <f t="shared" si="46"/>
        <v>31118.472222222226</v>
      </c>
      <c r="AC71" s="64">
        <f t="shared" si="47"/>
        <v>373421.66666666674</v>
      </c>
      <c r="AD71" s="64"/>
      <c r="AE71" s="64"/>
      <c r="AF71" s="64"/>
      <c r="AG71" s="64"/>
      <c r="AH71" s="64"/>
      <c r="AI71" s="64"/>
      <c r="AJ71" s="64"/>
      <c r="AK71" s="64"/>
      <c r="AL71" s="64"/>
    </row>
    <row r="72" spans="1:576" s="23" customFormat="1" ht="15" customHeight="1" x14ac:dyDescent="0.2">
      <c r="A72" s="18">
        <v>7</v>
      </c>
      <c r="B72" s="89" t="s">
        <v>335</v>
      </c>
      <c r="C72" s="89" t="s">
        <v>336</v>
      </c>
      <c r="D72" s="20">
        <v>14</v>
      </c>
      <c r="E72" s="89" t="s">
        <v>258</v>
      </c>
      <c r="F72" s="89" t="s">
        <v>337</v>
      </c>
      <c r="G72" s="131">
        <v>11</v>
      </c>
      <c r="H72" s="22">
        <v>40</v>
      </c>
      <c r="I72" s="22" t="s">
        <v>109</v>
      </c>
      <c r="J72" s="21" t="s">
        <v>92</v>
      </c>
      <c r="K72" s="156" t="s">
        <v>359</v>
      </c>
      <c r="L72" s="21" t="s">
        <v>119</v>
      </c>
      <c r="M72" s="22">
        <v>1</v>
      </c>
      <c r="N72" s="62">
        <v>19633</v>
      </c>
      <c r="O72" s="62"/>
      <c r="P72" s="62"/>
      <c r="Q72" s="62">
        <f t="shared" si="38"/>
        <v>19633</v>
      </c>
      <c r="R72" s="62">
        <f>70.1*4</f>
        <v>280.39999999999998</v>
      </c>
      <c r="S72" s="62">
        <f t="shared" si="39"/>
        <v>3608.333333333333</v>
      </c>
      <c r="T72" s="62">
        <f t="shared" si="40"/>
        <v>36083.333333333328</v>
      </c>
      <c r="U72" s="62">
        <f t="shared" si="41"/>
        <v>2944.95</v>
      </c>
      <c r="V72" s="62">
        <f t="shared" si="42"/>
        <v>588.99</v>
      </c>
      <c r="W72" s="62">
        <f t="shared" si="43"/>
        <v>981.65000000000009</v>
      </c>
      <c r="X72" s="62">
        <f t="shared" si="44"/>
        <v>392.66</v>
      </c>
      <c r="Y72" s="62">
        <v>1261</v>
      </c>
      <c r="Z72" s="62">
        <v>756</v>
      </c>
      <c r="AA72" s="64">
        <f t="shared" si="45"/>
        <v>10825</v>
      </c>
      <c r="AB72" s="64">
        <f t="shared" si="46"/>
        <v>31048.372222222228</v>
      </c>
      <c r="AC72" s="64">
        <f t="shared" si="47"/>
        <v>372580.46666666673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</row>
    <row r="73" spans="1:576" s="23" customFormat="1" ht="15" customHeight="1" x14ac:dyDescent="0.2">
      <c r="A73" s="99">
        <v>8</v>
      </c>
      <c r="B73" s="89" t="s">
        <v>335</v>
      </c>
      <c r="C73" s="89" t="s">
        <v>336</v>
      </c>
      <c r="D73" s="20">
        <v>14</v>
      </c>
      <c r="E73" s="89" t="s">
        <v>258</v>
      </c>
      <c r="F73" s="89" t="s">
        <v>337</v>
      </c>
      <c r="G73" s="130">
        <v>13</v>
      </c>
      <c r="H73" s="22">
        <v>40</v>
      </c>
      <c r="I73" s="22" t="s">
        <v>109</v>
      </c>
      <c r="J73" s="21" t="s">
        <v>174</v>
      </c>
      <c r="K73" s="156" t="s">
        <v>359</v>
      </c>
      <c r="L73" s="21" t="s">
        <v>119</v>
      </c>
      <c r="M73" s="22">
        <v>1</v>
      </c>
      <c r="N73" s="62">
        <v>30226</v>
      </c>
      <c r="O73" s="62"/>
      <c r="P73" s="62"/>
      <c r="Q73" s="62">
        <f t="shared" si="38"/>
        <v>30226</v>
      </c>
      <c r="R73" s="62">
        <f>70.1*4</f>
        <v>280.39999999999998</v>
      </c>
      <c r="S73" s="62">
        <f t="shared" si="39"/>
        <v>5431.5</v>
      </c>
      <c r="T73" s="62">
        <f t="shared" si="40"/>
        <v>54315</v>
      </c>
      <c r="U73" s="62">
        <f t="shared" si="41"/>
        <v>4533.8999999999996</v>
      </c>
      <c r="V73" s="62">
        <f t="shared" si="42"/>
        <v>906.78</v>
      </c>
      <c r="W73" s="62">
        <f t="shared" si="43"/>
        <v>1511.3000000000002</v>
      </c>
      <c r="X73" s="62">
        <f t="shared" si="44"/>
        <v>604.52</v>
      </c>
      <c r="Y73" s="62">
        <v>1455</v>
      </c>
      <c r="Z73" s="62">
        <v>908</v>
      </c>
      <c r="AA73" s="64">
        <f t="shared" si="45"/>
        <v>16294.5</v>
      </c>
      <c r="AB73" s="64">
        <f t="shared" si="46"/>
        <v>46762.65</v>
      </c>
      <c r="AC73" s="64">
        <f t="shared" si="47"/>
        <v>561151.80000000005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</row>
    <row r="74" spans="1:576" s="24" customFormat="1" ht="15" customHeight="1" x14ac:dyDescent="0.2">
      <c r="A74" s="18">
        <v>9</v>
      </c>
      <c r="B74" s="89" t="s">
        <v>335</v>
      </c>
      <c r="C74" s="89" t="s">
        <v>336</v>
      </c>
      <c r="D74" s="20">
        <v>14</v>
      </c>
      <c r="E74" s="89" t="s">
        <v>255</v>
      </c>
      <c r="F74" s="89" t="s">
        <v>337</v>
      </c>
      <c r="G74" s="130">
        <v>13</v>
      </c>
      <c r="H74" s="22">
        <v>40</v>
      </c>
      <c r="I74" s="22" t="s">
        <v>109</v>
      </c>
      <c r="J74" s="21" t="s">
        <v>222</v>
      </c>
      <c r="K74" s="156" t="s">
        <v>359</v>
      </c>
      <c r="L74" s="21" t="s">
        <v>301</v>
      </c>
      <c r="M74" s="22">
        <v>1</v>
      </c>
      <c r="N74" s="62">
        <v>30226</v>
      </c>
      <c r="O74" s="62"/>
      <c r="P74" s="62"/>
      <c r="Q74" s="62">
        <f>N74+O74+'APROBADA EN JUNIO 2016'!P529</f>
        <v>30226</v>
      </c>
      <c r="R74" s="62">
        <f>70.1*4</f>
        <v>280.39999999999998</v>
      </c>
      <c r="S74" s="62">
        <f t="shared" si="39"/>
        <v>5482.5</v>
      </c>
      <c r="T74" s="62">
        <f t="shared" si="40"/>
        <v>54825</v>
      </c>
      <c r="U74" s="62">
        <f t="shared" si="41"/>
        <v>4533.8999999999996</v>
      </c>
      <c r="V74" s="62">
        <f t="shared" si="42"/>
        <v>906.78</v>
      </c>
      <c r="W74" s="62">
        <f t="shared" si="43"/>
        <v>1511.3000000000002</v>
      </c>
      <c r="X74" s="62">
        <f t="shared" si="44"/>
        <v>604.52</v>
      </c>
      <c r="Y74" s="62">
        <v>1595</v>
      </c>
      <c r="Z74" s="62">
        <v>1074</v>
      </c>
      <c r="AA74" s="64">
        <f t="shared" si="45"/>
        <v>16447.5</v>
      </c>
      <c r="AB74" s="64">
        <f t="shared" si="46"/>
        <v>47128.15</v>
      </c>
      <c r="AC74" s="218">
        <f t="shared" si="47"/>
        <v>565537.80000000005</v>
      </c>
      <c r="AD74" s="209"/>
      <c r="AE74" s="209"/>
      <c r="AF74" s="209"/>
      <c r="AG74" s="209"/>
      <c r="AH74" s="209"/>
      <c r="AI74" s="209"/>
      <c r="AJ74" s="209"/>
      <c r="AK74" s="209"/>
      <c r="AL74" s="275"/>
    </row>
    <row r="75" spans="1:576" s="23" customFormat="1" ht="15" customHeight="1" x14ac:dyDescent="0.2">
      <c r="A75" s="18">
        <v>10</v>
      </c>
      <c r="B75" s="89" t="s">
        <v>335</v>
      </c>
      <c r="C75" s="89" t="s">
        <v>336</v>
      </c>
      <c r="D75" s="20">
        <v>14</v>
      </c>
      <c r="E75" s="89" t="s">
        <v>258</v>
      </c>
      <c r="F75" s="89" t="s">
        <v>337</v>
      </c>
      <c r="G75" s="134" t="s">
        <v>114</v>
      </c>
      <c r="H75" s="22">
        <v>40</v>
      </c>
      <c r="I75" s="22" t="s">
        <v>109</v>
      </c>
      <c r="J75" s="21" t="s">
        <v>203</v>
      </c>
      <c r="K75" s="156" t="s">
        <v>359</v>
      </c>
      <c r="L75" s="21" t="s">
        <v>119</v>
      </c>
      <c r="M75" s="22">
        <v>1</v>
      </c>
      <c r="N75" s="62">
        <v>32580</v>
      </c>
      <c r="O75" s="62"/>
      <c r="P75" s="62"/>
      <c r="Q75" s="62">
        <f>N75+O75+P75</f>
        <v>32580</v>
      </c>
      <c r="R75" s="62">
        <v>184</v>
      </c>
      <c r="S75" s="62">
        <f t="shared" si="39"/>
        <v>5874.8333333333339</v>
      </c>
      <c r="T75" s="62">
        <f t="shared" si="40"/>
        <v>58748.333333333336</v>
      </c>
      <c r="U75" s="62">
        <f t="shared" si="41"/>
        <v>4887</v>
      </c>
      <c r="V75" s="62">
        <f t="shared" si="42"/>
        <v>977.4</v>
      </c>
      <c r="W75" s="62">
        <f t="shared" si="43"/>
        <v>1629</v>
      </c>
      <c r="X75" s="62">
        <f t="shared" si="44"/>
        <v>651.6</v>
      </c>
      <c r="Y75" s="62">
        <v>1595</v>
      </c>
      <c r="Z75" s="62">
        <v>1074</v>
      </c>
      <c r="AA75" s="64">
        <f t="shared" si="45"/>
        <v>17624.5</v>
      </c>
      <c r="AB75" s="64">
        <f t="shared" si="46"/>
        <v>50431.972222222219</v>
      </c>
      <c r="AC75" s="64">
        <f t="shared" si="47"/>
        <v>605183.66666666663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</row>
    <row r="76" spans="1:576" s="23" customFormat="1" ht="15" customHeight="1" x14ac:dyDescent="0.2">
      <c r="A76" s="99">
        <v>11</v>
      </c>
      <c r="B76" s="95" t="s">
        <v>335</v>
      </c>
      <c r="C76" s="95" t="s">
        <v>336</v>
      </c>
      <c r="D76" s="20">
        <v>14</v>
      </c>
      <c r="E76" s="89" t="s">
        <v>254</v>
      </c>
      <c r="F76" s="89" t="s">
        <v>337</v>
      </c>
      <c r="G76" s="132">
        <v>15</v>
      </c>
      <c r="H76" s="53">
        <v>40</v>
      </c>
      <c r="I76" s="53" t="s">
        <v>109</v>
      </c>
      <c r="J76" s="52" t="s">
        <v>171</v>
      </c>
      <c r="K76" s="214" t="s">
        <v>359</v>
      </c>
      <c r="L76" s="52" t="s">
        <v>119</v>
      </c>
      <c r="M76" s="53">
        <v>1</v>
      </c>
      <c r="N76" s="62">
        <v>48963</v>
      </c>
      <c r="O76" s="63"/>
      <c r="P76" s="63"/>
      <c r="Q76" s="63">
        <f>N76+O76+P76</f>
        <v>48963</v>
      </c>
      <c r="R76" s="63"/>
      <c r="S76" s="63">
        <f t="shared" si="39"/>
        <v>8728.1666666666679</v>
      </c>
      <c r="T76" s="63">
        <f t="shared" si="40"/>
        <v>87281.666666666672</v>
      </c>
      <c r="U76" s="63">
        <f t="shared" si="41"/>
        <v>7344.45</v>
      </c>
      <c r="V76" s="63">
        <f t="shared" si="42"/>
        <v>1468.8899999999999</v>
      </c>
      <c r="W76" s="63">
        <f t="shared" si="43"/>
        <v>2448.15</v>
      </c>
      <c r="X76" s="63">
        <f t="shared" si="44"/>
        <v>979.26</v>
      </c>
      <c r="Y76" s="63">
        <v>1989</v>
      </c>
      <c r="Z76" s="63">
        <v>1417</v>
      </c>
      <c r="AA76" s="65"/>
      <c r="AB76" s="64">
        <f t="shared" si="46"/>
        <v>72610.569444444438</v>
      </c>
      <c r="AC76" s="65">
        <f t="shared" si="47"/>
        <v>871326.83333333326</v>
      </c>
      <c r="AD76" s="65"/>
      <c r="AE76" s="65"/>
      <c r="AF76" s="65"/>
      <c r="AG76" s="65"/>
      <c r="AH76" s="65"/>
      <c r="AI76" s="65"/>
      <c r="AJ76" s="65"/>
      <c r="AK76" s="65"/>
      <c r="AL76" s="65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</row>
    <row r="77" spans="1:576" s="56" customFormat="1" ht="13.5" customHeight="1" x14ac:dyDescent="0.2">
      <c r="A77" s="18"/>
      <c r="B77" s="89"/>
      <c r="C77" s="89"/>
      <c r="D77" s="20"/>
      <c r="E77" s="19"/>
      <c r="F77" s="89"/>
      <c r="G77" s="130"/>
      <c r="H77" s="22"/>
      <c r="I77" s="22"/>
      <c r="J77" s="21"/>
      <c r="K77" s="156"/>
      <c r="L77" s="91" t="s">
        <v>226</v>
      </c>
      <c r="M77" s="90"/>
      <c r="N77" s="71">
        <f t="shared" ref="N77:AA77" si="48">SUM(N66:N76)</f>
        <v>256245</v>
      </c>
      <c r="O77" s="71">
        <f t="shared" si="48"/>
        <v>0</v>
      </c>
      <c r="P77" s="71">
        <f t="shared" si="48"/>
        <v>0</v>
      </c>
      <c r="Q77" s="71">
        <f t="shared" si="48"/>
        <v>256245</v>
      </c>
      <c r="R77" s="71">
        <f t="shared" si="48"/>
        <v>2707.6000000000004</v>
      </c>
      <c r="S77" s="71">
        <f t="shared" si="48"/>
        <v>46465.666666666672</v>
      </c>
      <c r="T77" s="71">
        <f t="shared" si="48"/>
        <v>464656.66666666663</v>
      </c>
      <c r="U77" s="71">
        <f t="shared" si="48"/>
        <v>38436.75</v>
      </c>
      <c r="V77" s="71">
        <f t="shared" si="48"/>
        <v>7687.3499999999985</v>
      </c>
      <c r="W77" s="71">
        <f t="shared" si="48"/>
        <v>12812.25</v>
      </c>
      <c r="X77" s="71">
        <f t="shared" si="48"/>
        <v>5124.9000000000005</v>
      </c>
      <c r="Y77" s="71">
        <f t="shared" si="48"/>
        <v>13625</v>
      </c>
      <c r="Z77" s="71">
        <f t="shared" si="48"/>
        <v>8924</v>
      </c>
      <c r="AA77" s="71">
        <f t="shared" si="48"/>
        <v>113212.5</v>
      </c>
      <c r="AB77" s="216">
        <f t="shared" si="46"/>
        <v>397590.75277777773</v>
      </c>
      <c r="AC77" s="71">
        <f>SUM(AC66:AC76)</f>
        <v>4771089.0333333332</v>
      </c>
      <c r="AD77" s="71"/>
      <c r="AE77" s="71"/>
      <c r="AF77" s="71">
        <v>1856493.17</v>
      </c>
      <c r="AG77" s="71"/>
      <c r="AH77" s="71"/>
      <c r="AI77" s="71">
        <v>0</v>
      </c>
      <c r="AJ77" s="71"/>
      <c r="AK77" s="71"/>
      <c r="AL77" s="71">
        <v>10000</v>
      </c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</row>
    <row r="78" spans="1:576" s="23" customFormat="1" ht="17.25" customHeight="1" x14ac:dyDescent="0.2">
      <c r="A78" s="111" t="s">
        <v>340</v>
      </c>
      <c r="B78" s="118"/>
      <c r="C78" s="92"/>
      <c r="D78" s="97"/>
      <c r="E78" s="118"/>
      <c r="F78" s="92"/>
      <c r="G78" s="136"/>
      <c r="H78" s="119"/>
      <c r="I78" s="119"/>
      <c r="J78" s="117"/>
      <c r="K78" s="117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211"/>
      <c r="AD78" s="142"/>
      <c r="AE78" s="142"/>
      <c r="AF78" s="142"/>
      <c r="AG78" s="142"/>
      <c r="AH78" s="142"/>
      <c r="AI78" s="142"/>
      <c r="AJ78" s="142"/>
      <c r="AK78" s="142"/>
      <c r="AL78" s="277"/>
      <c r="AM78" s="265"/>
      <c r="AN78" s="265"/>
      <c r="AO78" s="265"/>
      <c r="AP78" s="265"/>
      <c r="AQ78" s="265"/>
      <c r="AR78" s="265"/>
      <c r="AS78" s="265"/>
      <c r="AT78" s="265"/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  <c r="BK78" s="265"/>
      <c r="BL78" s="265"/>
      <c r="BM78" s="265"/>
      <c r="BN78" s="265"/>
      <c r="BO78" s="265"/>
      <c r="BP78" s="265"/>
      <c r="BQ78" s="265"/>
      <c r="BR78" s="265"/>
      <c r="BS78" s="265"/>
      <c r="BT78" s="265"/>
      <c r="BU78" s="265"/>
      <c r="BV78" s="265"/>
      <c r="BW78" s="265"/>
      <c r="BX78" s="265"/>
      <c r="BY78" s="265"/>
      <c r="BZ78" s="265"/>
      <c r="CA78" s="265"/>
      <c r="CB78" s="265"/>
      <c r="CC78" s="265"/>
      <c r="CD78" s="265"/>
      <c r="CE78" s="265"/>
      <c r="CF78" s="265"/>
      <c r="CG78" s="265"/>
      <c r="CH78" s="265"/>
      <c r="CI78" s="265"/>
      <c r="CJ78" s="265"/>
      <c r="CK78" s="265"/>
      <c r="CL78" s="265"/>
      <c r="CM78" s="265"/>
      <c r="CN78" s="265"/>
      <c r="CO78" s="265"/>
      <c r="CP78" s="265"/>
      <c r="CQ78" s="265"/>
      <c r="CR78" s="265"/>
      <c r="CS78" s="265"/>
      <c r="CT78" s="265"/>
      <c r="CU78" s="265"/>
      <c r="CV78" s="265"/>
      <c r="CW78" s="265"/>
      <c r="CX78" s="265"/>
      <c r="CY78" s="265"/>
      <c r="CZ78" s="265"/>
      <c r="DA78" s="265"/>
      <c r="DB78" s="265"/>
      <c r="DC78" s="265"/>
      <c r="DD78" s="265"/>
      <c r="DE78" s="265"/>
      <c r="DF78" s="265"/>
      <c r="DG78" s="265"/>
      <c r="DH78" s="265"/>
      <c r="DI78" s="265"/>
      <c r="DJ78" s="265"/>
      <c r="DK78" s="265"/>
      <c r="DL78" s="265"/>
      <c r="DM78" s="265"/>
      <c r="DN78" s="265"/>
      <c r="DO78" s="265"/>
      <c r="DP78" s="265"/>
      <c r="DQ78" s="265"/>
      <c r="DR78" s="265"/>
      <c r="DS78" s="265"/>
      <c r="DT78" s="265"/>
      <c r="DU78" s="265"/>
      <c r="DV78" s="265"/>
      <c r="DW78" s="265"/>
      <c r="DX78" s="265"/>
      <c r="DY78" s="265"/>
      <c r="DZ78" s="265"/>
      <c r="EA78" s="265"/>
      <c r="EB78" s="265"/>
      <c r="EC78" s="265"/>
      <c r="ED78" s="265"/>
      <c r="EE78" s="265"/>
      <c r="EF78" s="265"/>
      <c r="EG78" s="265"/>
      <c r="EH78" s="265"/>
      <c r="EI78" s="265"/>
      <c r="EJ78" s="265"/>
      <c r="EK78" s="265"/>
      <c r="EL78" s="265"/>
      <c r="EM78" s="265"/>
      <c r="EN78" s="265"/>
      <c r="EO78" s="265"/>
      <c r="EP78" s="265"/>
      <c r="EQ78" s="265"/>
      <c r="ER78" s="265"/>
      <c r="ES78" s="265"/>
      <c r="ET78" s="265"/>
      <c r="EU78" s="265"/>
      <c r="EV78" s="265"/>
      <c r="EW78" s="265"/>
      <c r="EX78" s="265"/>
      <c r="EY78" s="265"/>
      <c r="EZ78" s="265"/>
      <c r="FA78" s="265"/>
      <c r="FB78" s="265"/>
      <c r="FC78" s="265"/>
      <c r="FD78" s="265"/>
      <c r="FE78" s="265"/>
      <c r="FF78" s="265"/>
      <c r="FG78" s="265"/>
      <c r="FH78" s="265"/>
      <c r="FI78" s="265"/>
      <c r="FJ78" s="265"/>
      <c r="FK78" s="265"/>
      <c r="FL78" s="265"/>
      <c r="FM78" s="265"/>
      <c r="FN78" s="265"/>
      <c r="FO78" s="265"/>
      <c r="FP78" s="265"/>
      <c r="FQ78" s="265"/>
      <c r="FR78" s="265"/>
      <c r="FS78" s="265"/>
      <c r="FT78" s="265"/>
      <c r="FU78" s="265"/>
      <c r="FV78" s="265"/>
      <c r="FW78" s="265"/>
      <c r="FX78" s="265"/>
      <c r="FY78" s="265"/>
      <c r="FZ78" s="265"/>
      <c r="GA78" s="265"/>
      <c r="GB78" s="265"/>
      <c r="GC78" s="265"/>
      <c r="GD78" s="265"/>
      <c r="GE78" s="265"/>
      <c r="GF78" s="265"/>
      <c r="GG78" s="265"/>
      <c r="GH78" s="265"/>
      <c r="GI78" s="265"/>
      <c r="GJ78" s="265"/>
      <c r="GK78" s="265"/>
      <c r="GL78" s="265"/>
      <c r="GM78" s="265"/>
      <c r="GN78" s="265"/>
      <c r="GO78" s="265"/>
      <c r="GP78" s="265"/>
      <c r="GQ78" s="265"/>
      <c r="GR78" s="265"/>
      <c r="GS78" s="265"/>
      <c r="GT78" s="265"/>
      <c r="GU78" s="265"/>
      <c r="GV78" s="265"/>
      <c r="GW78" s="265"/>
      <c r="GX78" s="265"/>
      <c r="GY78" s="265"/>
      <c r="GZ78" s="265"/>
      <c r="HA78" s="265"/>
      <c r="HB78" s="265"/>
      <c r="HC78" s="265"/>
      <c r="HD78" s="265"/>
      <c r="HE78" s="265"/>
      <c r="HF78" s="265"/>
      <c r="HG78" s="265"/>
      <c r="HH78" s="265"/>
      <c r="HI78" s="265"/>
      <c r="HJ78" s="265"/>
      <c r="HK78" s="265"/>
      <c r="HL78" s="265"/>
      <c r="HM78" s="265"/>
      <c r="HN78" s="265"/>
      <c r="HO78" s="265"/>
      <c r="HP78" s="265"/>
      <c r="HQ78" s="265"/>
      <c r="HR78" s="265"/>
      <c r="HS78" s="265"/>
      <c r="HT78" s="265"/>
      <c r="HU78" s="265"/>
      <c r="HV78" s="265"/>
      <c r="HW78" s="265"/>
      <c r="HX78" s="265"/>
      <c r="HY78" s="265"/>
      <c r="HZ78" s="265"/>
      <c r="IA78" s="265"/>
      <c r="IB78" s="265"/>
      <c r="IC78" s="265"/>
      <c r="ID78" s="265"/>
      <c r="IE78" s="265"/>
      <c r="IF78" s="265"/>
      <c r="IG78" s="265"/>
      <c r="IH78" s="265"/>
      <c r="II78" s="265"/>
      <c r="IJ78" s="265"/>
      <c r="IK78" s="265"/>
      <c r="IL78" s="265"/>
      <c r="IM78" s="265"/>
      <c r="IN78" s="265"/>
      <c r="IO78" s="265"/>
      <c r="IP78" s="265"/>
      <c r="IQ78" s="265"/>
      <c r="IR78" s="265"/>
      <c r="IS78" s="265"/>
      <c r="IT78" s="265"/>
      <c r="IU78" s="265"/>
      <c r="IV78" s="265"/>
      <c r="IW78" s="265"/>
      <c r="IX78" s="265"/>
      <c r="IY78" s="265"/>
      <c r="IZ78" s="265"/>
      <c r="JA78" s="265"/>
      <c r="JB78" s="265"/>
      <c r="JC78" s="265"/>
      <c r="JD78" s="265"/>
      <c r="JE78" s="265"/>
      <c r="JF78" s="265"/>
      <c r="JG78" s="265"/>
      <c r="JH78" s="265"/>
      <c r="JI78" s="265"/>
      <c r="JJ78" s="265"/>
      <c r="JK78" s="265"/>
      <c r="JL78" s="265"/>
      <c r="JM78" s="265"/>
      <c r="JN78" s="265"/>
      <c r="JO78" s="265"/>
      <c r="JP78" s="265"/>
      <c r="JQ78" s="265"/>
      <c r="JR78" s="265"/>
      <c r="JS78" s="265"/>
      <c r="JT78" s="265"/>
      <c r="JU78" s="265"/>
      <c r="JV78" s="265"/>
      <c r="JW78" s="265"/>
      <c r="JX78" s="265"/>
      <c r="JY78" s="265"/>
      <c r="JZ78" s="265"/>
      <c r="KA78" s="265"/>
      <c r="KB78" s="265"/>
      <c r="KC78" s="265"/>
      <c r="KD78" s="265"/>
      <c r="KE78" s="265"/>
      <c r="KF78" s="265"/>
      <c r="KG78" s="265"/>
      <c r="KH78" s="265"/>
      <c r="KI78" s="265"/>
      <c r="KJ78" s="265"/>
      <c r="KK78" s="265"/>
      <c r="KL78" s="265"/>
      <c r="KM78" s="265"/>
      <c r="KN78" s="265"/>
      <c r="KO78" s="265"/>
      <c r="KP78" s="265"/>
      <c r="KQ78" s="265"/>
      <c r="KR78" s="265"/>
      <c r="KS78" s="265"/>
      <c r="KT78" s="265"/>
      <c r="KU78" s="265"/>
      <c r="KV78" s="265"/>
      <c r="KW78" s="265"/>
      <c r="KX78" s="265"/>
      <c r="KY78" s="265"/>
      <c r="KZ78" s="265"/>
      <c r="LA78" s="265"/>
      <c r="LB78" s="265"/>
      <c r="LC78" s="265"/>
      <c r="LD78" s="265"/>
      <c r="LE78" s="265"/>
      <c r="LF78" s="265"/>
      <c r="LG78" s="265"/>
      <c r="LH78" s="265"/>
      <c r="LI78" s="265"/>
      <c r="LJ78" s="265"/>
      <c r="LK78" s="265"/>
      <c r="LL78" s="265"/>
      <c r="LM78" s="265"/>
      <c r="LN78" s="265"/>
      <c r="LO78" s="265"/>
      <c r="LP78" s="265"/>
      <c r="LQ78" s="265"/>
      <c r="LR78" s="265"/>
      <c r="LS78" s="265"/>
      <c r="LT78" s="265"/>
      <c r="LU78" s="265"/>
      <c r="LV78" s="265"/>
      <c r="LW78" s="265"/>
      <c r="LX78" s="265"/>
      <c r="LY78" s="265"/>
      <c r="LZ78" s="265"/>
      <c r="MA78" s="265"/>
      <c r="MB78" s="265"/>
      <c r="MC78" s="265"/>
      <c r="MD78" s="265"/>
      <c r="ME78" s="265"/>
      <c r="MF78" s="265"/>
      <c r="MG78" s="265"/>
      <c r="MH78" s="265"/>
      <c r="MI78" s="265"/>
      <c r="MJ78" s="265"/>
      <c r="MK78" s="265"/>
      <c r="ML78" s="265"/>
      <c r="MM78" s="265"/>
      <c r="MN78" s="265"/>
      <c r="MO78" s="265"/>
      <c r="MP78" s="265"/>
      <c r="MQ78" s="265"/>
      <c r="MR78" s="265"/>
      <c r="MS78" s="265"/>
      <c r="MT78" s="265"/>
      <c r="MU78" s="265"/>
      <c r="MV78" s="265"/>
      <c r="MW78" s="265"/>
      <c r="MX78" s="265"/>
      <c r="MY78" s="265"/>
      <c r="MZ78" s="265"/>
      <c r="NA78" s="265"/>
      <c r="NB78" s="265"/>
      <c r="NC78" s="265"/>
      <c r="ND78" s="265"/>
      <c r="NE78" s="265"/>
      <c r="NF78" s="265"/>
      <c r="NG78" s="265"/>
      <c r="NH78" s="265"/>
      <c r="NI78" s="265"/>
      <c r="NJ78" s="265"/>
      <c r="NK78" s="265"/>
      <c r="NL78" s="265"/>
      <c r="NM78" s="265"/>
      <c r="NN78" s="265"/>
      <c r="NO78" s="265"/>
      <c r="NP78" s="265"/>
      <c r="NQ78" s="265"/>
      <c r="NR78" s="265"/>
      <c r="NS78" s="265"/>
      <c r="NT78" s="265"/>
      <c r="NU78" s="265"/>
      <c r="NV78" s="265"/>
      <c r="NW78" s="265"/>
      <c r="NX78" s="265"/>
      <c r="NY78" s="265"/>
      <c r="NZ78" s="265"/>
      <c r="OA78" s="265"/>
      <c r="OB78" s="265"/>
      <c r="OC78" s="265"/>
      <c r="OD78" s="265"/>
      <c r="OE78" s="265"/>
      <c r="OF78" s="265"/>
      <c r="OG78" s="265"/>
      <c r="OH78" s="265"/>
      <c r="OI78" s="265"/>
      <c r="OJ78" s="265"/>
      <c r="OK78" s="265"/>
      <c r="OL78" s="265"/>
      <c r="OM78" s="265"/>
      <c r="ON78" s="265"/>
      <c r="OO78" s="265"/>
      <c r="OP78" s="265"/>
      <c r="OQ78" s="265"/>
      <c r="OR78" s="265"/>
      <c r="OS78" s="265"/>
      <c r="OT78" s="265"/>
      <c r="OU78" s="265"/>
      <c r="OV78" s="265"/>
      <c r="OW78" s="265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</row>
    <row r="79" spans="1:576" s="56" customFormat="1" ht="15" customHeight="1" x14ac:dyDescent="0.2">
      <c r="A79" s="18">
        <v>1</v>
      </c>
      <c r="B79" s="89" t="s">
        <v>335</v>
      </c>
      <c r="C79" s="89" t="s">
        <v>336</v>
      </c>
      <c r="D79" s="20">
        <v>14</v>
      </c>
      <c r="E79" s="89" t="s">
        <v>256</v>
      </c>
      <c r="F79" s="89" t="s">
        <v>337</v>
      </c>
      <c r="G79" s="134" t="s">
        <v>229</v>
      </c>
      <c r="H79" s="22">
        <v>40</v>
      </c>
      <c r="I79" s="22" t="s">
        <v>123</v>
      </c>
      <c r="J79" s="21" t="s">
        <v>230</v>
      </c>
      <c r="K79" s="21" t="s">
        <v>276</v>
      </c>
      <c r="L79" s="21" t="s">
        <v>193</v>
      </c>
      <c r="M79" s="22">
        <v>1</v>
      </c>
      <c r="N79" s="126">
        <v>9878</v>
      </c>
      <c r="O79" s="62"/>
      <c r="P79" s="62"/>
      <c r="Q79" s="62">
        <f t="shared" ref="Q79:Q113" si="49">N79+O79+P79</f>
        <v>9878</v>
      </c>
      <c r="R79" s="62">
        <f>70.1*4</f>
        <v>280.39999999999998</v>
      </c>
      <c r="S79" s="62">
        <f t="shared" ref="S79:S113" si="50">(Q79+Y79+Z79)/30*5</f>
        <v>1864.8333333333333</v>
      </c>
      <c r="T79" s="62">
        <f t="shared" ref="T79:T113" si="51">(Q79+Y79+Z79)/30*50</f>
        <v>18648.333333333332</v>
      </c>
      <c r="U79" s="62">
        <f t="shared" ref="U79:U113" si="52">Q79*15%</f>
        <v>1481.7</v>
      </c>
      <c r="V79" s="62">
        <f t="shared" ref="V79:V113" si="53">Q79*3%</f>
        <v>296.33999999999997</v>
      </c>
      <c r="W79" s="62">
        <f t="shared" ref="W79:W113" si="54">Q79*5%</f>
        <v>493.90000000000003</v>
      </c>
      <c r="X79" s="62">
        <f t="shared" ref="X79:X113" si="55">Q79*2%</f>
        <v>197.56</v>
      </c>
      <c r="Y79" s="62">
        <f>745+70</f>
        <v>815</v>
      </c>
      <c r="Z79" s="62">
        <f>466+30</f>
        <v>496</v>
      </c>
      <c r="AA79" s="64">
        <f t="shared" ref="AA79:AA111" si="56">(Q79+Y79+Z79)/2</f>
        <v>5594.5</v>
      </c>
      <c r="AB79" s="64">
        <f t="shared" ref="AB79:AB114" si="57">Q79+R79+U79+V79+W79+X79+Y79+Z79+(S79/12+T79/12+AA79/12)</f>
        <v>16114.538888888888</v>
      </c>
      <c r="AC79" s="64">
        <f t="shared" ref="AC79:AC113" si="58">+AB79*12</f>
        <v>193374.46666666667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</row>
    <row r="80" spans="1:576" s="56" customFormat="1" ht="15" customHeight="1" x14ac:dyDescent="0.2">
      <c r="A80" s="18">
        <v>2</v>
      </c>
      <c r="B80" s="89" t="s">
        <v>335</v>
      </c>
      <c r="C80" s="89" t="s">
        <v>336</v>
      </c>
      <c r="D80" s="20">
        <v>14</v>
      </c>
      <c r="E80" s="89" t="s">
        <v>256</v>
      </c>
      <c r="F80" s="89" t="s">
        <v>337</v>
      </c>
      <c r="G80" s="134" t="s">
        <v>229</v>
      </c>
      <c r="H80" s="22">
        <v>40</v>
      </c>
      <c r="I80" s="22" t="s">
        <v>123</v>
      </c>
      <c r="J80" s="21" t="s">
        <v>0</v>
      </c>
      <c r="K80" s="21" t="s">
        <v>276</v>
      </c>
      <c r="L80" s="21" t="s">
        <v>193</v>
      </c>
      <c r="M80" s="22">
        <v>1</v>
      </c>
      <c r="N80" s="126">
        <v>9878</v>
      </c>
      <c r="O80" s="62"/>
      <c r="P80" s="62"/>
      <c r="Q80" s="62">
        <f t="shared" si="49"/>
        <v>9878</v>
      </c>
      <c r="R80" s="62">
        <f>70.1*4</f>
        <v>280.39999999999998</v>
      </c>
      <c r="S80" s="62">
        <f t="shared" si="50"/>
        <v>1864.8333333333333</v>
      </c>
      <c r="T80" s="62">
        <f t="shared" si="51"/>
        <v>18648.333333333332</v>
      </c>
      <c r="U80" s="62">
        <f t="shared" si="52"/>
        <v>1481.7</v>
      </c>
      <c r="V80" s="62">
        <f t="shared" si="53"/>
        <v>296.33999999999997</v>
      </c>
      <c r="W80" s="62">
        <f t="shared" si="54"/>
        <v>493.90000000000003</v>
      </c>
      <c r="X80" s="62">
        <f t="shared" si="55"/>
        <v>197.56</v>
      </c>
      <c r="Y80" s="62">
        <f t="shared" ref="Y80:Y82" si="59">745+70</f>
        <v>815</v>
      </c>
      <c r="Z80" s="62">
        <f t="shared" ref="Z80:Z82" si="60">466+30</f>
        <v>496</v>
      </c>
      <c r="AA80" s="64">
        <f t="shared" si="56"/>
        <v>5594.5</v>
      </c>
      <c r="AB80" s="64">
        <f t="shared" si="57"/>
        <v>16114.538888888888</v>
      </c>
      <c r="AC80" s="64">
        <f t="shared" si="58"/>
        <v>193374.46666666667</v>
      </c>
      <c r="AD80" s="64"/>
      <c r="AE80" s="64"/>
      <c r="AF80" s="64"/>
      <c r="AG80" s="64"/>
      <c r="AH80" s="64"/>
      <c r="AI80" s="64"/>
      <c r="AJ80" s="64"/>
      <c r="AK80" s="64"/>
      <c r="AL80" s="6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</row>
    <row r="81" spans="1:576" s="56" customFormat="1" ht="15" customHeight="1" x14ac:dyDescent="0.2">
      <c r="A81" s="18">
        <v>3</v>
      </c>
      <c r="B81" s="89" t="s">
        <v>335</v>
      </c>
      <c r="C81" s="89" t="s">
        <v>336</v>
      </c>
      <c r="D81" s="20">
        <v>14</v>
      </c>
      <c r="E81" s="89" t="s">
        <v>256</v>
      </c>
      <c r="F81" s="89" t="s">
        <v>337</v>
      </c>
      <c r="G81" s="134" t="s">
        <v>229</v>
      </c>
      <c r="H81" s="22">
        <v>40</v>
      </c>
      <c r="I81" s="22" t="s">
        <v>123</v>
      </c>
      <c r="J81" s="21" t="s">
        <v>0</v>
      </c>
      <c r="K81" s="21" t="s">
        <v>276</v>
      </c>
      <c r="L81" s="21" t="s">
        <v>193</v>
      </c>
      <c r="M81" s="22">
        <v>1</v>
      </c>
      <c r="N81" s="126">
        <v>9878</v>
      </c>
      <c r="O81" s="62"/>
      <c r="P81" s="62"/>
      <c r="Q81" s="62">
        <f t="shared" si="49"/>
        <v>9878</v>
      </c>
      <c r="R81" s="62">
        <f>70.1*4</f>
        <v>280.39999999999998</v>
      </c>
      <c r="S81" s="62">
        <f t="shared" si="50"/>
        <v>1864.8333333333333</v>
      </c>
      <c r="T81" s="62">
        <f t="shared" si="51"/>
        <v>18648.333333333332</v>
      </c>
      <c r="U81" s="62">
        <f t="shared" si="52"/>
        <v>1481.7</v>
      </c>
      <c r="V81" s="62">
        <f t="shared" si="53"/>
        <v>296.33999999999997</v>
      </c>
      <c r="W81" s="62">
        <f t="shared" si="54"/>
        <v>493.90000000000003</v>
      </c>
      <c r="X81" s="62">
        <f t="shared" si="55"/>
        <v>197.56</v>
      </c>
      <c r="Y81" s="62">
        <f t="shared" si="59"/>
        <v>815</v>
      </c>
      <c r="Z81" s="62">
        <f t="shared" si="60"/>
        <v>496</v>
      </c>
      <c r="AA81" s="64">
        <f t="shared" si="56"/>
        <v>5594.5</v>
      </c>
      <c r="AB81" s="64">
        <f t="shared" si="57"/>
        <v>16114.538888888888</v>
      </c>
      <c r="AC81" s="64">
        <f t="shared" si="58"/>
        <v>193374.46666666667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</row>
    <row r="82" spans="1:576" s="56" customFormat="1" ht="15" customHeight="1" x14ac:dyDescent="0.2">
      <c r="A82" s="18">
        <v>4</v>
      </c>
      <c r="B82" s="89" t="s">
        <v>335</v>
      </c>
      <c r="C82" s="89" t="s">
        <v>336</v>
      </c>
      <c r="D82" s="20">
        <v>14</v>
      </c>
      <c r="E82" s="89" t="s">
        <v>256</v>
      </c>
      <c r="F82" s="89" t="s">
        <v>337</v>
      </c>
      <c r="G82" s="134" t="s">
        <v>229</v>
      </c>
      <c r="H82" s="22">
        <v>40</v>
      </c>
      <c r="I82" s="22" t="s">
        <v>123</v>
      </c>
      <c r="J82" s="21" t="s">
        <v>0</v>
      </c>
      <c r="K82" s="21" t="s">
        <v>276</v>
      </c>
      <c r="L82" s="21" t="s">
        <v>193</v>
      </c>
      <c r="M82" s="22">
        <v>1</v>
      </c>
      <c r="N82" s="126">
        <v>9878</v>
      </c>
      <c r="O82" s="62"/>
      <c r="P82" s="62"/>
      <c r="Q82" s="62">
        <f t="shared" si="49"/>
        <v>9878</v>
      </c>
      <c r="R82" s="62"/>
      <c r="S82" s="62">
        <f t="shared" si="50"/>
        <v>1864.8333333333333</v>
      </c>
      <c r="T82" s="62">
        <f t="shared" si="51"/>
        <v>18648.333333333332</v>
      </c>
      <c r="U82" s="62">
        <f t="shared" si="52"/>
        <v>1481.7</v>
      </c>
      <c r="V82" s="62">
        <f t="shared" si="53"/>
        <v>296.33999999999997</v>
      </c>
      <c r="W82" s="62">
        <f t="shared" si="54"/>
        <v>493.90000000000003</v>
      </c>
      <c r="X82" s="62">
        <f t="shared" si="55"/>
        <v>197.56</v>
      </c>
      <c r="Y82" s="62">
        <f t="shared" si="59"/>
        <v>815</v>
      </c>
      <c r="Z82" s="62">
        <f t="shared" si="60"/>
        <v>496</v>
      </c>
      <c r="AA82" s="64">
        <f t="shared" si="56"/>
        <v>5594.5</v>
      </c>
      <c r="AB82" s="64">
        <f t="shared" si="57"/>
        <v>15834.138888888889</v>
      </c>
      <c r="AC82" s="64">
        <f t="shared" si="58"/>
        <v>190009.66666666666</v>
      </c>
      <c r="AD82" s="64"/>
      <c r="AE82" s="64"/>
      <c r="AF82" s="64"/>
      <c r="AG82" s="64"/>
      <c r="AH82" s="64"/>
      <c r="AI82" s="64"/>
      <c r="AJ82" s="64"/>
      <c r="AK82" s="64"/>
      <c r="AL82" s="6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</row>
    <row r="83" spans="1:576" s="56" customFormat="1" ht="15" customHeight="1" x14ac:dyDescent="0.2">
      <c r="A83" s="18">
        <v>5</v>
      </c>
      <c r="B83" s="89" t="s">
        <v>335</v>
      </c>
      <c r="C83" s="89" t="s">
        <v>336</v>
      </c>
      <c r="D83" s="20">
        <v>14</v>
      </c>
      <c r="E83" s="89" t="s">
        <v>256</v>
      </c>
      <c r="F83" s="89" t="s">
        <v>337</v>
      </c>
      <c r="G83" s="134" t="s">
        <v>237</v>
      </c>
      <c r="H83" s="22">
        <v>40</v>
      </c>
      <c r="I83" s="22" t="s">
        <v>123</v>
      </c>
      <c r="J83" s="21" t="s">
        <v>238</v>
      </c>
      <c r="K83" s="21" t="s">
        <v>276</v>
      </c>
      <c r="L83" s="21" t="s">
        <v>193</v>
      </c>
      <c r="M83" s="22">
        <v>1</v>
      </c>
      <c r="N83" s="62">
        <v>10937</v>
      </c>
      <c r="O83" s="62"/>
      <c r="P83" s="62"/>
      <c r="Q83" s="62">
        <f t="shared" si="49"/>
        <v>10937</v>
      </c>
      <c r="R83" s="62">
        <f>70.1*4</f>
        <v>280.39999999999998</v>
      </c>
      <c r="S83" s="62">
        <f t="shared" si="50"/>
        <v>2082.1666666666665</v>
      </c>
      <c r="T83" s="62">
        <f t="shared" si="51"/>
        <v>20821.666666666668</v>
      </c>
      <c r="U83" s="62">
        <f t="shared" si="52"/>
        <v>1640.55</v>
      </c>
      <c r="V83" s="62">
        <f t="shared" si="53"/>
        <v>328.11</v>
      </c>
      <c r="W83" s="62">
        <f t="shared" si="54"/>
        <v>546.85</v>
      </c>
      <c r="X83" s="62">
        <f t="shared" si="55"/>
        <v>218.74</v>
      </c>
      <c r="Y83" s="62">
        <f>856+70</f>
        <v>926</v>
      </c>
      <c r="Z83" s="62">
        <f>600+30</f>
        <v>630</v>
      </c>
      <c r="AA83" s="64">
        <f t="shared" si="56"/>
        <v>6246.5</v>
      </c>
      <c r="AB83" s="64">
        <f t="shared" si="57"/>
        <v>17936.844444444443</v>
      </c>
      <c r="AC83" s="64">
        <f t="shared" si="58"/>
        <v>215242.1333333333</v>
      </c>
      <c r="AD83" s="64"/>
      <c r="AE83" s="64"/>
      <c r="AF83" s="64"/>
      <c r="AG83" s="64"/>
      <c r="AH83" s="64"/>
      <c r="AI83" s="64"/>
      <c r="AJ83" s="64"/>
      <c r="AK83" s="64"/>
      <c r="AL83" s="6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</row>
    <row r="84" spans="1:576" s="56" customFormat="1" ht="15" customHeight="1" x14ac:dyDescent="0.2">
      <c r="A84" s="18">
        <v>6</v>
      </c>
      <c r="B84" s="89" t="s">
        <v>335</v>
      </c>
      <c r="C84" s="89" t="s">
        <v>336</v>
      </c>
      <c r="D84" s="20">
        <v>14</v>
      </c>
      <c r="E84" s="89" t="s">
        <v>256</v>
      </c>
      <c r="F84" s="89" t="s">
        <v>337</v>
      </c>
      <c r="G84" s="134" t="s">
        <v>237</v>
      </c>
      <c r="H84" s="22">
        <v>40</v>
      </c>
      <c r="I84" s="22" t="s">
        <v>123</v>
      </c>
      <c r="J84" s="21" t="s">
        <v>238</v>
      </c>
      <c r="K84" s="21" t="s">
        <v>276</v>
      </c>
      <c r="L84" s="21" t="s">
        <v>193</v>
      </c>
      <c r="M84" s="22">
        <v>1</v>
      </c>
      <c r="N84" s="62">
        <v>10937</v>
      </c>
      <c r="O84" s="62"/>
      <c r="P84" s="62"/>
      <c r="Q84" s="62">
        <f t="shared" si="49"/>
        <v>10937</v>
      </c>
      <c r="R84" s="62">
        <f>70.1*4</f>
        <v>280.39999999999998</v>
      </c>
      <c r="S84" s="62">
        <f t="shared" si="50"/>
        <v>2082.1666666666665</v>
      </c>
      <c r="T84" s="62">
        <f t="shared" si="51"/>
        <v>20821.666666666668</v>
      </c>
      <c r="U84" s="62">
        <f t="shared" si="52"/>
        <v>1640.55</v>
      </c>
      <c r="V84" s="62">
        <f t="shared" si="53"/>
        <v>328.11</v>
      </c>
      <c r="W84" s="62">
        <f t="shared" si="54"/>
        <v>546.85</v>
      </c>
      <c r="X84" s="62">
        <f t="shared" si="55"/>
        <v>218.74</v>
      </c>
      <c r="Y84" s="62">
        <f>856+70</f>
        <v>926</v>
      </c>
      <c r="Z84" s="62">
        <f>600+30</f>
        <v>630</v>
      </c>
      <c r="AA84" s="64">
        <f t="shared" si="56"/>
        <v>6246.5</v>
      </c>
      <c r="AB84" s="64">
        <f t="shared" si="57"/>
        <v>17936.844444444443</v>
      </c>
      <c r="AC84" s="64">
        <f t="shared" si="58"/>
        <v>215242.1333333333</v>
      </c>
      <c r="AD84" s="64"/>
      <c r="AE84" s="64"/>
      <c r="AF84" s="64"/>
      <c r="AG84" s="64"/>
      <c r="AH84" s="64"/>
      <c r="AI84" s="64"/>
      <c r="AJ84" s="64"/>
      <c r="AK84" s="64"/>
      <c r="AL84" s="6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</row>
    <row r="85" spans="1:576" s="56" customFormat="1" ht="15.75" customHeight="1" x14ac:dyDescent="0.2">
      <c r="A85" s="18">
        <v>7</v>
      </c>
      <c r="B85" s="89" t="s">
        <v>335</v>
      </c>
      <c r="C85" s="89" t="s">
        <v>336</v>
      </c>
      <c r="D85" s="20">
        <v>14</v>
      </c>
      <c r="E85" s="89" t="s">
        <v>256</v>
      </c>
      <c r="F85" s="89" t="s">
        <v>337</v>
      </c>
      <c r="G85" s="134" t="s">
        <v>8</v>
      </c>
      <c r="H85" s="22">
        <v>40</v>
      </c>
      <c r="I85" s="22" t="s">
        <v>123</v>
      </c>
      <c r="J85" s="21" t="s">
        <v>294</v>
      </c>
      <c r="K85" s="21" t="s">
        <v>276</v>
      </c>
      <c r="L85" s="21" t="s">
        <v>193</v>
      </c>
      <c r="M85" s="22">
        <v>1</v>
      </c>
      <c r="N85" s="62">
        <v>13333</v>
      </c>
      <c r="O85" s="62"/>
      <c r="P85" s="62"/>
      <c r="Q85" s="62">
        <f t="shared" si="49"/>
        <v>13333</v>
      </c>
      <c r="R85" s="62"/>
      <c r="S85" s="62">
        <f t="shared" si="50"/>
        <v>2517.5</v>
      </c>
      <c r="T85" s="62">
        <f t="shared" si="51"/>
        <v>25175</v>
      </c>
      <c r="U85" s="62">
        <f t="shared" si="52"/>
        <v>1999.9499999999998</v>
      </c>
      <c r="V85" s="62">
        <f t="shared" si="53"/>
        <v>399.99</v>
      </c>
      <c r="W85" s="62">
        <f t="shared" si="54"/>
        <v>666.65000000000009</v>
      </c>
      <c r="X85" s="62">
        <f t="shared" si="55"/>
        <v>266.66000000000003</v>
      </c>
      <c r="Y85" s="62">
        <f>1068+25</f>
        <v>1093</v>
      </c>
      <c r="Z85" s="62">
        <v>679</v>
      </c>
      <c r="AA85" s="64">
        <f t="shared" si="56"/>
        <v>7552.5</v>
      </c>
      <c r="AB85" s="64">
        <f t="shared" si="57"/>
        <v>21375.333333333332</v>
      </c>
      <c r="AC85" s="64">
        <f t="shared" si="58"/>
        <v>256504</v>
      </c>
      <c r="AD85" s="64"/>
      <c r="AE85" s="64"/>
      <c r="AF85" s="64"/>
      <c r="AG85" s="64"/>
      <c r="AH85" s="64"/>
      <c r="AI85" s="64"/>
      <c r="AJ85" s="64"/>
      <c r="AK85" s="64"/>
      <c r="AL85" s="6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</row>
    <row r="86" spans="1:576" s="56" customFormat="1" ht="15" customHeight="1" x14ac:dyDescent="0.2">
      <c r="A86" s="18">
        <v>8</v>
      </c>
      <c r="B86" s="89" t="s">
        <v>335</v>
      </c>
      <c r="C86" s="89" t="s">
        <v>336</v>
      </c>
      <c r="D86" s="20">
        <v>14</v>
      </c>
      <c r="E86" s="89" t="s">
        <v>256</v>
      </c>
      <c r="F86" s="89" t="s">
        <v>337</v>
      </c>
      <c r="G86" s="134" t="s">
        <v>8</v>
      </c>
      <c r="H86" s="22">
        <v>40</v>
      </c>
      <c r="I86" s="22" t="s">
        <v>123</v>
      </c>
      <c r="J86" s="21" t="s">
        <v>9</v>
      </c>
      <c r="K86" s="21" t="s">
        <v>276</v>
      </c>
      <c r="L86" s="21" t="s">
        <v>193</v>
      </c>
      <c r="M86" s="22">
        <v>1</v>
      </c>
      <c r="N86" s="62">
        <v>13333</v>
      </c>
      <c r="O86" s="62"/>
      <c r="P86" s="62"/>
      <c r="Q86" s="62">
        <f t="shared" si="49"/>
        <v>13333</v>
      </c>
      <c r="R86" s="62">
        <f>70.1*4</f>
        <v>280.39999999999998</v>
      </c>
      <c r="S86" s="62">
        <f t="shared" si="50"/>
        <v>2517.5</v>
      </c>
      <c r="T86" s="62">
        <f t="shared" si="51"/>
        <v>25175</v>
      </c>
      <c r="U86" s="62">
        <f t="shared" si="52"/>
        <v>1999.9499999999998</v>
      </c>
      <c r="V86" s="62">
        <f t="shared" si="53"/>
        <v>399.99</v>
      </c>
      <c r="W86" s="62">
        <f t="shared" si="54"/>
        <v>666.65000000000009</v>
      </c>
      <c r="X86" s="62">
        <f t="shared" si="55"/>
        <v>266.66000000000003</v>
      </c>
      <c r="Y86" s="62">
        <f>1068+25</f>
        <v>1093</v>
      </c>
      <c r="Z86" s="62">
        <v>679</v>
      </c>
      <c r="AA86" s="64">
        <f t="shared" si="56"/>
        <v>7552.5</v>
      </c>
      <c r="AB86" s="64">
        <f t="shared" si="57"/>
        <v>21655.73333333333</v>
      </c>
      <c r="AC86" s="64">
        <f t="shared" si="58"/>
        <v>259868.79999999996</v>
      </c>
      <c r="AD86" s="64"/>
      <c r="AE86" s="64"/>
      <c r="AF86" s="64"/>
      <c r="AG86" s="64"/>
      <c r="AH86" s="64"/>
      <c r="AI86" s="64"/>
      <c r="AJ86" s="64"/>
      <c r="AK86" s="64"/>
      <c r="AL86" s="6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</row>
    <row r="87" spans="1:576" s="56" customFormat="1" ht="15" customHeight="1" x14ac:dyDescent="0.2">
      <c r="A87" s="18">
        <v>9</v>
      </c>
      <c r="B87" s="89" t="s">
        <v>335</v>
      </c>
      <c r="C87" s="89" t="s">
        <v>336</v>
      </c>
      <c r="D87" s="20">
        <v>14</v>
      </c>
      <c r="E87" s="89" t="s">
        <v>256</v>
      </c>
      <c r="F87" s="89" t="s">
        <v>337</v>
      </c>
      <c r="G87" s="134" t="s">
        <v>116</v>
      </c>
      <c r="H87" s="22">
        <v>40</v>
      </c>
      <c r="I87" s="22" t="s">
        <v>123</v>
      </c>
      <c r="J87" s="21" t="s">
        <v>4</v>
      </c>
      <c r="K87" s="21" t="s">
        <v>280</v>
      </c>
      <c r="L87" s="21" t="s">
        <v>193</v>
      </c>
      <c r="M87" s="22">
        <v>1</v>
      </c>
      <c r="N87" s="62">
        <v>14012</v>
      </c>
      <c r="O87" s="62"/>
      <c r="P87" s="62"/>
      <c r="Q87" s="62">
        <f t="shared" si="49"/>
        <v>14012</v>
      </c>
      <c r="R87" s="62">
        <f>70.1*4</f>
        <v>280.39999999999998</v>
      </c>
      <c r="S87" s="62">
        <f t="shared" si="50"/>
        <v>2634.166666666667</v>
      </c>
      <c r="T87" s="62">
        <f t="shared" si="51"/>
        <v>26341.666666666668</v>
      </c>
      <c r="U87" s="62">
        <f t="shared" si="52"/>
        <v>2101.7999999999997</v>
      </c>
      <c r="V87" s="62">
        <f t="shared" si="53"/>
        <v>420.35999999999996</v>
      </c>
      <c r="W87" s="62">
        <f t="shared" si="54"/>
        <v>700.6</v>
      </c>
      <c r="X87" s="62">
        <f t="shared" si="55"/>
        <v>280.24</v>
      </c>
      <c r="Y87" s="62">
        <v>1114</v>
      </c>
      <c r="Z87" s="62">
        <v>679</v>
      </c>
      <c r="AA87" s="64">
        <f t="shared" si="56"/>
        <v>7902.5</v>
      </c>
      <c r="AB87" s="64">
        <f t="shared" si="57"/>
        <v>22661.594444444447</v>
      </c>
      <c r="AC87" s="64">
        <f t="shared" si="58"/>
        <v>271939.13333333336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</row>
    <row r="88" spans="1:576" s="56" customFormat="1" ht="15" customHeight="1" x14ac:dyDescent="0.2">
      <c r="A88" s="18">
        <v>10</v>
      </c>
      <c r="B88" s="89" t="s">
        <v>335</v>
      </c>
      <c r="C88" s="89" t="s">
        <v>336</v>
      </c>
      <c r="D88" s="20">
        <v>14</v>
      </c>
      <c r="E88" s="89" t="s">
        <v>256</v>
      </c>
      <c r="F88" s="89" t="s">
        <v>337</v>
      </c>
      <c r="G88" s="134" t="s">
        <v>116</v>
      </c>
      <c r="H88" s="22">
        <v>40</v>
      </c>
      <c r="I88" s="22" t="s">
        <v>123</v>
      </c>
      <c r="J88" s="21" t="s">
        <v>4</v>
      </c>
      <c r="K88" s="21" t="s">
        <v>280</v>
      </c>
      <c r="L88" s="21" t="s">
        <v>193</v>
      </c>
      <c r="M88" s="22">
        <v>1</v>
      </c>
      <c r="N88" s="62">
        <v>14012</v>
      </c>
      <c r="O88" s="62"/>
      <c r="P88" s="62"/>
      <c r="Q88" s="62">
        <f t="shared" si="49"/>
        <v>14012</v>
      </c>
      <c r="R88" s="62">
        <f>70.1*5</f>
        <v>350.5</v>
      </c>
      <c r="S88" s="62">
        <f t="shared" si="50"/>
        <v>2634.166666666667</v>
      </c>
      <c r="T88" s="62">
        <f t="shared" si="51"/>
        <v>26341.666666666668</v>
      </c>
      <c r="U88" s="62">
        <f t="shared" si="52"/>
        <v>2101.7999999999997</v>
      </c>
      <c r="V88" s="62">
        <f t="shared" si="53"/>
        <v>420.35999999999996</v>
      </c>
      <c r="W88" s="62">
        <f t="shared" si="54"/>
        <v>700.6</v>
      </c>
      <c r="X88" s="62">
        <f t="shared" si="55"/>
        <v>280.24</v>
      </c>
      <c r="Y88" s="62">
        <v>1114</v>
      </c>
      <c r="Z88" s="62">
        <v>679</v>
      </c>
      <c r="AA88" s="64">
        <f t="shared" si="56"/>
        <v>7902.5</v>
      </c>
      <c r="AB88" s="64">
        <f t="shared" si="57"/>
        <v>22731.694444444445</v>
      </c>
      <c r="AC88" s="64">
        <f t="shared" si="58"/>
        <v>272780.33333333337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</row>
    <row r="89" spans="1:576" s="56" customFormat="1" ht="15" customHeight="1" x14ac:dyDescent="0.2">
      <c r="A89" s="18">
        <v>11</v>
      </c>
      <c r="B89" s="89" t="s">
        <v>335</v>
      </c>
      <c r="C89" s="89" t="s">
        <v>336</v>
      </c>
      <c r="D89" s="20">
        <v>14</v>
      </c>
      <c r="E89" s="89" t="s">
        <v>256</v>
      </c>
      <c r="F89" s="89" t="s">
        <v>337</v>
      </c>
      <c r="G89" s="140" t="s">
        <v>351</v>
      </c>
      <c r="H89" s="22">
        <v>40</v>
      </c>
      <c r="I89" s="22" t="s">
        <v>109</v>
      </c>
      <c r="J89" s="21" t="s">
        <v>228</v>
      </c>
      <c r="K89" s="21" t="s">
        <v>279</v>
      </c>
      <c r="L89" s="21" t="s">
        <v>193</v>
      </c>
      <c r="M89" s="22">
        <v>1</v>
      </c>
      <c r="N89" s="101">
        <v>14024</v>
      </c>
      <c r="O89" s="62"/>
      <c r="P89" s="62"/>
      <c r="Q89" s="62">
        <f t="shared" si="49"/>
        <v>14024</v>
      </c>
      <c r="R89" s="62"/>
      <c r="S89" s="62">
        <f t="shared" si="50"/>
        <v>2582</v>
      </c>
      <c r="T89" s="62">
        <f t="shared" si="51"/>
        <v>25820</v>
      </c>
      <c r="U89" s="62">
        <f t="shared" si="52"/>
        <v>2103.6</v>
      </c>
      <c r="V89" s="62">
        <f t="shared" si="53"/>
        <v>420.71999999999997</v>
      </c>
      <c r="W89" s="62">
        <f t="shared" si="54"/>
        <v>701.2</v>
      </c>
      <c r="X89" s="62">
        <f t="shared" si="55"/>
        <v>280.48</v>
      </c>
      <c r="Y89" s="62">
        <v>869</v>
      </c>
      <c r="Z89" s="62">
        <v>599</v>
      </c>
      <c r="AA89" s="64">
        <f t="shared" si="56"/>
        <v>7746</v>
      </c>
      <c r="AB89" s="64">
        <f t="shared" si="57"/>
        <v>22010.333333333332</v>
      </c>
      <c r="AC89" s="64">
        <f t="shared" si="58"/>
        <v>264124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</row>
    <row r="90" spans="1:576" s="56" customFormat="1" ht="15" customHeight="1" x14ac:dyDescent="0.2">
      <c r="A90" s="18">
        <v>12</v>
      </c>
      <c r="B90" s="89" t="s">
        <v>335</v>
      </c>
      <c r="C90" s="89" t="s">
        <v>336</v>
      </c>
      <c r="D90" s="20">
        <v>14</v>
      </c>
      <c r="E90" s="89" t="s">
        <v>256</v>
      </c>
      <c r="F90" s="89" t="s">
        <v>337</v>
      </c>
      <c r="G90" s="130">
        <v>12</v>
      </c>
      <c r="H90" s="22">
        <v>40</v>
      </c>
      <c r="I90" s="22" t="s">
        <v>109</v>
      </c>
      <c r="J90" s="21" t="s">
        <v>165</v>
      </c>
      <c r="K90" s="21" t="s">
        <v>279</v>
      </c>
      <c r="L90" s="21" t="s">
        <v>193</v>
      </c>
      <c r="M90" s="22">
        <v>1</v>
      </c>
      <c r="N90" s="62">
        <v>24345</v>
      </c>
      <c r="O90" s="62"/>
      <c r="P90" s="62"/>
      <c r="Q90" s="62">
        <f t="shared" si="49"/>
        <v>24345</v>
      </c>
      <c r="R90" s="62">
        <f>70.1*6</f>
        <v>420.59999999999997</v>
      </c>
      <c r="S90" s="62">
        <f t="shared" si="50"/>
        <v>4451.333333333333</v>
      </c>
      <c r="T90" s="62">
        <f t="shared" si="51"/>
        <v>44513.333333333336</v>
      </c>
      <c r="U90" s="62">
        <f t="shared" si="52"/>
        <v>3651.75</v>
      </c>
      <c r="V90" s="62">
        <f t="shared" si="53"/>
        <v>730.35</v>
      </c>
      <c r="W90" s="62">
        <f t="shared" si="54"/>
        <v>1217.25</v>
      </c>
      <c r="X90" s="62">
        <f t="shared" si="55"/>
        <v>486.90000000000003</v>
      </c>
      <c r="Y90" s="62">
        <v>1455</v>
      </c>
      <c r="Z90" s="62">
        <v>908</v>
      </c>
      <c r="AA90" s="64">
        <f t="shared" si="56"/>
        <v>13354</v>
      </c>
      <c r="AB90" s="64">
        <f t="shared" si="57"/>
        <v>38408.072222222225</v>
      </c>
      <c r="AC90" s="64">
        <f t="shared" si="58"/>
        <v>460896.8666666667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</row>
    <row r="91" spans="1:576" s="56" customFormat="1" ht="20.25" customHeight="1" x14ac:dyDescent="0.2">
      <c r="A91" s="18">
        <v>13</v>
      </c>
      <c r="B91" s="89" t="s">
        <v>335</v>
      </c>
      <c r="C91" s="89" t="s">
        <v>336</v>
      </c>
      <c r="D91" s="20">
        <v>14</v>
      </c>
      <c r="E91" s="89" t="s">
        <v>256</v>
      </c>
      <c r="F91" s="89" t="s">
        <v>337</v>
      </c>
      <c r="G91" s="140" t="s">
        <v>351</v>
      </c>
      <c r="H91" s="22">
        <v>40</v>
      </c>
      <c r="I91" s="22" t="s">
        <v>109</v>
      </c>
      <c r="J91" s="21" t="s">
        <v>244</v>
      </c>
      <c r="K91" s="21" t="s">
        <v>279</v>
      </c>
      <c r="L91" s="21" t="s">
        <v>193</v>
      </c>
      <c r="M91" s="22">
        <v>1</v>
      </c>
      <c r="N91" s="101">
        <v>14024</v>
      </c>
      <c r="O91" s="62"/>
      <c r="P91" s="62"/>
      <c r="Q91" s="62">
        <f t="shared" si="49"/>
        <v>14024</v>
      </c>
      <c r="R91" s="62"/>
      <c r="S91" s="62">
        <f t="shared" si="50"/>
        <v>2582</v>
      </c>
      <c r="T91" s="62">
        <f t="shared" si="51"/>
        <v>25820</v>
      </c>
      <c r="U91" s="62">
        <f t="shared" si="52"/>
        <v>2103.6</v>
      </c>
      <c r="V91" s="62">
        <f t="shared" si="53"/>
        <v>420.71999999999997</v>
      </c>
      <c r="W91" s="62">
        <f t="shared" si="54"/>
        <v>701.2</v>
      </c>
      <c r="X91" s="62">
        <f t="shared" si="55"/>
        <v>280.48</v>
      </c>
      <c r="Y91" s="62">
        <v>869</v>
      </c>
      <c r="Z91" s="62">
        <v>599</v>
      </c>
      <c r="AA91" s="64">
        <f t="shared" si="56"/>
        <v>7746</v>
      </c>
      <c r="AB91" s="64">
        <f t="shared" si="57"/>
        <v>22010.333333333332</v>
      </c>
      <c r="AC91" s="64">
        <f t="shared" si="58"/>
        <v>264124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</row>
    <row r="92" spans="1:576" s="56" customFormat="1" ht="15" customHeight="1" x14ac:dyDescent="0.2">
      <c r="A92" s="18">
        <v>14</v>
      </c>
      <c r="B92" s="89" t="s">
        <v>335</v>
      </c>
      <c r="C92" s="89" t="s">
        <v>336</v>
      </c>
      <c r="D92" s="20">
        <v>14</v>
      </c>
      <c r="E92" s="89" t="s">
        <v>256</v>
      </c>
      <c r="F92" s="89" t="s">
        <v>337</v>
      </c>
      <c r="G92" s="134" t="s">
        <v>116</v>
      </c>
      <c r="H92" s="22">
        <v>40</v>
      </c>
      <c r="I92" s="157" t="s">
        <v>123</v>
      </c>
      <c r="J92" s="21" t="s">
        <v>117</v>
      </c>
      <c r="K92" s="21" t="s">
        <v>193</v>
      </c>
      <c r="L92" s="21" t="s">
        <v>193</v>
      </c>
      <c r="M92" s="22">
        <v>1</v>
      </c>
      <c r="N92" s="62">
        <v>14012</v>
      </c>
      <c r="O92" s="62"/>
      <c r="P92" s="62"/>
      <c r="Q92" s="62">
        <f t="shared" si="49"/>
        <v>14012</v>
      </c>
      <c r="R92" s="62">
        <f>70.1*5</f>
        <v>350.5</v>
      </c>
      <c r="S92" s="62">
        <f t="shared" si="50"/>
        <v>2634.166666666667</v>
      </c>
      <c r="T92" s="62">
        <f t="shared" si="51"/>
        <v>26341.666666666668</v>
      </c>
      <c r="U92" s="62">
        <f t="shared" si="52"/>
        <v>2101.7999999999997</v>
      </c>
      <c r="V92" s="62">
        <f t="shared" si="53"/>
        <v>420.35999999999996</v>
      </c>
      <c r="W92" s="62">
        <f t="shared" si="54"/>
        <v>700.6</v>
      </c>
      <c r="X92" s="62">
        <f t="shared" si="55"/>
        <v>280.24</v>
      </c>
      <c r="Y92" s="62">
        <v>1114</v>
      </c>
      <c r="Z92" s="62">
        <v>679</v>
      </c>
      <c r="AA92" s="64">
        <f t="shared" si="56"/>
        <v>7902.5</v>
      </c>
      <c r="AB92" s="64">
        <f t="shared" si="57"/>
        <v>22731.694444444445</v>
      </c>
      <c r="AC92" s="64">
        <f t="shared" si="58"/>
        <v>272780.33333333337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</row>
    <row r="93" spans="1:576" s="56" customFormat="1" ht="15" customHeight="1" x14ac:dyDescent="0.2">
      <c r="A93" s="18">
        <v>15</v>
      </c>
      <c r="B93" s="89" t="s">
        <v>335</v>
      </c>
      <c r="C93" s="89" t="s">
        <v>336</v>
      </c>
      <c r="D93" s="20">
        <v>14</v>
      </c>
      <c r="E93" s="89" t="s">
        <v>256</v>
      </c>
      <c r="F93" s="89" t="s">
        <v>337</v>
      </c>
      <c r="G93" s="134" t="s">
        <v>116</v>
      </c>
      <c r="H93" s="22">
        <v>40</v>
      </c>
      <c r="I93" s="22" t="s">
        <v>123</v>
      </c>
      <c r="J93" s="21" t="s">
        <v>4</v>
      </c>
      <c r="K93" s="21" t="s">
        <v>280</v>
      </c>
      <c r="L93" s="21" t="s">
        <v>193</v>
      </c>
      <c r="M93" s="22">
        <v>1</v>
      </c>
      <c r="N93" s="62">
        <v>14012</v>
      </c>
      <c r="O93" s="62"/>
      <c r="P93" s="62"/>
      <c r="Q93" s="62">
        <f t="shared" si="49"/>
        <v>14012</v>
      </c>
      <c r="R93" s="62">
        <f>70.1*4</f>
        <v>280.39999999999998</v>
      </c>
      <c r="S93" s="62">
        <f t="shared" si="50"/>
        <v>2634.166666666667</v>
      </c>
      <c r="T93" s="62">
        <f t="shared" si="51"/>
        <v>26341.666666666668</v>
      </c>
      <c r="U93" s="62">
        <f t="shared" si="52"/>
        <v>2101.7999999999997</v>
      </c>
      <c r="V93" s="62">
        <f t="shared" si="53"/>
        <v>420.35999999999996</v>
      </c>
      <c r="W93" s="62">
        <f t="shared" si="54"/>
        <v>700.6</v>
      </c>
      <c r="X93" s="62">
        <f t="shared" si="55"/>
        <v>280.24</v>
      </c>
      <c r="Y93" s="62">
        <v>1114</v>
      </c>
      <c r="Z93" s="62">
        <v>679</v>
      </c>
      <c r="AA93" s="64">
        <f t="shared" si="56"/>
        <v>7902.5</v>
      </c>
      <c r="AB93" s="64">
        <f t="shared" si="57"/>
        <v>22661.594444444447</v>
      </c>
      <c r="AC93" s="64">
        <f t="shared" si="58"/>
        <v>271939.13333333336</v>
      </c>
      <c r="AD93" s="64"/>
      <c r="AE93" s="64"/>
      <c r="AF93" s="64"/>
      <c r="AG93" s="64"/>
      <c r="AH93" s="64"/>
      <c r="AI93" s="64"/>
      <c r="AJ93" s="64"/>
      <c r="AK93" s="64"/>
      <c r="AL93" s="6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</row>
    <row r="94" spans="1:576" s="56" customFormat="1" ht="15" customHeight="1" x14ac:dyDescent="0.2">
      <c r="A94" s="18">
        <v>16</v>
      </c>
      <c r="B94" s="89" t="s">
        <v>335</v>
      </c>
      <c r="C94" s="89" t="s">
        <v>336</v>
      </c>
      <c r="D94" s="20">
        <v>14</v>
      </c>
      <c r="E94" s="89" t="s">
        <v>256</v>
      </c>
      <c r="F94" s="89" t="s">
        <v>337</v>
      </c>
      <c r="G94" s="134" t="s">
        <v>116</v>
      </c>
      <c r="H94" s="22">
        <v>40</v>
      </c>
      <c r="I94" s="157" t="s">
        <v>123</v>
      </c>
      <c r="J94" s="21" t="s">
        <v>232</v>
      </c>
      <c r="K94" s="21" t="s">
        <v>276</v>
      </c>
      <c r="L94" s="21" t="s">
        <v>193</v>
      </c>
      <c r="M94" s="22">
        <v>1</v>
      </c>
      <c r="N94" s="62">
        <v>14012</v>
      </c>
      <c r="O94" s="62"/>
      <c r="P94" s="62"/>
      <c r="Q94" s="62">
        <f t="shared" si="49"/>
        <v>14012</v>
      </c>
      <c r="R94" s="62"/>
      <c r="S94" s="62">
        <f t="shared" si="50"/>
        <v>2634.166666666667</v>
      </c>
      <c r="T94" s="62">
        <f t="shared" si="51"/>
        <v>26341.666666666668</v>
      </c>
      <c r="U94" s="62">
        <f t="shared" si="52"/>
        <v>2101.7999999999997</v>
      </c>
      <c r="V94" s="62">
        <f t="shared" si="53"/>
        <v>420.35999999999996</v>
      </c>
      <c r="W94" s="62">
        <f t="shared" si="54"/>
        <v>700.6</v>
      </c>
      <c r="X94" s="62">
        <f t="shared" si="55"/>
        <v>280.24</v>
      </c>
      <c r="Y94" s="62">
        <v>1114</v>
      </c>
      <c r="Z94" s="62">
        <v>679</v>
      </c>
      <c r="AA94" s="64">
        <f t="shared" si="56"/>
        <v>7902.5</v>
      </c>
      <c r="AB94" s="64">
        <f t="shared" si="57"/>
        <v>22381.194444444445</v>
      </c>
      <c r="AC94" s="64">
        <f t="shared" si="58"/>
        <v>268574.33333333337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</row>
    <row r="95" spans="1:576" s="56" customFormat="1" ht="15" customHeight="1" x14ac:dyDescent="0.2">
      <c r="A95" s="18">
        <v>17</v>
      </c>
      <c r="B95" s="89" t="s">
        <v>335</v>
      </c>
      <c r="C95" s="89" t="s">
        <v>336</v>
      </c>
      <c r="D95" s="20">
        <v>14</v>
      </c>
      <c r="E95" s="89" t="s">
        <v>256</v>
      </c>
      <c r="F95" s="89" t="s">
        <v>337</v>
      </c>
      <c r="G95" s="134" t="s">
        <v>116</v>
      </c>
      <c r="H95" s="22">
        <v>40</v>
      </c>
      <c r="I95" s="22" t="s">
        <v>123</v>
      </c>
      <c r="J95" s="21" t="s">
        <v>4</v>
      </c>
      <c r="K95" s="21" t="s">
        <v>280</v>
      </c>
      <c r="L95" s="21" t="s">
        <v>193</v>
      </c>
      <c r="M95" s="22">
        <v>1</v>
      </c>
      <c r="N95" s="62">
        <v>14012</v>
      </c>
      <c r="O95" s="62"/>
      <c r="P95" s="62"/>
      <c r="Q95" s="62">
        <f t="shared" si="49"/>
        <v>14012</v>
      </c>
      <c r="R95" s="62">
        <f>70.1*4</f>
        <v>280.39999999999998</v>
      </c>
      <c r="S95" s="62">
        <f t="shared" si="50"/>
        <v>2634.166666666667</v>
      </c>
      <c r="T95" s="62">
        <f t="shared" si="51"/>
        <v>26341.666666666668</v>
      </c>
      <c r="U95" s="62">
        <f t="shared" si="52"/>
        <v>2101.7999999999997</v>
      </c>
      <c r="V95" s="62">
        <f t="shared" si="53"/>
        <v>420.35999999999996</v>
      </c>
      <c r="W95" s="62">
        <f t="shared" si="54"/>
        <v>700.6</v>
      </c>
      <c r="X95" s="62">
        <f t="shared" si="55"/>
        <v>280.24</v>
      </c>
      <c r="Y95" s="62">
        <v>1114</v>
      </c>
      <c r="Z95" s="62">
        <v>679</v>
      </c>
      <c r="AA95" s="64">
        <f t="shared" si="56"/>
        <v>7902.5</v>
      </c>
      <c r="AB95" s="64">
        <f t="shared" si="57"/>
        <v>22661.594444444447</v>
      </c>
      <c r="AC95" s="64">
        <f t="shared" si="58"/>
        <v>271939.13333333336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</row>
    <row r="96" spans="1:576" s="56" customFormat="1" ht="15" customHeight="1" x14ac:dyDescent="0.2">
      <c r="A96" s="18">
        <v>18</v>
      </c>
      <c r="B96" s="89" t="s">
        <v>335</v>
      </c>
      <c r="C96" s="89" t="s">
        <v>336</v>
      </c>
      <c r="D96" s="20">
        <v>14</v>
      </c>
      <c r="E96" s="89" t="s">
        <v>256</v>
      </c>
      <c r="F96" s="89" t="s">
        <v>337</v>
      </c>
      <c r="G96" s="134" t="s">
        <v>116</v>
      </c>
      <c r="H96" s="22">
        <v>40</v>
      </c>
      <c r="I96" s="22" t="s">
        <v>123</v>
      </c>
      <c r="J96" s="21" t="s">
        <v>4</v>
      </c>
      <c r="K96" s="21" t="s">
        <v>280</v>
      </c>
      <c r="L96" s="21" t="s">
        <v>193</v>
      </c>
      <c r="M96" s="22">
        <v>1</v>
      </c>
      <c r="N96" s="62">
        <v>14012</v>
      </c>
      <c r="O96" s="62"/>
      <c r="P96" s="62"/>
      <c r="Q96" s="62">
        <f t="shared" si="49"/>
        <v>14012</v>
      </c>
      <c r="R96" s="62">
        <f>70.1*4</f>
        <v>280.39999999999998</v>
      </c>
      <c r="S96" s="62">
        <f t="shared" si="50"/>
        <v>2634.166666666667</v>
      </c>
      <c r="T96" s="62">
        <f t="shared" si="51"/>
        <v>26341.666666666668</v>
      </c>
      <c r="U96" s="62">
        <f t="shared" si="52"/>
        <v>2101.7999999999997</v>
      </c>
      <c r="V96" s="62">
        <f t="shared" si="53"/>
        <v>420.35999999999996</v>
      </c>
      <c r="W96" s="62">
        <f t="shared" si="54"/>
        <v>700.6</v>
      </c>
      <c r="X96" s="62">
        <f t="shared" si="55"/>
        <v>280.24</v>
      </c>
      <c r="Y96" s="62">
        <v>1114</v>
      </c>
      <c r="Z96" s="62">
        <v>679</v>
      </c>
      <c r="AA96" s="64">
        <f t="shared" si="56"/>
        <v>7902.5</v>
      </c>
      <c r="AB96" s="64">
        <f t="shared" si="57"/>
        <v>22661.594444444447</v>
      </c>
      <c r="AC96" s="64">
        <f t="shared" si="58"/>
        <v>271939.13333333336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</row>
    <row r="97" spans="1:576" s="56" customFormat="1" ht="15" customHeight="1" x14ac:dyDescent="0.2">
      <c r="A97" s="18">
        <v>19</v>
      </c>
      <c r="B97" s="89" t="s">
        <v>335</v>
      </c>
      <c r="C97" s="89" t="s">
        <v>336</v>
      </c>
      <c r="D97" s="20">
        <v>14</v>
      </c>
      <c r="E97" s="89" t="s">
        <v>256</v>
      </c>
      <c r="F97" s="89" t="s">
        <v>337</v>
      </c>
      <c r="G97" s="140" t="s">
        <v>351</v>
      </c>
      <c r="H97" s="22">
        <v>40</v>
      </c>
      <c r="I97" s="22" t="s">
        <v>109</v>
      </c>
      <c r="J97" s="21" t="s">
        <v>227</v>
      </c>
      <c r="K97" s="21" t="s">
        <v>279</v>
      </c>
      <c r="L97" s="21" t="s">
        <v>193</v>
      </c>
      <c r="M97" s="22">
        <v>1</v>
      </c>
      <c r="N97" s="101">
        <v>14024</v>
      </c>
      <c r="O97" s="62"/>
      <c r="P97" s="62"/>
      <c r="Q97" s="62">
        <f t="shared" si="49"/>
        <v>14024</v>
      </c>
      <c r="R97" s="62"/>
      <c r="S97" s="62">
        <f t="shared" si="50"/>
        <v>2582</v>
      </c>
      <c r="T97" s="62">
        <f t="shared" si="51"/>
        <v>25820</v>
      </c>
      <c r="U97" s="62">
        <f t="shared" si="52"/>
        <v>2103.6</v>
      </c>
      <c r="V97" s="62">
        <f t="shared" si="53"/>
        <v>420.71999999999997</v>
      </c>
      <c r="W97" s="62">
        <f t="shared" si="54"/>
        <v>701.2</v>
      </c>
      <c r="X97" s="62">
        <f t="shared" si="55"/>
        <v>280.48</v>
      </c>
      <c r="Y97" s="62">
        <v>869</v>
      </c>
      <c r="Z97" s="62">
        <v>599</v>
      </c>
      <c r="AA97" s="64">
        <f t="shared" si="56"/>
        <v>7746</v>
      </c>
      <c r="AB97" s="64">
        <f t="shared" si="57"/>
        <v>22010.333333333332</v>
      </c>
      <c r="AC97" s="64">
        <f t="shared" si="58"/>
        <v>264124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</row>
    <row r="98" spans="1:576" s="56" customFormat="1" ht="15" customHeight="1" x14ac:dyDescent="0.2">
      <c r="A98" s="18">
        <v>20</v>
      </c>
      <c r="B98" s="89" t="s">
        <v>335</v>
      </c>
      <c r="C98" s="89" t="s">
        <v>336</v>
      </c>
      <c r="D98" s="20">
        <v>14</v>
      </c>
      <c r="E98" s="89" t="s">
        <v>256</v>
      </c>
      <c r="F98" s="89" t="s">
        <v>337</v>
      </c>
      <c r="G98" s="140" t="s">
        <v>351</v>
      </c>
      <c r="H98" s="22">
        <v>40</v>
      </c>
      <c r="I98" s="22" t="s">
        <v>109</v>
      </c>
      <c r="J98" s="21" t="s">
        <v>244</v>
      </c>
      <c r="K98" s="21" t="s">
        <v>279</v>
      </c>
      <c r="L98" s="21" t="s">
        <v>193</v>
      </c>
      <c r="M98" s="22">
        <v>1</v>
      </c>
      <c r="N98" s="101">
        <v>14024</v>
      </c>
      <c r="O98" s="62"/>
      <c r="P98" s="62"/>
      <c r="Q98" s="62">
        <f t="shared" si="49"/>
        <v>14024</v>
      </c>
      <c r="R98" s="62"/>
      <c r="S98" s="62">
        <f t="shared" si="50"/>
        <v>2582</v>
      </c>
      <c r="T98" s="62">
        <f t="shared" si="51"/>
        <v>25820</v>
      </c>
      <c r="U98" s="62">
        <f t="shared" si="52"/>
        <v>2103.6</v>
      </c>
      <c r="V98" s="62">
        <f t="shared" si="53"/>
        <v>420.71999999999997</v>
      </c>
      <c r="W98" s="62">
        <f t="shared" si="54"/>
        <v>701.2</v>
      </c>
      <c r="X98" s="62">
        <f t="shared" si="55"/>
        <v>280.48</v>
      </c>
      <c r="Y98" s="62">
        <v>869</v>
      </c>
      <c r="Z98" s="62">
        <v>599</v>
      </c>
      <c r="AA98" s="64">
        <f t="shared" si="56"/>
        <v>7746</v>
      </c>
      <c r="AB98" s="64">
        <f t="shared" si="57"/>
        <v>22010.333333333332</v>
      </c>
      <c r="AC98" s="64">
        <f t="shared" si="58"/>
        <v>264124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</row>
    <row r="99" spans="1:576" s="56" customFormat="1" ht="15" customHeight="1" x14ac:dyDescent="0.2">
      <c r="A99" s="18">
        <v>21</v>
      </c>
      <c r="B99" s="89" t="s">
        <v>335</v>
      </c>
      <c r="C99" s="89" t="s">
        <v>336</v>
      </c>
      <c r="D99" s="20">
        <v>14</v>
      </c>
      <c r="E99" s="89" t="s">
        <v>256</v>
      </c>
      <c r="F99" s="89" t="s">
        <v>337</v>
      </c>
      <c r="G99" s="130">
        <v>10</v>
      </c>
      <c r="H99" s="22">
        <v>40</v>
      </c>
      <c r="I99" s="22" t="s">
        <v>109</v>
      </c>
      <c r="J99" s="21" t="s">
        <v>195</v>
      </c>
      <c r="K99" s="21" t="s">
        <v>277</v>
      </c>
      <c r="L99" s="21" t="s">
        <v>193</v>
      </c>
      <c r="M99" s="22">
        <v>1</v>
      </c>
      <c r="N99" s="62">
        <f t="shared" ref="N99" si="61">15856+300</f>
        <v>16156</v>
      </c>
      <c r="O99" s="62"/>
      <c r="P99" s="62"/>
      <c r="Q99" s="62">
        <f t="shared" si="49"/>
        <v>16156</v>
      </c>
      <c r="R99" s="62"/>
      <c r="S99" s="62">
        <f t="shared" si="50"/>
        <v>2943</v>
      </c>
      <c r="T99" s="62">
        <f t="shared" si="51"/>
        <v>29430</v>
      </c>
      <c r="U99" s="62">
        <f t="shared" si="52"/>
        <v>2423.4</v>
      </c>
      <c r="V99" s="62">
        <f t="shared" si="53"/>
        <v>484.68</v>
      </c>
      <c r="W99" s="62">
        <f t="shared" si="54"/>
        <v>807.80000000000007</v>
      </c>
      <c r="X99" s="62">
        <f t="shared" si="55"/>
        <v>323.12</v>
      </c>
      <c r="Y99" s="62">
        <v>931</v>
      </c>
      <c r="Z99" s="62">
        <v>571</v>
      </c>
      <c r="AA99" s="64">
        <f t="shared" si="56"/>
        <v>8829</v>
      </c>
      <c r="AB99" s="64">
        <f t="shared" si="57"/>
        <v>25130.5</v>
      </c>
      <c r="AC99" s="64">
        <f t="shared" si="58"/>
        <v>301566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</row>
    <row r="100" spans="1:576" s="56" customFormat="1" ht="15" customHeight="1" x14ac:dyDescent="0.2">
      <c r="A100" s="18">
        <v>22</v>
      </c>
      <c r="B100" s="89" t="s">
        <v>335</v>
      </c>
      <c r="C100" s="89" t="s">
        <v>336</v>
      </c>
      <c r="D100" s="20">
        <v>14</v>
      </c>
      <c r="E100" s="89" t="s">
        <v>256</v>
      </c>
      <c r="F100" s="89" t="s">
        <v>337</v>
      </c>
      <c r="G100" s="130">
        <v>11</v>
      </c>
      <c r="H100" s="22">
        <v>40</v>
      </c>
      <c r="I100" s="22" t="s">
        <v>109</v>
      </c>
      <c r="J100" s="21" t="s">
        <v>6</v>
      </c>
      <c r="K100" s="21" t="s">
        <v>276</v>
      </c>
      <c r="L100" s="21" t="s">
        <v>193</v>
      </c>
      <c r="M100" s="22">
        <v>1</v>
      </c>
      <c r="N100" s="62">
        <v>19633</v>
      </c>
      <c r="O100" s="62"/>
      <c r="P100" s="62"/>
      <c r="Q100" s="62">
        <f t="shared" si="49"/>
        <v>19633</v>
      </c>
      <c r="R100" s="62"/>
      <c r="S100" s="62">
        <f t="shared" si="50"/>
        <v>3608.333333333333</v>
      </c>
      <c r="T100" s="62">
        <f t="shared" si="51"/>
        <v>36083.333333333328</v>
      </c>
      <c r="U100" s="62">
        <f t="shared" si="52"/>
        <v>2944.95</v>
      </c>
      <c r="V100" s="62">
        <f t="shared" si="53"/>
        <v>588.99</v>
      </c>
      <c r="W100" s="62">
        <f t="shared" si="54"/>
        <v>981.65000000000009</v>
      </c>
      <c r="X100" s="62">
        <f t="shared" si="55"/>
        <v>392.66</v>
      </c>
      <c r="Y100" s="62">
        <v>1261</v>
      </c>
      <c r="Z100" s="62">
        <v>756</v>
      </c>
      <c r="AA100" s="64">
        <f t="shared" si="56"/>
        <v>10825</v>
      </c>
      <c r="AB100" s="64">
        <f t="shared" si="57"/>
        <v>30767.972222222226</v>
      </c>
      <c r="AC100" s="64">
        <f t="shared" si="58"/>
        <v>369215.66666666674</v>
      </c>
      <c r="AD100" s="64"/>
      <c r="AE100" s="64"/>
      <c r="AF100" s="64"/>
      <c r="AG100" s="64"/>
      <c r="AH100" s="64"/>
      <c r="AI100" s="64"/>
      <c r="AJ100" s="64"/>
      <c r="AK100" s="64"/>
      <c r="AL100" s="6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  <c r="IU100" s="24"/>
      <c r="IV100" s="24"/>
      <c r="IW100" s="24"/>
      <c r="IX100" s="24"/>
      <c r="IY100" s="24"/>
      <c r="IZ100" s="24"/>
      <c r="JA100" s="24"/>
      <c r="JB100" s="24"/>
      <c r="JC100" s="24"/>
      <c r="JD100" s="24"/>
      <c r="JE100" s="24"/>
      <c r="JF100" s="24"/>
      <c r="JG100" s="24"/>
      <c r="JH100" s="24"/>
      <c r="JI100" s="24"/>
      <c r="JJ100" s="24"/>
      <c r="JK100" s="24"/>
      <c r="JL100" s="24"/>
      <c r="JM100" s="24"/>
      <c r="JN100" s="24"/>
      <c r="JO100" s="24"/>
      <c r="JP100" s="24"/>
      <c r="JQ100" s="24"/>
      <c r="JR100" s="24"/>
      <c r="JS100" s="24"/>
      <c r="JT100" s="24"/>
      <c r="JU100" s="24"/>
      <c r="JV100" s="24"/>
      <c r="JW100" s="24"/>
      <c r="JX100" s="24"/>
      <c r="JY100" s="24"/>
      <c r="JZ100" s="24"/>
      <c r="KA100" s="24"/>
      <c r="KB100" s="24"/>
      <c r="KC100" s="24"/>
      <c r="KD100" s="24"/>
      <c r="KE100" s="24"/>
      <c r="KF100" s="24"/>
      <c r="KG100" s="24"/>
      <c r="KH100" s="24"/>
      <c r="KI100" s="24"/>
      <c r="KJ100" s="24"/>
      <c r="KK100" s="24"/>
      <c r="KL100" s="24"/>
      <c r="KM100" s="24"/>
      <c r="KN100" s="24"/>
      <c r="KO100" s="24"/>
      <c r="KP100" s="24"/>
      <c r="KQ100" s="24"/>
      <c r="KR100" s="24"/>
      <c r="KS100" s="24"/>
      <c r="KT100" s="24"/>
      <c r="KU100" s="24"/>
      <c r="KV100" s="24"/>
      <c r="KW100" s="24"/>
      <c r="KX100" s="24"/>
      <c r="KY100" s="24"/>
      <c r="KZ100" s="24"/>
      <c r="LA100" s="24"/>
      <c r="LB100" s="24"/>
      <c r="LC100" s="24"/>
      <c r="LD100" s="24"/>
      <c r="LE100" s="24"/>
      <c r="LF100" s="24"/>
      <c r="LG100" s="24"/>
      <c r="LH100" s="24"/>
      <c r="LI100" s="24"/>
      <c r="LJ100" s="24"/>
      <c r="LK100" s="24"/>
      <c r="LL100" s="24"/>
      <c r="LM100" s="24"/>
      <c r="LN100" s="24"/>
      <c r="LO100" s="24"/>
      <c r="LP100" s="24"/>
      <c r="LQ100" s="24"/>
      <c r="LR100" s="24"/>
      <c r="LS100" s="24"/>
      <c r="LT100" s="24"/>
      <c r="LU100" s="24"/>
      <c r="LV100" s="24"/>
      <c r="LW100" s="24"/>
      <c r="LX100" s="24"/>
      <c r="LY100" s="24"/>
      <c r="LZ100" s="24"/>
      <c r="MA100" s="24"/>
      <c r="MB100" s="24"/>
      <c r="MC100" s="24"/>
      <c r="MD100" s="24"/>
      <c r="ME100" s="24"/>
      <c r="MF100" s="24"/>
      <c r="MG100" s="24"/>
      <c r="MH100" s="24"/>
      <c r="MI100" s="24"/>
      <c r="MJ100" s="24"/>
      <c r="MK100" s="24"/>
      <c r="ML100" s="24"/>
      <c r="MM100" s="24"/>
      <c r="MN100" s="24"/>
      <c r="MO100" s="24"/>
      <c r="MP100" s="24"/>
      <c r="MQ100" s="24"/>
      <c r="MR100" s="24"/>
      <c r="MS100" s="24"/>
      <c r="MT100" s="24"/>
      <c r="MU100" s="24"/>
      <c r="MV100" s="24"/>
      <c r="MW100" s="24"/>
      <c r="MX100" s="24"/>
      <c r="MY100" s="24"/>
      <c r="MZ100" s="24"/>
      <c r="NA100" s="24"/>
      <c r="NB100" s="24"/>
      <c r="NC100" s="24"/>
      <c r="ND100" s="24"/>
      <c r="NE100" s="24"/>
      <c r="NF100" s="24"/>
      <c r="NG100" s="24"/>
      <c r="NH100" s="24"/>
      <c r="NI100" s="24"/>
      <c r="NJ100" s="24"/>
      <c r="NK100" s="24"/>
      <c r="NL100" s="24"/>
      <c r="NM100" s="24"/>
      <c r="NN100" s="24"/>
      <c r="NO100" s="24"/>
      <c r="NP100" s="24"/>
      <c r="NQ100" s="24"/>
      <c r="NR100" s="24"/>
      <c r="NS100" s="24"/>
      <c r="NT100" s="24"/>
      <c r="NU100" s="24"/>
      <c r="NV100" s="24"/>
      <c r="NW100" s="24"/>
      <c r="NX100" s="24"/>
      <c r="NY100" s="24"/>
      <c r="NZ100" s="24"/>
      <c r="OA100" s="24"/>
      <c r="OB100" s="24"/>
      <c r="OC100" s="24"/>
      <c r="OD100" s="24"/>
      <c r="OE100" s="24"/>
      <c r="OF100" s="24"/>
      <c r="OG100" s="24"/>
      <c r="OH100" s="24"/>
      <c r="OI100" s="24"/>
      <c r="OJ100" s="24"/>
      <c r="OK100" s="24"/>
      <c r="OL100" s="24"/>
      <c r="OM100" s="24"/>
      <c r="ON100" s="24"/>
      <c r="OO100" s="24"/>
      <c r="OP100" s="24"/>
      <c r="OQ100" s="24"/>
      <c r="OR100" s="24"/>
      <c r="OS100" s="24"/>
      <c r="OT100" s="24"/>
      <c r="OU100" s="24"/>
      <c r="OV100" s="24"/>
      <c r="OW100" s="24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</row>
    <row r="101" spans="1:576" s="56" customFormat="1" ht="15" customHeight="1" x14ac:dyDescent="0.2">
      <c r="A101" s="18">
        <v>23</v>
      </c>
      <c r="B101" s="89" t="s">
        <v>335</v>
      </c>
      <c r="C101" s="89" t="s">
        <v>336</v>
      </c>
      <c r="D101" s="20">
        <v>14</v>
      </c>
      <c r="E101" s="89" t="s">
        <v>256</v>
      </c>
      <c r="F101" s="89" t="s">
        <v>337</v>
      </c>
      <c r="G101" s="130">
        <v>11</v>
      </c>
      <c r="H101" s="22">
        <v>40</v>
      </c>
      <c r="I101" s="22" t="s">
        <v>109</v>
      </c>
      <c r="J101" s="21" t="s">
        <v>199</v>
      </c>
      <c r="K101" s="21" t="s">
        <v>276</v>
      </c>
      <c r="L101" s="21" t="s">
        <v>193</v>
      </c>
      <c r="M101" s="22">
        <v>1</v>
      </c>
      <c r="N101" s="62">
        <v>19633</v>
      </c>
      <c r="O101" s="62"/>
      <c r="P101" s="62"/>
      <c r="Q101" s="62">
        <f t="shared" si="49"/>
        <v>19633</v>
      </c>
      <c r="R101" s="62">
        <f>70.1*5</f>
        <v>350.5</v>
      </c>
      <c r="S101" s="62">
        <f t="shared" si="50"/>
        <v>3608.333333333333</v>
      </c>
      <c r="T101" s="62">
        <f t="shared" si="51"/>
        <v>36083.333333333328</v>
      </c>
      <c r="U101" s="62">
        <f t="shared" si="52"/>
        <v>2944.95</v>
      </c>
      <c r="V101" s="62">
        <f t="shared" si="53"/>
        <v>588.99</v>
      </c>
      <c r="W101" s="62">
        <f t="shared" si="54"/>
        <v>981.65000000000009</v>
      </c>
      <c r="X101" s="62">
        <f t="shared" si="55"/>
        <v>392.66</v>
      </c>
      <c r="Y101" s="62">
        <v>1261</v>
      </c>
      <c r="Z101" s="62">
        <v>756</v>
      </c>
      <c r="AA101" s="64">
        <f t="shared" si="56"/>
        <v>10825</v>
      </c>
      <c r="AB101" s="64">
        <f t="shared" si="57"/>
        <v>31118.472222222226</v>
      </c>
      <c r="AC101" s="64">
        <f t="shared" si="58"/>
        <v>373421.66666666674</v>
      </c>
      <c r="AD101" s="64"/>
      <c r="AE101" s="64"/>
      <c r="AF101" s="64"/>
      <c r="AG101" s="64"/>
      <c r="AH101" s="64"/>
      <c r="AI101" s="64"/>
      <c r="AJ101" s="64"/>
      <c r="AK101" s="64"/>
      <c r="AL101" s="6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</row>
    <row r="102" spans="1:576" s="56" customFormat="1" ht="15" customHeight="1" x14ac:dyDescent="0.2">
      <c r="A102" s="18">
        <v>24</v>
      </c>
      <c r="B102" s="89" t="s">
        <v>335</v>
      </c>
      <c r="C102" s="89" t="s">
        <v>336</v>
      </c>
      <c r="D102" s="20">
        <v>14</v>
      </c>
      <c r="E102" s="89" t="s">
        <v>256</v>
      </c>
      <c r="F102" s="89" t="s">
        <v>337</v>
      </c>
      <c r="G102" s="130">
        <v>11</v>
      </c>
      <c r="H102" s="22">
        <v>40</v>
      </c>
      <c r="I102" s="22" t="s">
        <v>109</v>
      </c>
      <c r="J102" s="21" t="s">
        <v>5</v>
      </c>
      <c r="K102" s="21" t="s">
        <v>276</v>
      </c>
      <c r="L102" s="21" t="s">
        <v>193</v>
      </c>
      <c r="M102" s="22">
        <v>1</v>
      </c>
      <c r="N102" s="62">
        <v>19633</v>
      </c>
      <c r="O102" s="62"/>
      <c r="P102" s="62"/>
      <c r="Q102" s="62">
        <f t="shared" si="49"/>
        <v>19633</v>
      </c>
      <c r="R102" s="62"/>
      <c r="S102" s="62">
        <f t="shared" si="50"/>
        <v>3608.333333333333</v>
      </c>
      <c r="T102" s="62">
        <f t="shared" si="51"/>
        <v>36083.333333333328</v>
      </c>
      <c r="U102" s="62">
        <f t="shared" si="52"/>
        <v>2944.95</v>
      </c>
      <c r="V102" s="62">
        <f t="shared" si="53"/>
        <v>588.99</v>
      </c>
      <c r="W102" s="62">
        <f t="shared" si="54"/>
        <v>981.65000000000009</v>
      </c>
      <c r="X102" s="62">
        <f t="shared" si="55"/>
        <v>392.66</v>
      </c>
      <c r="Y102" s="62">
        <v>1261</v>
      </c>
      <c r="Z102" s="62">
        <v>756</v>
      </c>
      <c r="AA102" s="64">
        <f t="shared" si="56"/>
        <v>10825</v>
      </c>
      <c r="AB102" s="64">
        <f t="shared" si="57"/>
        <v>30767.972222222226</v>
      </c>
      <c r="AC102" s="64">
        <f t="shared" si="58"/>
        <v>369215.66666666674</v>
      </c>
      <c r="AD102" s="64"/>
      <c r="AE102" s="64"/>
      <c r="AF102" s="64"/>
      <c r="AG102" s="64"/>
      <c r="AH102" s="64"/>
      <c r="AI102" s="64"/>
      <c r="AJ102" s="64"/>
      <c r="AK102" s="64"/>
      <c r="AL102" s="6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  <c r="IU102" s="24"/>
      <c r="IV102" s="24"/>
      <c r="IW102" s="24"/>
      <c r="IX102" s="24"/>
      <c r="IY102" s="24"/>
      <c r="IZ102" s="24"/>
      <c r="JA102" s="24"/>
      <c r="JB102" s="24"/>
      <c r="JC102" s="24"/>
      <c r="JD102" s="24"/>
      <c r="JE102" s="24"/>
      <c r="JF102" s="24"/>
      <c r="JG102" s="24"/>
      <c r="JH102" s="24"/>
      <c r="JI102" s="24"/>
      <c r="JJ102" s="24"/>
      <c r="JK102" s="24"/>
      <c r="JL102" s="24"/>
      <c r="JM102" s="24"/>
      <c r="JN102" s="24"/>
      <c r="JO102" s="24"/>
      <c r="JP102" s="24"/>
      <c r="JQ102" s="24"/>
      <c r="JR102" s="24"/>
      <c r="JS102" s="24"/>
      <c r="JT102" s="24"/>
      <c r="JU102" s="24"/>
      <c r="JV102" s="24"/>
      <c r="JW102" s="24"/>
      <c r="JX102" s="24"/>
      <c r="JY102" s="24"/>
      <c r="JZ102" s="24"/>
      <c r="KA102" s="24"/>
      <c r="KB102" s="24"/>
      <c r="KC102" s="24"/>
      <c r="KD102" s="24"/>
      <c r="KE102" s="24"/>
      <c r="KF102" s="24"/>
      <c r="KG102" s="24"/>
      <c r="KH102" s="24"/>
      <c r="KI102" s="24"/>
      <c r="KJ102" s="24"/>
      <c r="KK102" s="24"/>
      <c r="KL102" s="24"/>
      <c r="KM102" s="24"/>
      <c r="KN102" s="24"/>
      <c r="KO102" s="24"/>
      <c r="KP102" s="24"/>
      <c r="KQ102" s="24"/>
      <c r="KR102" s="24"/>
      <c r="KS102" s="24"/>
      <c r="KT102" s="24"/>
      <c r="KU102" s="24"/>
      <c r="KV102" s="24"/>
      <c r="KW102" s="24"/>
      <c r="KX102" s="24"/>
      <c r="KY102" s="24"/>
      <c r="KZ102" s="24"/>
      <c r="LA102" s="24"/>
      <c r="LB102" s="24"/>
      <c r="LC102" s="24"/>
      <c r="LD102" s="24"/>
      <c r="LE102" s="24"/>
      <c r="LF102" s="24"/>
      <c r="LG102" s="24"/>
      <c r="LH102" s="24"/>
      <c r="LI102" s="24"/>
      <c r="LJ102" s="24"/>
      <c r="LK102" s="24"/>
      <c r="LL102" s="24"/>
      <c r="LM102" s="24"/>
      <c r="LN102" s="24"/>
      <c r="LO102" s="24"/>
      <c r="LP102" s="24"/>
      <c r="LQ102" s="24"/>
      <c r="LR102" s="24"/>
      <c r="LS102" s="24"/>
      <c r="LT102" s="24"/>
      <c r="LU102" s="24"/>
      <c r="LV102" s="24"/>
      <c r="LW102" s="24"/>
      <c r="LX102" s="24"/>
      <c r="LY102" s="24"/>
      <c r="LZ102" s="24"/>
      <c r="MA102" s="24"/>
      <c r="MB102" s="24"/>
      <c r="MC102" s="24"/>
      <c r="MD102" s="24"/>
      <c r="ME102" s="24"/>
      <c r="MF102" s="24"/>
      <c r="MG102" s="24"/>
      <c r="MH102" s="24"/>
      <c r="MI102" s="24"/>
      <c r="MJ102" s="24"/>
      <c r="MK102" s="24"/>
      <c r="ML102" s="24"/>
      <c r="MM102" s="24"/>
      <c r="MN102" s="24"/>
      <c r="MO102" s="24"/>
      <c r="MP102" s="24"/>
      <c r="MQ102" s="24"/>
      <c r="MR102" s="24"/>
      <c r="MS102" s="24"/>
      <c r="MT102" s="24"/>
      <c r="MU102" s="24"/>
      <c r="MV102" s="24"/>
      <c r="MW102" s="24"/>
      <c r="MX102" s="24"/>
      <c r="MY102" s="24"/>
      <c r="MZ102" s="24"/>
      <c r="NA102" s="24"/>
      <c r="NB102" s="24"/>
      <c r="NC102" s="24"/>
      <c r="ND102" s="24"/>
      <c r="NE102" s="24"/>
      <c r="NF102" s="24"/>
      <c r="NG102" s="24"/>
      <c r="NH102" s="24"/>
      <c r="NI102" s="24"/>
      <c r="NJ102" s="24"/>
      <c r="NK102" s="24"/>
      <c r="NL102" s="24"/>
      <c r="NM102" s="24"/>
      <c r="NN102" s="24"/>
      <c r="NO102" s="24"/>
      <c r="NP102" s="24"/>
      <c r="NQ102" s="24"/>
      <c r="NR102" s="24"/>
      <c r="NS102" s="24"/>
      <c r="NT102" s="24"/>
      <c r="NU102" s="24"/>
      <c r="NV102" s="24"/>
      <c r="NW102" s="24"/>
      <c r="NX102" s="24"/>
      <c r="NY102" s="24"/>
      <c r="NZ102" s="24"/>
      <c r="OA102" s="24"/>
      <c r="OB102" s="24"/>
      <c r="OC102" s="24"/>
      <c r="OD102" s="24"/>
      <c r="OE102" s="24"/>
      <c r="OF102" s="24"/>
      <c r="OG102" s="24"/>
      <c r="OH102" s="24"/>
      <c r="OI102" s="24"/>
      <c r="OJ102" s="24"/>
      <c r="OK102" s="24"/>
      <c r="OL102" s="24"/>
      <c r="OM102" s="24"/>
      <c r="ON102" s="24"/>
      <c r="OO102" s="24"/>
      <c r="OP102" s="24"/>
      <c r="OQ102" s="24"/>
      <c r="OR102" s="24"/>
      <c r="OS102" s="24"/>
      <c r="OT102" s="24"/>
      <c r="OU102" s="24"/>
      <c r="OV102" s="24"/>
      <c r="OW102" s="24"/>
      <c r="OX102" s="24"/>
      <c r="OY102" s="24"/>
      <c r="OZ102" s="24"/>
      <c r="PA102" s="24"/>
      <c r="PB102" s="24"/>
      <c r="PC102" s="24"/>
      <c r="PD102" s="24"/>
      <c r="PE102" s="24"/>
      <c r="PF102" s="24"/>
      <c r="PG102" s="24"/>
      <c r="PH102" s="24"/>
      <c r="PI102" s="24"/>
      <c r="PJ102" s="24"/>
      <c r="PK102" s="24"/>
      <c r="PL102" s="24"/>
      <c r="PM102" s="24"/>
      <c r="PN102" s="24"/>
      <c r="PO102" s="24"/>
      <c r="PP102" s="24"/>
      <c r="PQ102" s="24"/>
      <c r="PR102" s="24"/>
      <c r="PS102" s="24"/>
      <c r="PT102" s="24"/>
      <c r="PU102" s="24"/>
      <c r="PV102" s="24"/>
      <c r="PW102" s="24"/>
      <c r="PX102" s="24"/>
      <c r="PY102" s="24"/>
      <c r="PZ102" s="24"/>
      <c r="QA102" s="24"/>
      <c r="QB102" s="24"/>
      <c r="QC102" s="24"/>
      <c r="QD102" s="24"/>
      <c r="QE102" s="24"/>
      <c r="QF102" s="24"/>
      <c r="QG102" s="24"/>
      <c r="QH102" s="24"/>
      <c r="QI102" s="24"/>
      <c r="QJ102" s="24"/>
      <c r="QK102" s="24"/>
      <c r="QL102" s="24"/>
      <c r="QM102" s="24"/>
      <c r="QN102" s="24"/>
      <c r="QO102" s="24"/>
      <c r="QP102" s="24"/>
      <c r="QQ102" s="24"/>
      <c r="QR102" s="24"/>
      <c r="QS102" s="24"/>
      <c r="QT102" s="24"/>
      <c r="QU102" s="24"/>
      <c r="QV102" s="24"/>
      <c r="QW102" s="24"/>
      <c r="QX102" s="24"/>
      <c r="QY102" s="24"/>
      <c r="QZ102" s="24"/>
      <c r="RA102" s="24"/>
      <c r="RB102" s="24"/>
      <c r="RC102" s="24"/>
      <c r="RD102" s="24"/>
      <c r="RE102" s="24"/>
      <c r="RF102" s="24"/>
      <c r="RG102" s="24"/>
      <c r="RH102" s="24"/>
      <c r="RI102" s="24"/>
      <c r="RJ102" s="24"/>
      <c r="RK102" s="24"/>
      <c r="RL102" s="24"/>
      <c r="RM102" s="24"/>
      <c r="RN102" s="24"/>
      <c r="RO102" s="24"/>
      <c r="RP102" s="24"/>
      <c r="RQ102" s="24"/>
      <c r="RR102" s="24"/>
      <c r="RS102" s="24"/>
      <c r="RT102" s="24"/>
      <c r="RU102" s="24"/>
      <c r="RV102" s="24"/>
      <c r="RW102" s="24"/>
      <c r="RX102" s="24"/>
      <c r="RY102" s="24"/>
      <c r="RZ102" s="24"/>
      <c r="SA102" s="24"/>
      <c r="SB102" s="24"/>
      <c r="SC102" s="24"/>
      <c r="SD102" s="24"/>
      <c r="SE102" s="24"/>
      <c r="SF102" s="24"/>
      <c r="SG102" s="24"/>
      <c r="SH102" s="24"/>
      <c r="SI102" s="24"/>
      <c r="SJ102" s="24"/>
      <c r="SK102" s="24"/>
      <c r="SL102" s="24"/>
      <c r="SM102" s="24"/>
      <c r="SN102" s="24"/>
      <c r="SO102" s="24"/>
      <c r="SP102" s="24"/>
      <c r="SQ102" s="24"/>
      <c r="SR102" s="24"/>
      <c r="SS102" s="24"/>
      <c r="ST102" s="24"/>
      <c r="SU102" s="24"/>
      <c r="SV102" s="24"/>
      <c r="SW102" s="24"/>
      <c r="SX102" s="24"/>
      <c r="SY102" s="24"/>
      <c r="SZ102" s="24"/>
      <c r="TA102" s="24"/>
      <c r="TB102" s="24"/>
      <c r="TC102" s="24"/>
      <c r="TD102" s="24"/>
      <c r="TE102" s="24"/>
      <c r="TF102" s="24"/>
      <c r="TG102" s="24"/>
      <c r="TH102" s="24"/>
      <c r="TI102" s="24"/>
      <c r="TJ102" s="24"/>
      <c r="TK102" s="24"/>
      <c r="TL102" s="24"/>
      <c r="TM102" s="24"/>
      <c r="TN102" s="24"/>
      <c r="TO102" s="24"/>
      <c r="TP102" s="24"/>
      <c r="TQ102" s="24"/>
      <c r="TR102" s="24"/>
      <c r="TS102" s="24"/>
      <c r="TT102" s="24"/>
      <c r="TU102" s="24"/>
      <c r="TV102" s="24"/>
      <c r="TW102" s="24"/>
      <c r="TX102" s="24"/>
      <c r="TY102" s="24"/>
      <c r="TZ102" s="24"/>
      <c r="UA102" s="24"/>
      <c r="UB102" s="24"/>
      <c r="UC102" s="24"/>
      <c r="UD102" s="24"/>
      <c r="UE102" s="24"/>
      <c r="UF102" s="24"/>
      <c r="UG102" s="24"/>
      <c r="UH102" s="24"/>
      <c r="UI102" s="24"/>
      <c r="UJ102" s="24"/>
      <c r="UK102" s="24"/>
      <c r="UL102" s="24"/>
      <c r="UM102" s="24"/>
      <c r="UN102" s="24"/>
      <c r="UO102" s="24"/>
      <c r="UP102" s="24"/>
      <c r="UQ102" s="24"/>
      <c r="UR102" s="24"/>
      <c r="US102" s="24"/>
      <c r="UT102" s="24"/>
      <c r="UU102" s="24"/>
      <c r="UV102" s="24"/>
      <c r="UW102" s="24"/>
      <c r="UX102" s="24"/>
      <c r="UY102" s="24"/>
      <c r="UZ102" s="24"/>
      <c r="VA102" s="24"/>
      <c r="VB102" s="24"/>
      <c r="VC102" s="24"/>
      <c r="VD102" s="24"/>
    </row>
    <row r="103" spans="1:576" s="56" customFormat="1" ht="15" customHeight="1" x14ac:dyDescent="0.2">
      <c r="A103" s="18">
        <v>25</v>
      </c>
      <c r="B103" s="89" t="s">
        <v>335</v>
      </c>
      <c r="C103" s="89" t="s">
        <v>336</v>
      </c>
      <c r="D103" s="20">
        <v>14</v>
      </c>
      <c r="E103" s="89" t="s">
        <v>256</v>
      </c>
      <c r="F103" s="89" t="s">
        <v>337</v>
      </c>
      <c r="G103" s="130">
        <v>11</v>
      </c>
      <c r="H103" s="22">
        <v>40</v>
      </c>
      <c r="I103" s="22" t="s">
        <v>109</v>
      </c>
      <c r="J103" s="21" t="s">
        <v>197</v>
      </c>
      <c r="K103" s="21" t="s">
        <v>280</v>
      </c>
      <c r="L103" s="21" t="s">
        <v>193</v>
      </c>
      <c r="M103" s="22">
        <v>1</v>
      </c>
      <c r="N103" s="62">
        <v>19633</v>
      </c>
      <c r="O103" s="62"/>
      <c r="P103" s="62"/>
      <c r="Q103" s="62">
        <f t="shared" si="49"/>
        <v>19633</v>
      </c>
      <c r="R103" s="62"/>
      <c r="S103" s="62">
        <f t="shared" si="50"/>
        <v>3608.333333333333</v>
      </c>
      <c r="T103" s="62">
        <f t="shared" si="51"/>
        <v>36083.333333333328</v>
      </c>
      <c r="U103" s="62">
        <f t="shared" si="52"/>
        <v>2944.95</v>
      </c>
      <c r="V103" s="62">
        <f t="shared" si="53"/>
        <v>588.99</v>
      </c>
      <c r="W103" s="62">
        <f t="shared" si="54"/>
        <v>981.65000000000009</v>
      </c>
      <c r="X103" s="62">
        <f t="shared" si="55"/>
        <v>392.66</v>
      </c>
      <c r="Y103" s="62">
        <v>1261</v>
      </c>
      <c r="Z103" s="62">
        <v>756</v>
      </c>
      <c r="AA103" s="64">
        <f t="shared" si="56"/>
        <v>10825</v>
      </c>
      <c r="AB103" s="64">
        <f t="shared" si="57"/>
        <v>30767.972222222226</v>
      </c>
      <c r="AC103" s="64">
        <f t="shared" si="58"/>
        <v>369215.66666666674</v>
      </c>
      <c r="AD103" s="64"/>
      <c r="AE103" s="64"/>
      <c r="AF103" s="64"/>
      <c r="AG103" s="64"/>
      <c r="AH103" s="64"/>
      <c r="AI103" s="64"/>
      <c r="AJ103" s="64"/>
      <c r="AK103" s="64"/>
      <c r="AL103" s="6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  <c r="IU103" s="24"/>
      <c r="IV103" s="24"/>
      <c r="IW103" s="24"/>
      <c r="IX103" s="24"/>
      <c r="IY103" s="24"/>
      <c r="IZ103" s="24"/>
      <c r="JA103" s="24"/>
      <c r="JB103" s="24"/>
      <c r="JC103" s="24"/>
      <c r="JD103" s="24"/>
      <c r="JE103" s="24"/>
      <c r="JF103" s="24"/>
      <c r="JG103" s="24"/>
      <c r="JH103" s="24"/>
      <c r="JI103" s="24"/>
      <c r="JJ103" s="24"/>
      <c r="JK103" s="24"/>
      <c r="JL103" s="24"/>
      <c r="JM103" s="24"/>
      <c r="JN103" s="24"/>
      <c r="JO103" s="24"/>
      <c r="JP103" s="24"/>
      <c r="JQ103" s="24"/>
      <c r="JR103" s="24"/>
      <c r="JS103" s="24"/>
      <c r="JT103" s="24"/>
      <c r="JU103" s="24"/>
      <c r="JV103" s="24"/>
      <c r="JW103" s="24"/>
      <c r="JX103" s="24"/>
      <c r="JY103" s="24"/>
      <c r="JZ103" s="24"/>
      <c r="KA103" s="24"/>
      <c r="KB103" s="24"/>
      <c r="KC103" s="24"/>
      <c r="KD103" s="24"/>
      <c r="KE103" s="24"/>
      <c r="KF103" s="24"/>
      <c r="KG103" s="24"/>
      <c r="KH103" s="24"/>
      <c r="KI103" s="24"/>
      <c r="KJ103" s="24"/>
      <c r="KK103" s="24"/>
      <c r="KL103" s="24"/>
      <c r="KM103" s="24"/>
      <c r="KN103" s="24"/>
      <c r="KO103" s="24"/>
      <c r="KP103" s="24"/>
      <c r="KQ103" s="24"/>
      <c r="KR103" s="24"/>
      <c r="KS103" s="24"/>
      <c r="KT103" s="24"/>
      <c r="KU103" s="24"/>
      <c r="KV103" s="24"/>
      <c r="KW103" s="24"/>
      <c r="KX103" s="24"/>
      <c r="KY103" s="24"/>
      <c r="KZ103" s="24"/>
      <c r="LA103" s="24"/>
      <c r="LB103" s="24"/>
      <c r="LC103" s="24"/>
      <c r="LD103" s="24"/>
      <c r="LE103" s="24"/>
      <c r="LF103" s="24"/>
      <c r="LG103" s="24"/>
      <c r="LH103" s="24"/>
      <c r="LI103" s="24"/>
      <c r="LJ103" s="24"/>
      <c r="LK103" s="24"/>
      <c r="LL103" s="24"/>
      <c r="LM103" s="24"/>
      <c r="LN103" s="24"/>
      <c r="LO103" s="24"/>
      <c r="LP103" s="24"/>
      <c r="LQ103" s="24"/>
      <c r="LR103" s="24"/>
      <c r="LS103" s="24"/>
      <c r="LT103" s="24"/>
      <c r="LU103" s="24"/>
      <c r="LV103" s="24"/>
      <c r="LW103" s="24"/>
      <c r="LX103" s="24"/>
      <c r="LY103" s="24"/>
      <c r="LZ103" s="24"/>
      <c r="MA103" s="24"/>
      <c r="MB103" s="24"/>
      <c r="MC103" s="24"/>
      <c r="MD103" s="24"/>
      <c r="ME103" s="24"/>
      <c r="MF103" s="24"/>
      <c r="MG103" s="24"/>
      <c r="MH103" s="24"/>
      <c r="MI103" s="24"/>
      <c r="MJ103" s="24"/>
      <c r="MK103" s="24"/>
      <c r="ML103" s="24"/>
      <c r="MM103" s="24"/>
      <c r="MN103" s="24"/>
      <c r="MO103" s="24"/>
      <c r="MP103" s="24"/>
      <c r="MQ103" s="24"/>
      <c r="MR103" s="24"/>
      <c r="MS103" s="24"/>
      <c r="MT103" s="24"/>
      <c r="MU103" s="24"/>
      <c r="MV103" s="24"/>
      <c r="MW103" s="24"/>
      <c r="MX103" s="24"/>
      <c r="MY103" s="24"/>
      <c r="MZ103" s="24"/>
      <c r="NA103" s="24"/>
      <c r="NB103" s="24"/>
      <c r="NC103" s="24"/>
      <c r="ND103" s="24"/>
      <c r="NE103" s="24"/>
      <c r="NF103" s="24"/>
      <c r="NG103" s="24"/>
      <c r="NH103" s="24"/>
      <c r="NI103" s="24"/>
      <c r="NJ103" s="24"/>
      <c r="NK103" s="24"/>
      <c r="NL103" s="24"/>
      <c r="NM103" s="24"/>
      <c r="NN103" s="24"/>
      <c r="NO103" s="24"/>
      <c r="NP103" s="24"/>
      <c r="NQ103" s="24"/>
      <c r="NR103" s="24"/>
      <c r="NS103" s="24"/>
      <c r="NT103" s="24"/>
      <c r="NU103" s="24"/>
      <c r="NV103" s="24"/>
      <c r="NW103" s="24"/>
      <c r="NX103" s="24"/>
      <c r="NY103" s="24"/>
      <c r="NZ103" s="24"/>
      <c r="OA103" s="24"/>
      <c r="OB103" s="24"/>
      <c r="OC103" s="24"/>
      <c r="OD103" s="24"/>
      <c r="OE103" s="24"/>
      <c r="OF103" s="24"/>
      <c r="OG103" s="24"/>
      <c r="OH103" s="24"/>
      <c r="OI103" s="24"/>
      <c r="OJ103" s="24"/>
      <c r="OK103" s="24"/>
      <c r="OL103" s="24"/>
      <c r="OM103" s="24"/>
      <c r="ON103" s="24"/>
      <c r="OO103" s="24"/>
      <c r="OP103" s="24"/>
      <c r="OQ103" s="24"/>
      <c r="OR103" s="24"/>
      <c r="OS103" s="24"/>
      <c r="OT103" s="24"/>
      <c r="OU103" s="24"/>
      <c r="OV103" s="24"/>
      <c r="OW103" s="24"/>
      <c r="OX103" s="24"/>
      <c r="OY103" s="24"/>
      <c r="OZ103" s="24"/>
      <c r="PA103" s="24"/>
      <c r="PB103" s="24"/>
      <c r="PC103" s="24"/>
      <c r="PD103" s="24"/>
      <c r="PE103" s="24"/>
      <c r="PF103" s="24"/>
      <c r="PG103" s="24"/>
      <c r="PH103" s="24"/>
      <c r="PI103" s="24"/>
      <c r="PJ103" s="24"/>
      <c r="PK103" s="24"/>
      <c r="PL103" s="24"/>
      <c r="PM103" s="24"/>
      <c r="PN103" s="24"/>
      <c r="PO103" s="24"/>
      <c r="PP103" s="24"/>
      <c r="PQ103" s="24"/>
      <c r="PR103" s="24"/>
      <c r="PS103" s="24"/>
      <c r="PT103" s="24"/>
      <c r="PU103" s="24"/>
      <c r="PV103" s="24"/>
      <c r="PW103" s="24"/>
      <c r="PX103" s="24"/>
      <c r="PY103" s="24"/>
      <c r="PZ103" s="24"/>
      <c r="QA103" s="24"/>
      <c r="QB103" s="24"/>
      <c r="QC103" s="24"/>
      <c r="QD103" s="24"/>
      <c r="QE103" s="24"/>
      <c r="QF103" s="24"/>
      <c r="QG103" s="24"/>
      <c r="QH103" s="24"/>
      <c r="QI103" s="24"/>
      <c r="QJ103" s="24"/>
      <c r="QK103" s="24"/>
      <c r="QL103" s="24"/>
      <c r="QM103" s="24"/>
      <c r="QN103" s="24"/>
      <c r="QO103" s="24"/>
      <c r="QP103" s="24"/>
      <c r="QQ103" s="24"/>
      <c r="QR103" s="24"/>
      <c r="QS103" s="24"/>
      <c r="QT103" s="24"/>
      <c r="QU103" s="24"/>
      <c r="QV103" s="24"/>
      <c r="QW103" s="24"/>
      <c r="QX103" s="24"/>
      <c r="QY103" s="24"/>
      <c r="QZ103" s="24"/>
      <c r="RA103" s="24"/>
      <c r="RB103" s="24"/>
      <c r="RC103" s="24"/>
      <c r="RD103" s="24"/>
      <c r="RE103" s="24"/>
      <c r="RF103" s="24"/>
      <c r="RG103" s="24"/>
      <c r="RH103" s="24"/>
      <c r="RI103" s="24"/>
      <c r="RJ103" s="24"/>
      <c r="RK103" s="24"/>
      <c r="RL103" s="24"/>
      <c r="RM103" s="24"/>
      <c r="RN103" s="24"/>
      <c r="RO103" s="24"/>
      <c r="RP103" s="24"/>
      <c r="RQ103" s="24"/>
      <c r="RR103" s="24"/>
      <c r="RS103" s="24"/>
      <c r="RT103" s="24"/>
      <c r="RU103" s="24"/>
      <c r="RV103" s="24"/>
      <c r="RW103" s="24"/>
      <c r="RX103" s="24"/>
      <c r="RY103" s="24"/>
      <c r="RZ103" s="24"/>
      <c r="SA103" s="24"/>
      <c r="SB103" s="24"/>
      <c r="SC103" s="24"/>
      <c r="SD103" s="24"/>
      <c r="SE103" s="24"/>
      <c r="SF103" s="24"/>
      <c r="SG103" s="24"/>
      <c r="SH103" s="24"/>
      <c r="SI103" s="24"/>
      <c r="SJ103" s="24"/>
      <c r="SK103" s="24"/>
      <c r="SL103" s="24"/>
      <c r="SM103" s="24"/>
      <c r="SN103" s="24"/>
      <c r="SO103" s="24"/>
      <c r="SP103" s="24"/>
      <c r="SQ103" s="24"/>
      <c r="SR103" s="24"/>
      <c r="SS103" s="24"/>
      <c r="ST103" s="24"/>
      <c r="SU103" s="24"/>
      <c r="SV103" s="24"/>
      <c r="SW103" s="24"/>
      <c r="SX103" s="24"/>
      <c r="SY103" s="24"/>
      <c r="SZ103" s="24"/>
      <c r="TA103" s="24"/>
      <c r="TB103" s="24"/>
      <c r="TC103" s="24"/>
      <c r="TD103" s="24"/>
      <c r="TE103" s="24"/>
      <c r="TF103" s="24"/>
      <c r="TG103" s="24"/>
      <c r="TH103" s="24"/>
      <c r="TI103" s="24"/>
      <c r="TJ103" s="24"/>
      <c r="TK103" s="24"/>
      <c r="TL103" s="24"/>
      <c r="TM103" s="24"/>
      <c r="TN103" s="24"/>
      <c r="TO103" s="24"/>
      <c r="TP103" s="24"/>
      <c r="TQ103" s="24"/>
      <c r="TR103" s="24"/>
      <c r="TS103" s="24"/>
      <c r="TT103" s="24"/>
      <c r="TU103" s="24"/>
      <c r="TV103" s="24"/>
      <c r="TW103" s="24"/>
      <c r="TX103" s="24"/>
      <c r="TY103" s="24"/>
      <c r="TZ103" s="24"/>
      <c r="UA103" s="24"/>
      <c r="UB103" s="24"/>
      <c r="UC103" s="24"/>
      <c r="UD103" s="24"/>
      <c r="UE103" s="24"/>
      <c r="UF103" s="24"/>
      <c r="UG103" s="24"/>
      <c r="UH103" s="24"/>
      <c r="UI103" s="24"/>
      <c r="UJ103" s="24"/>
      <c r="UK103" s="24"/>
      <c r="UL103" s="24"/>
      <c r="UM103" s="24"/>
      <c r="UN103" s="24"/>
      <c r="UO103" s="24"/>
      <c r="UP103" s="24"/>
      <c r="UQ103" s="24"/>
      <c r="UR103" s="24"/>
      <c r="US103" s="24"/>
      <c r="UT103" s="24"/>
      <c r="UU103" s="24"/>
      <c r="UV103" s="24"/>
      <c r="UW103" s="24"/>
      <c r="UX103" s="24"/>
      <c r="UY103" s="24"/>
      <c r="UZ103" s="24"/>
      <c r="VA103" s="24"/>
      <c r="VB103" s="24"/>
      <c r="VC103" s="24"/>
      <c r="VD103" s="24"/>
    </row>
    <row r="104" spans="1:576" s="56" customFormat="1" ht="15" customHeight="1" x14ac:dyDescent="0.2">
      <c r="A104" s="18">
        <v>26</v>
      </c>
      <c r="B104" s="89" t="s">
        <v>335</v>
      </c>
      <c r="C104" s="89" t="s">
        <v>336</v>
      </c>
      <c r="D104" s="20">
        <v>14</v>
      </c>
      <c r="E104" s="89" t="s">
        <v>256</v>
      </c>
      <c r="F104" s="89" t="s">
        <v>337</v>
      </c>
      <c r="G104" s="130">
        <v>12</v>
      </c>
      <c r="H104" s="22">
        <v>40</v>
      </c>
      <c r="I104" s="22" t="s">
        <v>109</v>
      </c>
      <c r="J104" s="21" t="s">
        <v>198</v>
      </c>
      <c r="K104" s="21" t="s">
        <v>280</v>
      </c>
      <c r="L104" s="21" t="s">
        <v>193</v>
      </c>
      <c r="M104" s="22">
        <v>1</v>
      </c>
      <c r="N104" s="62">
        <v>24345</v>
      </c>
      <c r="O104" s="62"/>
      <c r="P104" s="62"/>
      <c r="Q104" s="62">
        <f t="shared" si="49"/>
        <v>24345</v>
      </c>
      <c r="R104" s="62"/>
      <c r="S104" s="62">
        <f t="shared" si="50"/>
        <v>4451.333333333333</v>
      </c>
      <c r="T104" s="62">
        <f t="shared" si="51"/>
        <v>44513.333333333336</v>
      </c>
      <c r="U104" s="62">
        <f t="shared" si="52"/>
        <v>3651.75</v>
      </c>
      <c r="V104" s="62">
        <f t="shared" si="53"/>
        <v>730.35</v>
      </c>
      <c r="W104" s="62">
        <f t="shared" si="54"/>
        <v>1217.25</v>
      </c>
      <c r="X104" s="62">
        <f t="shared" si="55"/>
        <v>486.90000000000003</v>
      </c>
      <c r="Y104" s="62">
        <v>1455</v>
      </c>
      <c r="Z104" s="62">
        <v>908</v>
      </c>
      <c r="AA104" s="64">
        <f t="shared" si="56"/>
        <v>13354</v>
      </c>
      <c r="AB104" s="64">
        <f t="shared" si="57"/>
        <v>37987.472222222219</v>
      </c>
      <c r="AC104" s="64">
        <f t="shared" si="58"/>
        <v>455849.66666666663</v>
      </c>
      <c r="AD104" s="64"/>
      <c r="AE104" s="64"/>
      <c r="AF104" s="64"/>
      <c r="AG104" s="64"/>
      <c r="AH104" s="64"/>
      <c r="AI104" s="64"/>
      <c r="AJ104" s="64"/>
      <c r="AK104" s="64"/>
      <c r="AL104" s="6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</row>
    <row r="105" spans="1:576" s="56" customFormat="1" ht="15" customHeight="1" x14ac:dyDescent="0.2">
      <c r="A105" s="18">
        <v>27</v>
      </c>
      <c r="B105" s="89" t="s">
        <v>335</v>
      </c>
      <c r="C105" s="89" t="s">
        <v>336</v>
      </c>
      <c r="D105" s="20">
        <v>14</v>
      </c>
      <c r="E105" s="89" t="s">
        <v>256</v>
      </c>
      <c r="F105" s="89" t="s">
        <v>337</v>
      </c>
      <c r="G105" s="130">
        <v>12</v>
      </c>
      <c r="H105" s="22">
        <v>40</v>
      </c>
      <c r="I105" s="22" t="s">
        <v>109</v>
      </c>
      <c r="J105" s="21" t="s">
        <v>196</v>
      </c>
      <c r="K105" s="21" t="s">
        <v>277</v>
      </c>
      <c r="L105" s="21" t="s">
        <v>193</v>
      </c>
      <c r="M105" s="22">
        <v>1</v>
      </c>
      <c r="N105" s="62">
        <v>24345</v>
      </c>
      <c r="O105" s="62"/>
      <c r="P105" s="62"/>
      <c r="Q105" s="62">
        <f t="shared" si="49"/>
        <v>24345</v>
      </c>
      <c r="R105" s="62"/>
      <c r="S105" s="62">
        <f t="shared" si="50"/>
        <v>4451.333333333333</v>
      </c>
      <c r="T105" s="62">
        <f t="shared" si="51"/>
        <v>44513.333333333336</v>
      </c>
      <c r="U105" s="62">
        <f t="shared" si="52"/>
        <v>3651.75</v>
      </c>
      <c r="V105" s="62">
        <f t="shared" si="53"/>
        <v>730.35</v>
      </c>
      <c r="W105" s="62">
        <f t="shared" si="54"/>
        <v>1217.25</v>
      </c>
      <c r="X105" s="62">
        <f t="shared" si="55"/>
        <v>486.90000000000003</v>
      </c>
      <c r="Y105" s="62">
        <v>1455</v>
      </c>
      <c r="Z105" s="62">
        <v>908</v>
      </c>
      <c r="AA105" s="64">
        <f t="shared" si="56"/>
        <v>13354</v>
      </c>
      <c r="AB105" s="64">
        <f t="shared" si="57"/>
        <v>37987.472222222219</v>
      </c>
      <c r="AC105" s="64">
        <f t="shared" si="58"/>
        <v>455849.66666666663</v>
      </c>
      <c r="AD105" s="64"/>
      <c r="AE105" s="64"/>
      <c r="AF105" s="64"/>
      <c r="AG105" s="64"/>
      <c r="AH105" s="64"/>
      <c r="AI105" s="64"/>
      <c r="AJ105" s="64"/>
      <c r="AK105" s="64"/>
      <c r="AL105" s="6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</row>
    <row r="106" spans="1:576" s="56" customFormat="1" ht="15" customHeight="1" x14ac:dyDescent="0.2">
      <c r="A106" s="18">
        <v>28</v>
      </c>
      <c r="B106" s="89" t="s">
        <v>335</v>
      </c>
      <c r="C106" s="89" t="s">
        <v>336</v>
      </c>
      <c r="D106" s="20">
        <v>14</v>
      </c>
      <c r="E106" s="89" t="s">
        <v>256</v>
      </c>
      <c r="F106" s="89" t="s">
        <v>337</v>
      </c>
      <c r="G106" s="130">
        <v>12</v>
      </c>
      <c r="H106" s="22">
        <v>40</v>
      </c>
      <c r="I106" s="22" t="s">
        <v>109</v>
      </c>
      <c r="J106" s="21" t="s">
        <v>233</v>
      </c>
      <c r="K106" s="21" t="s">
        <v>279</v>
      </c>
      <c r="L106" s="21" t="s">
        <v>193</v>
      </c>
      <c r="M106" s="22">
        <v>1</v>
      </c>
      <c r="N106" s="62">
        <v>24345</v>
      </c>
      <c r="O106" s="62"/>
      <c r="P106" s="62"/>
      <c r="Q106" s="62">
        <f t="shared" si="49"/>
        <v>24345</v>
      </c>
      <c r="R106" s="62">
        <f>70.1*4</f>
        <v>280.39999999999998</v>
      </c>
      <c r="S106" s="62">
        <f t="shared" si="50"/>
        <v>4451.333333333333</v>
      </c>
      <c r="T106" s="62">
        <f t="shared" si="51"/>
        <v>44513.333333333336</v>
      </c>
      <c r="U106" s="62">
        <f t="shared" si="52"/>
        <v>3651.75</v>
      </c>
      <c r="V106" s="62">
        <f t="shared" si="53"/>
        <v>730.35</v>
      </c>
      <c r="W106" s="62">
        <f t="shared" si="54"/>
        <v>1217.25</v>
      </c>
      <c r="X106" s="62">
        <f t="shared" si="55"/>
        <v>486.90000000000003</v>
      </c>
      <c r="Y106" s="62">
        <v>1455</v>
      </c>
      <c r="Z106" s="62">
        <v>908</v>
      </c>
      <c r="AA106" s="64">
        <f t="shared" si="56"/>
        <v>13354</v>
      </c>
      <c r="AB106" s="64">
        <f t="shared" si="57"/>
        <v>38267.872222222228</v>
      </c>
      <c r="AC106" s="64">
        <f t="shared" si="58"/>
        <v>459214.46666666673</v>
      </c>
      <c r="AD106" s="64"/>
      <c r="AE106" s="64"/>
      <c r="AF106" s="64"/>
      <c r="AG106" s="64"/>
      <c r="AH106" s="64"/>
      <c r="AI106" s="64"/>
      <c r="AJ106" s="64"/>
      <c r="AK106" s="64"/>
      <c r="AL106" s="6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</row>
    <row r="107" spans="1:576" s="147" customFormat="1" ht="15" customHeight="1" x14ac:dyDescent="0.2">
      <c r="A107" s="18">
        <v>29</v>
      </c>
      <c r="B107" s="145" t="s">
        <v>335</v>
      </c>
      <c r="C107" s="145" t="s">
        <v>336</v>
      </c>
      <c r="D107" s="146">
        <v>14</v>
      </c>
      <c r="E107" s="145" t="s">
        <v>256</v>
      </c>
      <c r="F107" s="145" t="s">
        <v>337</v>
      </c>
      <c r="G107" s="149">
        <v>12</v>
      </c>
      <c r="H107" s="148">
        <v>40</v>
      </c>
      <c r="I107" s="148" t="s">
        <v>109</v>
      </c>
      <c r="J107" s="150" t="s">
        <v>166</v>
      </c>
      <c r="K107" s="150" t="s">
        <v>278</v>
      </c>
      <c r="L107" s="150" t="s">
        <v>193</v>
      </c>
      <c r="M107" s="148">
        <v>1</v>
      </c>
      <c r="N107" s="62">
        <v>24345</v>
      </c>
      <c r="O107" s="151"/>
      <c r="P107" s="151"/>
      <c r="Q107" s="151">
        <f t="shared" si="49"/>
        <v>24345</v>
      </c>
      <c r="R107" s="151">
        <v>0</v>
      </c>
      <c r="S107" s="151">
        <f t="shared" si="50"/>
        <v>4393.666666666667</v>
      </c>
      <c r="T107" s="151">
        <f t="shared" si="51"/>
        <v>43936.666666666664</v>
      </c>
      <c r="U107" s="151">
        <f t="shared" si="52"/>
        <v>3651.75</v>
      </c>
      <c r="V107" s="151">
        <f t="shared" si="53"/>
        <v>730.35</v>
      </c>
      <c r="W107" s="151">
        <f t="shared" si="54"/>
        <v>1217.25</v>
      </c>
      <c r="X107" s="151">
        <f t="shared" si="55"/>
        <v>486.90000000000003</v>
      </c>
      <c r="Y107" s="151">
        <v>1261</v>
      </c>
      <c r="Z107" s="151">
        <v>756</v>
      </c>
      <c r="AA107" s="152">
        <f t="shared" si="56"/>
        <v>13181</v>
      </c>
      <c r="AB107" s="64">
        <f t="shared" si="57"/>
        <v>37574.194444444445</v>
      </c>
      <c r="AC107" s="152">
        <f t="shared" si="58"/>
        <v>450890.33333333337</v>
      </c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  <c r="BH107" s="154"/>
      <c r="BI107" s="154"/>
      <c r="BJ107" s="154"/>
      <c r="BK107" s="154"/>
      <c r="BL107" s="154"/>
      <c r="BM107" s="154"/>
      <c r="BN107" s="154"/>
      <c r="BO107" s="154"/>
      <c r="BP107" s="154"/>
      <c r="BQ107" s="154"/>
      <c r="BR107" s="154"/>
      <c r="BS107" s="154"/>
      <c r="BT107" s="154"/>
      <c r="BU107" s="154"/>
      <c r="BV107" s="154"/>
      <c r="BW107" s="154"/>
      <c r="BX107" s="154"/>
      <c r="BY107" s="154"/>
      <c r="BZ107" s="154"/>
      <c r="CA107" s="154"/>
      <c r="CB107" s="154"/>
      <c r="CC107" s="154"/>
      <c r="CD107" s="154"/>
      <c r="CE107" s="154"/>
      <c r="CF107" s="154"/>
      <c r="CG107" s="154"/>
      <c r="CH107" s="154"/>
      <c r="CI107" s="154"/>
      <c r="CJ107" s="154"/>
      <c r="CK107" s="154"/>
      <c r="CL107" s="154"/>
      <c r="CM107" s="154"/>
      <c r="CN107" s="154"/>
      <c r="CO107" s="154"/>
      <c r="CP107" s="154"/>
      <c r="CQ107" s="154"/>
      <c r="CR107" s="154"/>
      <c r="CS107" s="154"/>
      <c r="CT107" s="154"/>
      <c r="CU107" s="154"/>
      <c r="CV107" s="154"/>
      <c r="CW107" s="154"/>
      <c r="CX107" s="154"/>
      <c r="CY107" s="154"/>
      <c r="CZ107" s="154"/>
      <c r="DA107" s="154"/>
      <c r="DB107" s="154"/>
      <c r="DC107" s="154"/>
      <c r="DD107" s="154"/>
      <c r="DE107" s="154"/>
      <c r="DF107" s="154"/>
      <c r="DG107" s="154"/>
      <c r="DH107" s="154"/>
      <c r="DI107" s="154"/>
      <c r="DJ107" s="154"/>
      <c r="DK107" s="154"/>
      <c r="DL107" s="154"/>
      <c r="DM107" s="154"/>
      <c r="DN107" s="154"/>
      <c r="DO107" s="154"/>
      <c r="DP107" s="154"/>
      <c r="DQ107" s="154"/>
      <c r="DR107" s="154"/>
      <c r="DS107" s="154"/>
      <c r="DT107" s="154"/>
      <c r="DU107" s="154"/>
      <c r="DV107" s="154"/>
      <c r="DW107" s="154"/>
      <c r="DX107" s="154"/>
      <c r="DY107" s="154"/>
      <c r="DZ107" s="154"/>
      <c r="EA107" s="154"/>
      <c r="EB107" s="154"/>
      <c r="EC107" s="154"/>
      <c r="ED107" s="154"/>
      <c r="EE107" s="154"/>
      <c r="EF107" s="154"/>
      <c r="EG107" s="154"/>
      <c r="EH107" s="154"/>
      <c r="EI107" s="154"/>
      <c r="EJ107" s="154"/>
      <c r="EK107" s="154"/>
      <c r="EL107" s="154"/>
      <c r="EM107" s="154"/>
      <c r="EN107" s="154"/>
      <c r="EO107" s="154"/>
      <c r="EP107" s="154"/>
      <c r="EQ107" s="154"/>
      <c r="ER107" s="154"/>
      <c r="ES107" s="154"/>
      <c r="ET107" s="154"/>
      <c r="EU107" s="154"/>
      <c r="EV107" s="154"/>
      <c r="EW107" s="154"/>
      <c r="EX107" s="154"/>
      <c r="EY107" s="154"/>
      <c r="EZ107" s="154"/>
      <c r="FA107" s="154"/>
      <c r="FB107" s="154"/>
      <c r="FC107" s="154"/>
      <c r="FD107" s="154"/>
      <c r="FE107" s="154"/>
      <c r="FF107" s="154"/>
      <c r="FG107" s="154"/>
      <c r="FH107" s="154"/>
      <c r="FI107" s="154"/>
      <c r="FJ107" s="154"/>
      <c r="FK107" s="154"/>
      <c r="FL107" s="154"/>
      <c r="FM107" s="154"/>
      <c r="FN107" s="154"/>
      <c r="FO107" s="154"/>
      <c r="FP107" s="154"/>
      <c r="FQ107" s="154"/>
      <c r="FR107" s="154"/>
      <c r="FS107" s="154"/>
      <c r="FT107" s="154"/>
      <c r="FU107" s="154"/>
      <c r="FV107" s="154"/>
      <c r="FW107" s="154"/>
      <c r="FX107" s="154"/>
      <c r="FY107" s="154"/>
      <c r="FZ107" s="154"/>
      <c r="GA107" s="154"/>
      <c r="GB107" s="154"/>
      <c r="GC107" s="154"/>
      <c r="GD107" s="154"/>
      <c r="GE107" s="154"/>
      <c r="GF107" s="154"/>
      <c r="GG107" s="154"/>
      <c r="GH107" s="154"/>
      <c r="GI107" s="154"/>
      <c r="GJ107" s="154"/>
      <c r="GK107" s="154"/>
      <c r="GL107" s="154"/>
      <c r="GM107" s="154"/>
      <c r="GN107" s="154"/>
      <c r="GO107" s="154"/>
      <c r="GP107" s="154"/>
      <c r="GQ107" s="154"/>
      <c r="GR107" s="154"/>
      <c r="GS107" s="154"/>
      <c r="GT107" s="154"/>
      <c r="GU107" s="154"/>
      <c r="GV107" s="154"/>
      <c r="GW107" s="154"/>
      <c r="GX107" s="154"/>
      <c r="GY107" s="154"/>
      <c r="GZ107" s="154"/>
      <c r="HA107" s="154"/>
      <c r="HB107" s="154"/>
      <c r="HC107" s="154"/>
      <c r="HD107" s="154"/>
      <c r="HE107" s="154"/>
      <c r="HF107" s="154"/>
      <c r="HG107" s="154"/>
      <c r="HH107" s="154"/>
      <c r="HI107" s="154"/>
      <c r="HJ107" s="154"/>
      <c r="HK107" s="154"/>
      <c r="HL107" s="154"/>
      <c r="HM107" s="154"/>
      <c r="HN107" s="154"/>
      <c r="HO107" s="154"/>
      <c r="HP107" s="154"/>
      <c r="HQ107" s="154"/>
      <c r="HR107" s="154"/>
      <c r="HS107" s="154"/>
      <c r="HT107" s="154"/>
      <c r="HU107" s="154"/>
      <c r="HV107" s="154"/>
      <c r="HW107" s="154"/>
      <c r="HX107" s="154"/>
      <c r="HY107" s="154"/>
      <c r="HZ107" s="154"/>
      <c r="IA107" s="154"/>
      <c r="IB107" s="154"/>
      <c r="IC107" s="154"/>
      <c r="ID107" s="154"/>
      <c r="IE107" s="154"/>
      <c r="IF107" s="154"/>
      <c r="IG107" s="154"/>
      <c r="IH107" s="154"/>
      <c r="II107" s="154"/>
      <c r="IJ107" s="154"/>
      <c r="IK107" s="154"/>
      <c r="IL107" s="154"/>
      <c r="IM107" s="154"/>
      <c r="IN107" s="154"/>
      <c r="IO107" s="154"/>
      <c r="IP107" s="154"/>
      <c r="IQ107" s="154"/>
      <c r="IR107" s="154"/>
      <c r="IS107" s="154"/>
      <c r="IT107" s="154"/>
      <c r="IU107" s="154"/>
      <c r="IV107" s="154"/>
      <c r="IW107" s="154"/>
      <c r="IX107" s="154"/>
      <c r="IY107" s="154"/>
      <c r="IZ107" s="154"/>
      <c r="JA107" s="154"/>
      <c r="JB107" s="154"/>
      <c r="JC107" s="154"/>
      <c r="JD107" s="154"/>
      <c r="JE107" s="154"/>
      <c r="JF107" s="154"/>
      <c r="JG107" s="154"/>
      <c r="JH107" s="154"/>
      <c r="JI107" s="154"/>
      <c r="JJ107" s="154"/>
      <c r="JK107" s="154"/>
      <c r="JL107" s="154"/>
      <c r="JM107" s="154"/>
      <c r="JN107" s="154"/>
      <c r="JO107" s="154"/>
      <c r="JP107" s="154"/>
      <c r="JQ107" s="154"/>
      <c r="JR107" s="154"/>
      <c r="JS107" s="154"/>
      <c r="JT107" s="154"/>
      <c r="JU107" s="154"/>
      <c r="JV107" s="154"/>
      <c r="JW107" s="154"/>
      <c r="JX107" s="154"/>
      <c r="JY107" s="154"/>
      <c r="JZ107" s="154"/>
      <c r="KA107" s="154"/>
      <c r="KB107" s="154"/>
      <c r="KC107" s="154"/>
      <c r="KD107" s="154"/>
      <c r="KE107" s="154"/>
      <c r="KF107" s="154"/>
      <c r="KG107" s="154"/>
      <c r="KH107" s="154"/>
      <c r="KI107" s="154"/>
      <c r="KJ107" s="154"/>
      <c r="KK107" s="154"/>
      <c r="KL107" s="154"/>
      <c r="KM107" s="154"/>
      <c r="KN107" s="154"/>
      <c r="KO107" s="154"/>
      <c r="KP107" s="154"/>
      <c r="KQ107" s="154"/>
      <c r="KR107" s="154"/>
      <c r="KS107" s="154"/>
      <c r="KT107" s="154"/>
      <c r="KU107" s="154"/>
      <c r="KV107" s="154"/>
      <c r="KW107" s="154"/>
      <c r="KX107" s="154"/>
      <c r="KY107" s="154"/>
      <c r="KZ107" s="154"/>
      <c r="LA107" s="154"/>
      <c r="LB107" s="154"/>
      <c r="LC107" s="154"/>
      <c r="LD107" s="154"/>
      <c r="LE107" s="154"/>
      <c r="LF107" s="154"/>
      <c r="LG107" s="154"/>
      <c r="LH107" s="154"/>
      <c r="LI107" s="154"/>
      <c r="LJ107" s="154"/>
      <c r="LK107" s="154"/>
      <c r="LL107" s="154"/>
      <c r="LM107" s="154"/>
      <c r="LN107" s="154"/>
      <c r="LO107" s="154"/>
      <c r="LP107" s="154"/>
      <c r="LQ107" s="154"/>
      <c r="LR107" s="154"/>
      <c r="LS107" s="154"/>
      <c r="LT107" s="154"/>
      <c r="LU107" s="154"/>
      <c r="LV107" s="154"/>
      <c r="LW107" s="154"/>
      <c r="LX107" s="154"/>
      <c r="LY107" s="154"/>
      <c r="LZ107" s="154"/>
      <c r="MA107" s="154"/>
      <c r="MB107" s="154"/>
      <c r="MC107" s="154"/>
      <c r="MD107" s="154"/>
      <c r="ME107" s="154"/>
      <c r="MF107" s="154"/>
      <c r="MG107" s="154"/>
      <c r="MH107" s="154"/>
      <c r="MI107" s="154"/>
      <c r="MJ107" s="154"/>
      <c r="MK107" s="154"/>
      <c r="ML107" s="154"/>
      <c r="MM107" s="154"/>
      <c r="MN107" s="154"/>
      <c r="MO107" s="154"/>
      <c r="MP107" s="154"/>
      <c r="MQ107" s="154"/>
      <c r="MR107" s="154"/>
      <c r="MS107" s="154"/>
      <c r="MT107" s="154"/>
      <c r="MU107" s="154"/>
      <c r="MV107" s="154"/>
      <c r="MW107" s="154"/>
      <c r="MX107" s="154"/>
      <c r="MY107" s="154"/>
      <c r="MZ107" s="154"/>
      <c r="NA107" s="154"/>
      <c r="NB107" s="154"/>
      <c r="NC107" s="154"/>
      <c r="ND107" s="154"/>
      <c r="NE107" s="154"/>
      <c r="NF107" s="154"/>
      <c r="NG107" s="154"/>
      <c r="NH107" s="154"/>
      <c r="NI107" s="154"/>
      <c r="NJ107" s="154"/>
      <c r="NK107" s="154"/>
      <c r="NL107" s="154"/>
      <c r="NM107" s="154"/>
      <c r="NN107" s="154"/>
      <c r="NO107" s="154"/>
      <c r="NP107" s="154"/>
      <c r="NQ107" s="154"/>
      <c r="NR107" s="154"/>
      <c r="NS107" s="154"/>
      <c r="NT107" s="154"/>
      <c r="NU107" s="154"/>
      <c r="NV107" s="154"/>
      <c r="NW107" s="154"/>
      <c r="NX107" s="154"/>
      <c r="NY107" s="154"/>
      <c r="NZ107" s="154"/>
      <c r="OA107" s="154"/>
      <c r="OB107" s="154"/>
      <c r="OC107" s="154"/>
      <c r="OD107" s="154"/>
      <c r="OE107" s="154"/>
      <c r="OF107" s="154"/>
      <c r="OG107" s="154"/>
      <c r="OH107" s="154"/>
      <c r="OI107" s="154"/>
      <c r="OJ107" s="154"/>
      <c r="OK107" s="154"/>
      <c r="OL107" s="154"/>
      <c r="OM107" s="154"/>
      <c r="ON107" s="154"/>
      <c r="OO107" s="154"/>
      <c r="OP107" s="154"/>
      <c r="OQ107" s="154"/>
      <c r="OR107" s="154"/>
      <c r="OS107" s="154"/>
      <c r="OT107" s="154"/>
      <c r="OU107" s="154"/>
      <c r="OV107" s="154"/>
      <c r="OW107" s="154"/>
      <c r="OX107" s="154"/>
      <c r="OY107" s="154"/>
      <c r="OZ107" s="154"/>
      <c r="PA107" s="154"/>
      <c r="PB107" s="154"/>
      <c r="PC107" s="154"/>
      <c r="PD107" s="154"/>
      <c r="PE107" s="154"/>
      <c r="PF107" s="154"/>
      <c r="PG107" s="154"/>
      <c r="PH107" s="154"/>
      <c r="PI107" s="154"/>
      <c r="PJ107" s="154"/>
      <c r="PK107" s="154"/>
      <c r="PL107" s="154"/>
      <c r="PM107" s="154"/>
      <c r="PN107" s="154"/>
      <c r="PO107" s="154"/>
      <c r="PP107" s="154"/>
      <c r="PQ107" s="154"/>
      <c r="PR107" s="154"/>
      <c r="PS107" s="154"/>
      <c r="PT107" s="154"/>
      <c r="PU107" s="154"/>
      <c r="PV107" s="154"/>
      <c r="PW107" s="154"/>
      <c r="PX107" s="154"/>
      <c r="PY107" s="154"/>
      <c r="PZ107" s="154"/>
      <c r="QA107" s="154"/>
      <c r="QB107" s="154"/>
      <c r="QC107" s="154"/>
      <c r="QD107" s="154"/>
      <c r="QE107" s="154"/>
      <c r="QF107" s="154"/>
      <c r="QG107" s="154"/>
      <c r="QH107" s="154"/>
      <c r="QI107" s="154"/>
      <c r="QJ107" s="154"/>
      <c r="QK107" s="154"/>
      <c r="QL107" s="154"/>
      <c r="QM107" s="154"/>
      <c r="QN107" s="154"/>
      <c r="QO107" s="154"/>
      <c r="QP107" s="154"/>
      <c r="QQ107" s="154"/>
      <c r="QR107" s="154"/>
      <c r="QS107" s="154"/>
      <c r="QT107" s="154"/>
      <c r="QU107" s="154"/>
      <c r="QV107" s="154"/>
      <c r="QW107" s="154"/>
      <c r="QX107" s="154"/>
      <c r="QY107" s="154"/>
      <c r="QZ107" s="154"/>
      <c r="RA107" s="154"/>
      <c r="RB107" s="154"/>
      <c r="RC107" s="154"/>
      <c r="RD107" s="154"/>
      <c r="RE107" s="154"/>
      <c r="RF107" s="154"/>
      <c r="RG107" s="154"/>
      <c r="RH107" s="154"/>
      <c r="RI107" s="154"/>
      <c r="RJ107" s="154"/>
      <c r="RK107" s="154"/>
      <c r="RL107" s="154"/>
      <c r="RM107" s="154"/>
      <c r="RN107" s="154"/>
      <c r="RO107" s="154"/>
      <c r="RP107" s="154"/>
      <c r="RQ107" s="154"/>
      <c r="RR107" s="154"/>
      <c r="RS107" s="154"/>
      <c r="RT107" s="154"/>
      <c r="RU107" s="154"/>
      <c r="RV107" s="154"/>
      <c r="RW107" s="154"/>
      <c r="RX107" s="154"/>
      <c r="RY107" s="154"/>
      <c r="RZ107" s="154"/>
      <c r="SA107" s="154"/>
      <c r="SB107" s="154"/>
      <c r="SC107" s="154"/>
      <c r="SD107" s="154"/>
      <c r="SE107" s="154"/>
      <c r="SF107" s="154"/>
      <c r="SG107" s="154"/>
      <c r="SH107" s="154"/>
      <c r="SI107" s="154"/>
      <c r="SJ107" s="154"/>
      <c r="SK107" s="154"/>
      <c r="SL107" s="154"/>
      <c r="SM107" s="154"/>
      <c r="SN107" s="154"/>
      <c r="SO107" s="154"/>
      <c r="SP107" s="154"/>
      <c r="SQ107" s="154"/>
      <c r="SR107" s="154"/>
      <c r="SS107" s="154"/>
      <c r="ST107" s="154"/>
      <c r="SU107" s="154"/>
      <c r="SV107" s="154"/>
      <c r="SW107" s="154"/>
      <c r="SX107" s="154"/>
      <c r="SY107" s="154"/>
      <c r="SZ107" s="154"/>
      <c r="TA107" s="154"/>
      <c r="TB107" s="154"/>
      <c r="TC107" s="154"/>
      <c r="TD107" s="154"/>
      <c r="TE107" s="154"/>
      <c r="TF107" s="154"/>
      <c r="TG107" s="154"/>
      <c r="TH107" s="154"/>
      <c r="TI107" s="154"/>
      <c r="TJ107" s="154"/>
      <c r="TK107" s="154"/>
      <c r="TL107" s="154"/>
      <c r="TM107" s="154"/>
      <c r="TN107" s="154"/>
      <c r="TO107" s="154"/>
      <c r="TP107" s="154"/>
      <c r="TQ107" s="154"/>
      <c r="TR107" s="154"/>
      <c r="TS107" s="154"/>
      <c r="TT107" s="154"/>
      <c r="TU107" s="154"/>
      <c r="TV107" s="154"/>
      <c r="TW107" s="154"/>
      <c r="TX107" s="154"/>
      <c r="TY107" s="154"/>
      <c r="TZ107" s="154"/>
      <c r="UA107" s="154"/>
      <c r="UB107" s="154"/>
      <c r="UC107" s="154"/>
      <c r="UD107" s="154"/>
      <c r="UE107" s="154"/>
      <c r="UF107" s="154"/>
      <c r="UG107" s="154"/>
      <c r="UH107" s="154"/>
      <c r="UI107" s="154"/>
      <c r="UJ107" s="154"/>
      <c r="UK107" s="154"/>
      <c r="UL107" s="154"/>
      <c r="UM107" s="154"/>
      <c r="UN107" s="154"/>
      <c r="UO107" s="154"/>
      <c r="UP107" s="154"/>
      <c r="UQ107" s="154"/>
      <c r="UR107" s="154"/>
      <c r="US107" s="154"/>
      <c r="UT107" s="154"/>
      <c r="UU107" s="154"/>
      <c r="UV107" s="154"/>
      <c r="UW107" s="154"/>
      <c r="UX107" s="154"/>
      <c r="UY107" s="154"/>
      <c r="UZ107" s="154"/>
      <c r="VA107" s="154"/>
      <c r="VB107" s="154"/>
      <c r="VC107" s="154"/>
      <c r="VD107" s="154"/>
    </row>
    <row r="108" spans="1:576" s="56" customFormat="1" ht="15" customHeight="1" x14ac:dyDescent="0.2">
      <c r="A108" s="18">
        <v>30</v>
      </c>
      <c r="B108" s="89" t="s">
        <v>335</v>
      </c>
      <c r="C108" s="89" t="s">
        <v>336</v>
      </c>
      <c r="D108" s="20">
        <v>14</v>
      </c>
      <c r="E108" s="89" t="s">
        <v>256</v>
      </c>
      <c r="F108" s="89" t="s">
        <v>337</v>
      </c>
      <c r="G108" s="130">
        <v>14</v>
      </c>
      <c r="H108" s="22">
        <v>40</v>
      </c>
      <c r="I108" s="22" t="s">
        <v>109</v>
      </c>
      <c r="J108" s="21" t="s">
        <v>1</v>
      </c>
      <c r="K108" s="21" t="s">
        <v>278</v>
      </c>
      <c r="L108" s="21" t="s">
        <v>193</v>
      </c>
      <c r="M108" s="22">
        <v>1</v>
      </c>
      <c r="N108" s="62">
        <v>38087</v>
      </c>
      <c r="O108" s="62"/>
      <c r="P108" s="62"/>
      <c r="Q108" s="62">
        <f t="shared" si="49"/>
        <v>38087</v>
      </c>
      <c r="R108" s="62">
        <f>70.1*5</f>
        <v>350.5</v>
      </c>
      <c r="S108" s="62">
        <f t="shared" si="50"/>
        <v>6874.333333333333</v>
      </c>
      <c r="T108" s="62">
        <f t="shared" si="51"/>
        <v>68743.333333333328</v>
      </c>
      <c r="U108" s="62">
        <f t="shared" si="52"/>
        <v>5713.05</v>
      </c>
      <c r="V108" s="62">
        <f t="shared" si="53"/>
        <v>1142.6099999999999</v>
      </c>
      <c r="W108" s="62">
        <f t="shared" si="54"/>
        <v>1904.3500000000001</v>
      </c>
      <c r="X108" s="62">
        <f t="shared" si="55"/>
        <v>761.74</v>
      </c>
      <c r="Y108" s="62">
        <v>1837</v>
      </c>
      <c r="Z108" s="62">
        <v>1322</v>
      </c>
      <c r="AA108" s="64">
        <f t="shared" si="56"/>
        <v>20623</v>
      </c>
      <c r="AB108" s="64">
        <f t="shared" si="57"/>
        <v>59138.305555555555</v>
      </c>
      <c r="AC108" s="64">
        <f t="shared" si="58"/>
        <v>709659.66666666663</v>
      </c>
      <c r="AD108" s="64"/>
      <c r="AE108" s="64"/>
      <c r="AF108" s="64"/>
      <c r="AG108" s="64"/>
      <c r="AH108" s="64"/>
      <c r="AI108" s="64"/>
      <c r="AJ108" s="64"/>
      <c r="AK108" s="64"/>
      <c r="AL108" s="6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</row>
    <row r="109" spans="1:576" s="56" customFormat="1" ht="15" customHeight="1" x14ac:dyDescent="0.2">
      <c r="A109" s="18">
        <v>31</v>
      </c>
      <c r="B109" s="89" t="s">
        <v>335</v>
      </c>
      <c r="C109" s="89" t="s">
        <v>336</v>
      </c>
      <c r="D109" s="20">
        <v>14</v>
      </c>
      <c r="E109" s="89" t="s">
        <v>256</v>
      </c>
      <c r="F109" s="89" t="s">
        <v>337</v>
      </c>
      <c r="G109" s="130">
        <v>14</v>
      </c>
      <c r="H109" s="22">
        <v>40</v>
      </c>
      <c r="I109" s="22" t="s">
        <v>109</v>
      </c>
      <c r="J109" s="21" t="s">
        <v>3</v>
      </c>
      <c r="K109" s="21" t="s">
        <v>278</v>
      </c>
      <c r="L109" s="21" t="s">
        <v>193</v>
      </c>
      <c r="M109" s="22">
        <v>1</v>
      </c>
      <c r="N109" s="62">
        <v>38087</v>
      </c>
      <c r="O109" s="62"/>
      <c r="P109" s="62"/>
      <c r="Q109" s="62">
        <f t="shared" si="49"/>
        <v>38087</v>
      </c>
      <c r="R109" s="62">
        <f>70.1*4</f>
        <v>280.39999999999998</v>
      </c>
      <c r="S109" s="62">
        <f t="shared" si="50"/>
        <v>6874.333333333333</v>
      </c>
      <c r="T109" s="62">
        <f t="shared" si="51"/>
        <v>68743.333333333328</v>
      </c>
      <c r="U109" s="62">
        <f t="shared" si="52"/>
        <v>5713.05</v>
      </c>
      <c r="V109" s="62">
        <f t="shared" si="53"/>
        <v>1142.6099999999999</v>
      </c>
      <c r="W109" s="62">
        <f t="shared" si="54"/>
        <v>1904.3500000000001</v>
      </c>
      <c r="X109" s="62">
        <f t="shared" si="55"/>
        <v>761.74</v>
      </c>
      <c r="Y109" s="62">
        <v>1837</v>
      </c>
      <c r="Z109" s="62">
        <v>1322</v>
      </c>
      <c r="AA109" s="64">
        <f t="shared" si="56"/>
        <v>20623</v>
      </c>
      <c r="AB109" s="64">
        <f t="shared" si="57"/>
        <v>59068.205555555556</v>
      </c>
      <c r="AC109" s="64">
        <f t="shared" si="58"/>
        <v>708818.46666666667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</row>
    <row r="110" spans="1:576" s="56" customFormat="1" ht="15" customHeight="1" x14ac:dyDescent="0.2">
      <c r="A110" s="18">
        <v>32</v>
      </c>
      <c r="B110" s="89" t="s">
        <v>335</v>
      </c>
      <c r="C110" s="89" t="s">
        <v>336</v>
      </c>
      <c r="D110" s="20">
        <v>14</v>
      </c>
      <c r="E110" s="89" t="s">
        <v>256</v>
      </c>
      <c r="F110" s="89" t="s">
        <v>337</v>
      </c>
      <c r="G110" s="130">
        <v>14</v>
      </c>
      <c r="H110" s="22">
        <v>40</v>
      </c>
      <c r="I110" s="22" t="s">
        <v>109</v>
      </c>
      <c r="J110" s="21" t="s">
        <v>168</v>
      </c>
      <c r="K110" s="21" t="s">
        <v>280</v>
      </c>
      <c r="L110" s="21" t="s">
        <v>193</v>
      </c>
      <c r="M110" s="22">
        <v>1</v>
      </c>
      <c r="N110" s="62">
        <v>38087</v>
      </c>
      <c r="O110" s="62"/>
      <c r="P110" s="62"/>
      <c r="Q110" s="62">
        <f t="shared" si="49"/>
        <v>38087</v>
      </c>
      <c r="R110" s="62"/>
      <c r="S110" s="62">
        <f t="shared" si="50"/>
        <v>6874.333333333333</v>
      </c>
      <c r="T110" s="62">
        <f t="shared" si="51"/>
        <v>68743.333333333328</v>
      </c>
      <c r="U110" s="62">
        <f t="shared" si="52"/>
        <v>5713.05</v>
      </c>
      <c r="V110" s="62">
        <f t="shared" si="53"/>
        <v>1142.6099999999999</v>
      </c>
      <c r="W110" s="62">
        <f t="shared" si="54"/>
        <v>1904.3500000000001</v>
      </c>
      <c r="X110" s="62">
        <f t="shared" si="55"/>
        <v>761.74</v>
      </c>
      <c r="Y110" s="62">
        <v>1837</v>
      </c>
      <c r="Z110" s="62">
        <v>1322</v>
      </c>
      <c r="AA110" s="64">
        <f t="shared" si="56"/>
        <v>20623</v>
      </c>
      <c r="AB110" s="64">
        <f t="shared" si="57"/>
        <v>58787.805555555555</v>
      </c>
      <c r="AC110" s="64">
        <f t="shared" si="58"/>
        <v>705453.66666666663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</row>
    <row r="111" spans="1:576" s="56" customFormat="1" ht="15" customHeight="1" x14ac:dyDescent="0.2">
      <c r="A111" s="18">
        <v>33</v>
      </c>
      <c r="B111" s="89" t="s">
        <v>335</v>
      </c>
      <c r="C111" s="89" t="s">
        <v>336</v>
      </c>
      <c r="D111" s="20">
        <v>14</v>
      </c>
      <c r="E111" s="89" t="s">
        <v>256</v>
      </c>
      <c r="F111" s="89" t="s">
        <v>337</v>
      </c>
      <c r="G111" s="130">
        <v>14</v>
      </c>
      <c r="H111" s="22">
        <v>40</v>
      </c>
      <c r="I111" s="22" t="s">
        <v>109</v>
      </c>
      <c r="J111" s="21" t="s">
        <v>2</v>
      </c>
      <c r="K111" s="21" t="s">
        <v>278</v>
      </c>
      <c r="L111" s="21" t="s">
        <v>193</v>
      </c>
      <c r="M111" s="22">
        <v>1</v>
      </c>
      <c r="N111" s="62">
        <v>38087</v>
      </c>
      <c r="O111" s="62"/>
      <c r="P111" s="62"/>
      <c r="Q111" s="62">
        <f t="shared" si="49"/>
        <v>38087</v>
      </c>
      <c r="R111" s="62">
        <f>70.1*5</f>
        <v>350.5</v>
      </c>
      <c r="S111" s="62">
        <f t="shared" si="50"/>
        <v>6874.333333333333</v>
      </c>
      <c r="T111" s="62">
        <f t="shared" si="51"/>
        <v>68743.333333333328</v>
      </c>
      <c r="U111" s="62">
        <f t="shared" si="52"/>
        <v>5713.05</v>
      </c>
      <c r="V111" s="62">
        <f t="shared" si="53"/>
        <v>1142.6099999999999</v>
      </c>
      <c r="W111" s="62">
        <f t="shared" si="54"/>
        <v>1904.3500000000001</v>
      </c>
      <c r="X111" s="62">
        <f t="shared" si="55"/>
        <v>761.74</v>
      </c>
      <c r="Y111" s="62">
        <v>1837</v>
      </c>
      <c r="Z111" s="62">
        <v>1322</v>
      </c>
      <c r="AA111" s="64">
        <f t="shared" si="56"/>
        <v>20623</v>
      </c>
      <c r="AB111" s="64">
        <f t="shared" si="57"/>
        <v>59138.305555555555</v>
      </c>
      <c r="AC111" s="64">
        <f t="shared" si="58"/>
        <v>709659.66666666663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</row>
    <row r="112" spans="1:576" s="56" customFormat="1" ht="15" customHeight="1" x14ac:dyDescent="0.2">
      <c r="A112" s="18">
        <v>34</v>
      </c>
      <c r="B112" s="89" t="s">
        <v>335</v>
      </c>
      <c r="C112" s="89" t="s">
        <v>336</v>
      </c>
      <c r="D112" s="20">
        <v>14</v>
      </c>
      <c r="E112" s="89" t="s">
        <v>256</v>
      </c>
      <c r="F112" s="89" t="s">
        <v>337</v>
      </c>
      <c r="G112" s="130">
        <v>15</v>
      </c>
      <c r="H112" s="22">
        <v>40</v>
      </c>
      <c r="I112" s="22" t="s">
        <v>109</v>
      </c>
      <c r="J112" s="21" t="s">
        <v>235</v>
      </c>
      <c r="K112" s="21" t="s">
        <v>276</v>
      </c>
      <c r="L112" s="21" t="s">
        <v>193</v>
      </c>
      <c r="M112" s="22">
        <v>1</v>
      </c>
      <c r="N112" s="62">
        <v>38087</v>
      </c>
      <c r="O112" s="62"/>
      <c r="P112" s="62"/>
      <c r="Q112" s="62">
        <f t="shared" si="49"/>
        <v>38087</v>
      </c>
      <c r="R112" s="62">
        <f>70.1*4</f>
        <v>280.39999999999998</v>
      </c>
      <c r="S112" s="62">
        <f t="shared" si="50"/>
        <v>6915.5</v>
      </c>
      <c r="T112" s="62">
        <f t="shared" si="51"/>
        <v>69155</v>
      </c>
      <c r="U112" s="62">
        <f t="shared" si="52"/>
        <v>5713.05</v>
      </c>
      <c r="V112" s="62">
        <f t="shared" si="53"/>
        <v>1142.6099999999999</v>
      </c>
      <c r="W112" s="62">
        <f t="shared" si="54"/>
        <v>1904.3500000000001</v>
      </c>
      <c r="X112" s="62">
        <f t="shared" si="55"/>
        <v>761.74</v>
      </c>
      <c r="Y112" s="62">
        <v>1989</v>
      </c>
      <c r="Z112" s="62">
        <v>1417</v>
      </c>
      <c r="AA112" s="64"/>
      <c r="AB112" s="64">
        <f t="shared" si="57"/>
        <v>57634.358333333337</v>
      </c>
      <c r="AC112" s="64">
        <f t="shared" si="58"/>
        <v>691612.3</v>
      </c>
      <c r="AD112" s="64"/>
      <c r="AE112" s="64"/>
      <c r="AF112" s="64"/>
      <c r="AG112" s="64"/>
      <c r="AH112" s="64"/>
      <c r="AI112" s="64"/>
      <c r="AJ112" s="64"/>
      <c r="AK112" s="64"/>
      <c r="AL112" s="6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</row>
    <row r="113" spans="1:576" s="56" customFormat="1" ht="15" customHeight="1" x14ac:dyDescent="0.2">
      <c r="A113" s="18">
        <v>35</v>
      </c>
      <c r="B113" s="89" t="s">
        <v>335</v>
      </c>
      <c r="C113" s="89" t="s">
        <v>336</v>
      </c>
      <c r="D113" s="20">
        <v>14</v>
      </c>
      <c r="E113" s="89" t="s">
        <v>256</v>
      </c>
      <c r="F113" s="89" t="s">
        <v>337</v>
      </c>
      <c r="G113" s="130">
        <v>19</v>
      </c>
      <c r="H113" s="22">
        <v>40</v>
      </c>
      <c r="I113" s="22" t="s">
        <v>109</v>
      </c>
      <c r="J113" s="21" t="s">
        <v>169</v>
      </c>
      <c r="K113" s="21" t="s">
        <v>193</v>
      </c>
      <c r="L113" s="21" t="s">
        <v>119</v>
      </c>
      <c r="M113" s="22">
        <v>1</v>
      </c>
      <c r="N113" s="62">
        <v>82995</v>
      </c>
      <c r="O113" s="62"/>
      <c r="P113" s="62"/>
      <c r="Q113" s="62">
        <f t="shared" si="49"/>
        <v>82995</v>
      </c>
      <c r="R113" s="62">
        <v>184.14</v>
      </c>
      <c r="S113" s="62">
        <f t="shared" si="50"/>
        <v>14694.5</v>
      </c>
      <c r="T113" s="62">
        <f t="shared" si="51"/>
        <v>146945</v>
      </c>
      <c r="U113" s="62">
        <f t="shared" si="52"/>
        <v>12449.25</v>
      </c>
      <c r="V113" s="62">
        <f t="shared" si="53"/>
        <v>2489.85</v>
      </c>
      <c r="W113" s="62">
        <f t="shared" si="54"/>
        <v>4149.75</v>
      </c>
      <c r="X113" s="62">
        <f t="shared" si="55"/>
        <v>1659.9</v>
      </c>
      <c r="Y113" s="62">
        <v>3037</v>
      </c>
      <c r="Z113" s="62">
        <v>2135</v>
      </c>
      <c r="AA113" s="64"/>
      <c r="AB113" s="64">
        <f t="shared" si="57"/>
        <v>122569.84833333333</v>
      </c>
      <c r="AC113" s="64">
        <f t="shared" si="58"/>
        <v>1470838.18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</row>
    <row r="114" spans="1:576" s="56" customFormat="1" ht="15" customHeight="1" x14ac:dyDescent="0.2">
      <c r="A114" s="159"/>
      <c r="B114" s="160"/>
      <c r="C114" s="89"/>
      <c r="D114" s="20"/>
      <c r="E114" s="160"/>
      <c r="F114" s="89"/>
      <c r="G114" s="162"/>
      <c r="H114" s="90"/>
      <c r="I114" s="90"/>
      <c r="J114" s="21"/>
      <c r="K114" s="21"/>
      <c r="L114" s="91" t="s">
        <v>226</v>
      </c>
      <c r="M114" s="90"/>
      <c r="N114" s="71">
        <f t="shared" ref="N114:AA114" si="62">SUM(N79:N113)</f>
        <v>732075</v>
      </c>
      <c r="O114" s="71">
        <f t="shared" si="62"/>
        <v>0</v>
      </c>
      <c r="P114" s="71">
        <f t="shared" si="62"/>
        <v>0</v>
      </c>
      <c r="Q114" s="71">
        <f t="shared" si="62"/>
        <v>732075</v>
      </c>
      <c r="R114" s="71">
        <f t="shared" si="62"/>
        <v>6002.44</v>
      </c>
      <c r="S114" s="71">
        <f t="shared" si="62"/>
        <v>134108.49999999997</v>
      </c>
      <c r="T114" s="71">
        <f t="shared" si="62"/>
        <v>1341085.0000000002</v>
      </c>
      <c r="U114" s="71">
        <f t="shared" si="62"/>
        <v>109811.25</v>
      </c>
      <c r="V114" s="71">
        <f t="shared" si="62"/>
        <v>21962.25</v>
      </c>
      <c r="W114" s="71">
        <f t="shared" si="62"/>
        <v>36603.75</v>
      </c>
      <c r="X114" s="71">
        <f t="shared" si="62"/>
        <v>14641.499999999996</v>
      </c>
      <c r="Y114" s="71">
        <f t="shared" si="62"/>
        <v>44002</v>
      </c>
      <c r="Z114" s="71">
        <f t="shared" si="62"/>
        <v>28574</v>
      </c>
      <c r="AA114" s="71">
        <f t="shared" si="62"/>
        <v>337495.5</v>
      </c>
      <c r="AB114" s="216">
        <f t="shared" si="57"/>
        <v>1144729.6066666667</v>
      </c>
      <c r="AC114" s="71">
        <f>SUM(AC79:AC113)</f>
        <v>13736755.280000001</v>
      </c>
      <c r="AD114" s="71"/>
      <c r="AE114" s="71"/>
      <c r="AF114" s="71">
        <v>2726.6</v>
      </c>
      <c r="AG114" s="71">
        <v>30000</v>
      </c>
      <c r="AH114" s="71"/>
      <c r="AI114" s="71">
        <v>300000</v>
      </c>
      <c r="AJ114" s="71"/>
      <c r="AK114" s="71"/>
      <c r="AL114" s="71">
        <v>40000</v>
      </c>
      <c r="AM114" s="265"/>
      <c r="AN114" s="265"/>
      <c r="AO114" s="265"/>
      <c r="AP114" s="265"/>
      <c r="AQ114" s="265"/>
      <c r="AR114" s="265"/>
      <c r="AS114" s="265"/>
      <c r="AT114" s="265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65"/>
      <c r="DQ114" s="265"/>
      <c r="DR114" s="265"/>
      <c r="DS114" s="265"/>
      <c r="DT114" s="265"/>
      <c r="DU114" s="265"/>
      <c r="DV114" s="265"/>
      <c r="DW114" s="265"/>
      <c r="DX114" s="265"/>
      <c r="DY114" s="265"/>
      <c r="DZ114" s="265"/>
      <c r="EA114" s="265"/>
      <c r="EB114" s="265"/>
      <c r="EC114" s="265"/>
      <c r="ED114" s="265"/>
      <c r="EE114" s="265"/>
      <c r="EF114" s="265"/>
      <c r="EG114" s="265"/>
      <c r="EH114" s="265"/>
      <c r="EI114" s="265"/>
      <c r="EJ114" s="265"/>
      <c r="EK114" s="265"/>
      <c r="EL114" s="265"/>
      <c r="EM114" s="265"/>
      <c r="EN114" s="265"/>
      <c r="EO114" s="265"/>
      <c r="EP114" s="265"/>
      <c r="EQ114" s="265"/>
      <c r="ER114" s="265"/>
      <c r="ES114" s="265"/>
      <c r="ET114" s="265"/>
      <c r="EU114" s="265"/>
      <c r="EV114" s="265"/>
      <c r="EW114" s="265"/>
      <c r="EX114" s="265"/>
      <c r="EY114" s="265"/>
      <c r="EZ114" s="265"/>
      <c r="FA114" s="265"/>
      <c r="FB114" s="265"/>
      <c r="FC114" s="265"/>
      <c r="FD114" s="265"/>
      <c r="FE114" s="265"/>
      <c r="FF114" s="265"/>
      <c r="FG114" s="265"/>
      <c r="FH114" s="265"/>
      <c r="FI114" s="265"/>
      <c r="FJ114" s="265"/>
      <c r="FK114" s="265"/>
      <c r="FL114" s="265"/>
      <c r="FM114" s="265"/>
      <c r="FN114" s="265"/>
      <c r="FO114" s="265"/>
      <c r="FP114" s="265"/>
      <c r="FQ114" s="265"/>
      <c r="FR114" s="265"/>
      <c r="FS114" s="265"/>
      <c r="FT114" s="265"/>
      <c r="FU114" s="265"/>
      <c r="FV114" s="265"/>
      <c r="FW114" s="265"/>
      <c r="FX114" s="265"/>
      <c r="FY114" s="265"/>
      <c r="FZ114" s="265"/>
      <c r="GA114" s="265"/>
      <c r="GB114" s="265"/>
      <c r="GC114" s="265"/>
      <c r="GD114" s="265"/>
      <c r="GE114" s="265"/>
      <c r="GF114" s="265"/>
      <c r="GG114" s="265"/>
      <c r="GH114" s="265"/>
      <c r="GI114" s="265"/>
      <c r="GJ114" s="265"/>
      <c r="GK114" s="265"/>
      <c r="GL114" s="265"/>
      <c r="GM114" s="265"/>
      <c r="GN114" s="265"/>
      <c r="GO114" s="265"/>
      <c r="GP114" s="265"/>
      <c r="GQ114" s="265"/>
      <c r="GR114" s="265"/>
      <c r="GS114" s="265"/>
      <c r="GT114" s="265"/>
      <c r="GU114" s="265"/>
      <c r="GV114" s="265"/>
      <c r="GW114" s="265"/>
      <c r="GX114" s="265"/>
      <c r="GY114" s="265"/>
      <c r="GZ114" s="265"/>
      <c r="HA114" s="265"/>
      <c r="HB114" s="265"/>
      <c r="HC114" s="265"/>
      <c r="HD114" s="265"/>
      <c r="HE114" s="265"/>
      <c r="HF114" s="265"/>
      <c r="HG114" s="265"/>
      <c r="HH114" s="265"/>
      <c r="HI114" s="265"/>
      <c r="HJ114" s="265"/>
      <c r="HK114" s="265"/>
      <c r="HL114" s="265"/>
      <c r="HM114" s="265"/>
      <c r="HN114" s="265"/>
      <c r="HO114" s="265"/>
      <c r="HP114" s="265"/>
      <c r="HQ114" s="265"/>
      <c r="HR114" s="265"/>
      <c r="HS114" s="265"/>
      <c r="HT114" s="265"/>
      <c r="HU114" s="265"/>
      <c r="HV114" s="265"/>
      <c r="HW114" s="265"/>
      <c r="HX114" s="265"/>
      <c r="HY114" s="265"/>
      <c r="HZ114" s="265"/>
      <c r="IA114" s="265"/>
      <c r="IB114" s="265"/>
      <c r="IC114" s="265"/>
      <c r="ID114" s="265"/>
      <c r="IE114" s="265"/>
      <c r="IF114" s="265"/>
      <c r="IG114" s="265"/>
      <c r="IH114" s="265"/>
      <c r="II114" s="265"/>
      <c r="IJ114" s="265"/>
      <c r="IK114" s="265"/>
      <c r="IL114" s="265"/>
      <c r="IM114" s="265"/>
      <c r="IN114" s="265"/>
      <c r="IO114" s="265"/>
      <c r="IP114" s="265"/>
      <c r="IQ114" s="265"/>
      <c r="IR114" s="265"/>
      <c r="IS114" s="265"/>
      <c r="IT114" s="265"/>
      <c r="IU114" s="265"/>
      <c r="IV114" s="265"/>
      <c r="IW114" s="265"/>
      <c r="IX114" s="265"/>
      <c r="IY114" s="265"/>
      <c r="IZ114" s="265"/>
      <c r="JA114" s="265"/>
      <c r="JB114" s="265"/>
      <c r="JC114" s="265"/>
      <c r="JD114" s="265"/>
      <c r="JE114" s="265"/>
      <c r="JF114" s="265"/>
      <c r="JG114" s="265"/>
      <c r="JH114" s="265"/>
      <c r="JI114" s="265"/>
      <c r="JJ114" s="265"/>
      <c r="JK114" s="265"/>
      <c r="JL114" s="265"/>
      <c r="JM114" s="265"/>
      <c r="JN114" s="265"/>
      <c r="JO114" s="265"/>
      <c r="JP114" s="265"/>
      <c r="JQ114" s="265"/>
      <c r="JR114" s="265"/>
      <c r="JS114" s="265"/>
      <c r="JT114" s="265"/>
      <c r="JU114" s="265"/>
      <c r="JV114" s="265"/>
      <c r="JW114" s="265"/>
      <c r="JX114" s="265"/>
      <c r="JY114" s="265"/>
      <c r="JZ114" s="265"/>
      <c r="KA114" s="265"/>
      <c r="KB114" s="265"/>
      <c r="KC114" s="265"/>
      <c r="KD114" s="265"/>
      <c r="KE114" s="265"/>
      <c r="KF114" s="265"/>
      <c r="KG114" s="265"/>
      <c r="KH114" s="265"/>
      <c r="KI114" s="265"/>
      <c r="KJ114" s="265"/>
      <c r="KK114" s="265"/>
      <c r="KL114" s="265"/>
      <c r="KM114" s="265"/>
      <c r="KN114" s="265"/>
      <c r="KO114" s="265"/>
      <c r="KP114" s="265"/>
      <c r="KQ114" s="265"/>
      <c r="KR114" s="265"/>
      <c r="KS114" s="265"/>
      <c r="KT114" s="265"/>
      <c r="KU114" s="265"/>
      <c r="KV114" s="265"/>
      <c r="KW114" s="265"/>
      <c r="KX114" s="265"/>
      <c r="KY114" s="265"/>
      <c r="KZ114" s="265"/>
      <c r="LA114" s="265"/>
      <c r="LB114" s="265"/>
      <c r="LC114" s="265"/>
      <c r="LD114" s="265"/>
      <c r="LE114" s="265"/>
      <c r="LF114" s="265"/>
      <c r="LG114" s="265"/>
      <c r="LH114" s="265"/>
      <c r="LI114" s="265"/>
      <c r="LJ114" s="265"/>
      <c r="LK114" s="265"/>
      <c r="LL114" s="265"/>
      <c r="LM114" s="265"/>
      <c r="LN114" s="265"/>
      <c r="LO114" s="265"/>
      <c r="LP114" s="265"/>
      <c r="LQ114" s="265"/>
      <c r="LR114" s="265"/>
      <c r="LS114" s="265"/>
      <c r="LT114" s="265"/>
      <c r="LU114" s="265"/>
      <c r="LV114" s="265"/>
      <c r="LW114" s="265"/>
      <c r="LX114" s="265"/>
      <c r="LY114" s="265"/>
      <c r="LZ114" s="265"/>
      <c r="MA114" s="265"/>
      <c r="MB114" s="265"/>
      <c r="MC114" s="265"/>
      <c r="MD114" s="265"/>
      <c r="ME114" s="265"/>
      <c r="MF114" s="265"/>
      <c r="MG114" s="265"/>
      <c r="MH114" s="265"/>
      <c r="MI114" s="265"/>
      <c r="MJ114" s="265"/>
      <c r="MK114" s="265"/>
      <c r="ML114" s="265"/>
      <c r="MM114" s="265"/>
      <c r="MN114" s="265"/>
      <c r="MO114" s="265"/>
      <c r="MP114" s="265"/>
      <c r="MQ114" s="265"/>
      <c r="MR114" s="265"/>
      <c r="MS114" s="265"/>
      <c r="MT114" s="265"/>
      <c r="MU114" s="265"/>
      <c r="MV114" s="265"/>
      <c r="MW114" s="265"/>
      <c r="MX114" s="265"/>
      <c r="MY114" s="265"/>
      <c r="MZ114" s="265"/>
      <c r="NA114" s="265"/>
      <c r="NB114" s="265"/>
      <c r="NC114" s="265"/>
      <c r="ND114" s="265"/>
      <c r="NE114" s="265"/>
      <c r="NF114" s="265"/>
      <c r="NG114" s="265"/>
      <c r="NH114" s="265"/>
      <c r="NI114" s="265"/>
      <c r="NJ114" s="265"/>
      <c r="NK114" s="265"/>
      <c r="NL114" s="265"/>
      <c r="NM114" s="265"/>
      <c r="NN114" s="265"/>
      <c r="NO114" s="265"/>
      <c r="NP114" s="265"/>
      <c r="NQ114" s="265"/>
      <c r="NR114" s="265"/>
      <c r="NS114" s="265"/>
      <c r="NT114" s="265"/>
      <c r="NU114" s="265"/>
      <c r="NV114" s="265"/>
      <c r="NW114" s="265"/>
      <c r="NX114" s="265"/>
      <c r="NY114" s="265"/>
      <c r="NZ114" s="265"/>
      <c r="OA114" s="265"/>
      <c r="OB114" s="265"/>
      <c r="OC114" s="265"/>
      <c r="OD114" s="265"/>
      <c r="OE114" s="265"/>
      <c r="OF114" s="265"/>
      <c r="OG114" s="265"/>
      <c r="OH114" s="265"/>
      <c r="OI114" s="265"/>
      <c r="OJ114" s="265"/>
      <c r="OK114" s="265"/>
      <c r="OL114" s="265"/>
      <c r="OM114" s="265"/>
      <c r="ON114" s="265"/>
      <c r="OO114" s="265"/>
      <c r="OP114" s="265"/>
      <c r="OQ114" s="265"/>
      <c r="OR114" s="265"/>
      <c r="OS114" s="265"/>
      <c r="OT114" s="265"/>
      <c r="OU114" s="265"/>
      <c r="OV114" s="265"/>
      <c r="OW114" s="265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</row>
    <row r="115" spans="1:576" s="163" customFormat="1" ht="17.25" customHeight="1" x14ac:dyDescent="0.2">
      <c r="A115" s="159"/>
      <c r="B115" s="160"/>
      <c r="C115" s="89"/>
      <c r="D115" s="20"/>
      <c r="E115" s="160"/>
      <c r="F115" s="89"/>
      <c r="G115" s="162"/>
      <c r="H115" s="90"/>
      <c r="I115" s="90"/>
      <c r="J115" s="21"/>
      <c r="K115" s="21"/>
      <c r="L115" s="91" t="s">
        <v>120</v>
      </c>
      <c r="M115" s="90"/>
      <c r="N115" s="71">
        <f>+N77+N114+N57+N64</f>
        <v>1431300</v>
      </c>
      <c r="O115" s="71">
        <f>+O77+O114</f>
        <v>0</v>
      </c>
      <c r="P115" s="71">
        <f>+P77+P114</f>
        <v>0</v>
      </c>
      <c r="Q115" s="71">
        <f>Q114+Q77+Q57+Q64</f>
        <v>1431300</v>
      </c>
      <c r="R115" s="71">
        <f t="shared" ref="R115:AA115" si="63">+R77+R114+R57+R64</f>
        <v>10813.04</v>
      </c>
      <c r="S115" s="71">
        <f t="shared" si="63"/>
        <v>260626.83333333328</v>
      </c>
      <c r="T115" s="71">
        <f t="shared" si="63"/>
        <v>2606268.333333334</v>
      </c>
      <c r="U115" s="71">
        <f t="shared" si="63"/>
        <v>214695</v>
      </c>
      <c r="V115" s="71">
        <f t="shared" si="63"/>
        <v>42938.999999999993</v>
      </c>
      <c r="W115" s="71">
        <f t="shared" si="63"/>
        <v>71565</v>
      </c>
      <c r="X115" s="71">
        <f t="shared" si="63"/>
        <v>28625.999999999996</v>
      </c>
      <c r="Y115" s="71">
        <f t="shared" si="63"/>
        <v>80233</v>
      </c>
      <c r="Z115" s="71">
        <f t="shared" si="63"/>
        <v>52228</v>
      </c>
      <c r="AA115" s="71">
        <f t="shared" si="63"/>
        <v>611192.5</v>
      </c>
      <c r="AB115" s="71">
        <f>AB77+AB114+AB57+AB64</f>
        <v>2222239.678888889</v>
      </c>
      <c r="AC115" s="71">
        <f>AC77+AC114+AC57+AC64</f>
        <v>26666876.146666668</v>
      </c>
      <c r="AD115" s="71">
        <f t="shared" ref="AD115:AL115" si="64">+AD77+AD114</f>
        <v>0</v>
      </c>
      <c r="AE115" s="71">
        <f t="shared" si="64"/>
        <v>0</v>
      </c>
      <c r="AF115" s="71">
        <f t="shared" si="64"/>
        <v>1859219.77</v>
      </c>
      <c r="AG115" s="71">
        <f t="shared" si="64"/>
        <v>30000</v>
      </c>
      <c r="AH115" s="71">
        <f t="shared" si="64"/>
        <v>0</v>
      </c>
      <c r="AI115" s="71">
        <f t="shared" si="64"/>
        <v>300000</v>
      </c>
      <c r="AJ115" s="71">
        <f t="shared" si="64"/>
        <v>0</v>
      </c>
      <c r="AK115" s="71">
        <f t="shared" si="64"/>
        <v>0</v>
      </c>
      <c r="AL115" s="71">
        <f t="shared" si="64"/>
        <v>50000</v>
      </c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65"/>
      <c r="DQ115" s="265"/>
      <c r="DR115" s="265"/>
      <c r="DS115" s="265"/>
      <c r="DT115" s="265"/>
      <c r="DU115" s="265"/>
      <c r="DV115" s="265"/>
      <c r="DW115" s="265"/>
      <c r="DX115" s="265"/>
      <c r="DY115" s="265"/>
      <c r="DZ115" s="265"/>
      <c r="EA115" s="265"/>
      <c r="EB115" s="265"/>
      <c r="EC115" s="265"/>
      <c r="ED115" s="265"/>
      <c r="EE115" s="265"/>
      <c r="EF115" s="265"/>
      <c r="EG115" s="265"/>
      <c r="EH115" s="265"/>
      <c r="EI115" s="265"/>
      <c r="EJ115" s="265"/>
      <c r="EK115" s="265"/>
      <c r="EL115" s="265"/>
      <c r="EM115" s="265"/>
      <c r="EN115" s="265"/>
      <c r="EO115" s="265"/>
      <c r="EP115" s="265"/>
      <c r="EQ115" s="265"/>
      <c r="ER115" s="265"/>
      <c r="ES115" s="265"/>
      <c r="ET115" s="265"/>
      <c r="EU115" s="265"/>
      <c r="EV115" s="265"/>
      <c r="EW115" s="265"/>
      <c r="EX115" s="265"/>
      <c r="EY115" s="265"/>
      <c r="EZ115" s="265"/>
      <c r="FA115" s="265"/>
      <c r="FB115" s="265"/>
      <c r="FC115" s="265"/>
      <c r="FD115" s="265"/>
      <c r="FE115" s="265"/>
      <c r="FF115" s="265"/>
      <c r="FG115" s="265"/>
      <c r="FH115" s="265"/>
      <c r="FI115" s="265"/>
      <c r="FJ115" s="265"/>
      <c r="FK115" s="265"/>
      <c r="FL115" s="265"/>
      <c r="FM115" s="265"/>
      <c r="FN115" s="265"/>
      <c r="FO115" s="265"/>
      <c r="FP115" s="265"/>
      <c r="FQ115" s="265"/>
      <c r="FR115" s="265"/>
      <c r="FS115" s="265"/>
      <c r="FT115" s="265"/>
      <c r="FU115" s="265"/>
      <c r="FV115" s="265"/>
      <c r="FW115" s="265"/>
      <c r="FX115" s="265"/>
      <c r="FY115" s="265"/>
      <c r="FZ115" s="265"/>
      <c r="GA115" s="265"/>
      <c r="GB115" s="265"/>
      <c r="GC115" s="265"/>
      <c r="GD115" s="265"/>
      <c r="GE115" s="265"/>
      <c r="GF115" s="265"/>
      <c r="GG115" s="265"/>
      <c r="GH115" s="265"/>
      <c r="GI115" s="265"/>
      <c r="GJ115" s="265"/>
      <c r="GK115" s="265"/>
      <c r="GL115" s="265"/>
      <c r="GM115" s="265"/>
      <c r="GN115" s="265"/>
      <c r="GO115" s="265"/>
      <c r="GP115" s="265"/>
      <c r="GQ115" s="265"/>
      <c r="GR115" s="265"/>
      <c r="GS115" s="265"/>
      <c r="GT115" s="265"/>
      <c r="GU115" s="265"/>
      <c r="GV115" s="265"/>
      <c r="GW115" s="265"/>
      <c r="GX115" s="265"/>
      <c r="GY115" s="265"/>
      <c r="GZ115" s="265"/>
      <c r="HA115" s="265"/>
      <c r="HB115" s="265"/>
      <c r="HC115" s="265"/>
      <c r="HD115" s="265"/>
      <c r="HE115" s="265"/>
      <c r="HF115" s="265"/>
      <c r="HG115" s="265"/>
      <c r="HH115" s="265"/>
      <c r="HI115" s="265"/>
      <c r="HJ115" s="265"/>
      <c r="HK115" s="265"/>
      <c r="HL115" s="265"/>
      <c r="HM115" s="265"/>
      <c r="HN115" s="265"/>
      <c r="HO115" s="265"/>
      <c r="HP115" s="265"/>
      <c r="HQ115" s="265"/>
      <c r="HR115" s="265"/>
      <c r="HS115" s="265"/>
      <c r="HT115" s="265"/>
      <c r="HU115" s="265"/>
      <c r="HV115" s="265"/>
      <c r="HW115" s="265"/>
      <c r="HX115" s="265"/>
      <c r="HY115" s="265"/>
      <c r="HZ115" s="265"/>
      <c r="IA115" s="265"/>
      <c r="IB115" s="265"/>
      <c r="IC115" s="265"/>
      <c r="ID115" s="265"/>
      <c r="IE115" s="265"/>
      <c r="IF115" s="265"/>
      <c r="IG115" s="265"/>
      <c r="IH115" s="265"/>
      <c r="II115" s="265"/>
      <c r="IJ115" s="265"/>
      <c r="IK115" s="265"/>
      <c r="IL115" s="265"/>
      <c r="IM115" s="265"/>
      <c r="IN115" s="265"/>
      <c r="IO115" s="265"/>
      <c r="IP115" s="265"/>
      <c r="IQ115" s="265"/>
      <c r="IR115" s="265"/>
      <c r="IS115" s="265"/>
      <c r="IT115" s="265"/>
      <c r="IU115" s="265"/>
      <c r="IV115" s="265"/>
      <c r="IW115" s="265"/>
      <c r="IX115" s="265"/>
      <c r="IY115" s="265"/>
      <c r="IZ115" s="265"/>
      <c r="JA115" s="265"/>
      <c r="JB115" s="265"/>
      <c r="JC115" s="265"/>
      <c r="JD115" s="265"/>
      <c r="JE115" s="265"/>
      <c r="JF115" s="265"/>
      <c r="JG115" s="265"/>
      <c r="JH115" s="265"/>
      <c r="JI115" s="265"/>
      <c r="JJ115" s="265"/>
      <c r="JK115" s="265"/>
      <c r="JL115" s="265"/>
      <c r="JM115" s="265"/>
      <c r="JN115" s="265"/>
      <c r="JO115" s="265"/>
      <c r="JP115" s="265"/>
      <c r="JQ115" s="265"/>
      <c r="JR115" s="265"/>
      <c r="JS115" s="265"/>
      <c r="JT115" s="265"/>
      <c r="JU115" s="265"/>
      <c r="JV115" s="265"/>
      <c r="JW115" s="265"/>
      <c r="JX115" s="265"/>
      <c r="JY115" s="265"/>
      <c r="JZ115" s="265"/>
      <c r="KA115" s="265"/>
      <c r="KB115" s="265"/>
      <c r="KC115" s="265"/>
      <c r="KD115" s="265"/>
      <c r="KE115" s="265"/>
      <c r="KF115" s="265"/>
      <c r="KG115" s="265"/>
      <c r="KH115" s="265"/>
      <c r="KI115" s="265"/>
      <c r="KJ115" s="265"/>
      <c r="KK115" s="265"/>
      <c r="KL115" s="265"/>
      <c r="KM115" s="265"/>
      <c r="KN115" s="265"/>
      <c r="KO115" s="265"/>
      <c r="KP115" s="265"/>
      <c r="KQ115" s="265"/>
      <c r="KR115" s="265"/>
      <c r="KS115" s="265"/>
      <c r="KT115" s="265"/>
      <c r="KU115" s="265"/>
      <c r="KV115" s="265"/>
      <c r="KW115" s="265"/>
      <c r="KX115" s="265"/>
      <c r="KY115" s="265"/>
      <c r="KZ115" s="265"/>
      <c r="LA115" s="265"/>
      <c r="LB115" s="265"/>
      <c r="LC115" s="265"/>
      <c r="LD115" s="265"/>
      <c r="LE115" s="265"/>
      <c r="LF115" s="265"/>
      <c r="LG115" s="265"/>
      <c r="LH115" s="265"/>
      <c r="LI115" s="265"/>
      <c r="LJ115" s="265"/>
      <c r="LK115" s="265"/>
      <c r="LL115" s="265"/>
      <c r="LM115" s="265"/>
      <c r="LN115" s="265"/>
      <c r="LO115" s="265"/>
      <c r="LP115" s="265"/>
      <c r="LQ115" s="265"/>
      <c r="LR115" s="265"/>
      <c r="LS115" s="265"/>
      <c r="LT115" s="265"/>
      <c r="LU115" s="265"/>
      <c r="LV115" s="265"/>
      <c r="LW115" s="265"/>
      <c r="LX115" s="265"/>
      <c r="LY115" s="265"/>
      <c r="LZ115" s="265"/>
      <c r="MA115" s="265"/>
      <c r="MB115" s="265"/>
      <c r="MC115" s="265"/>
      <c r="MD115" s="265"/>
      <c r="ME115" s="265"/>
      <c r="MF115" s="265"/>
      <c r="MG115" s="265"/>
      <c r="MH115" s="265"/>
      <c r="MI115" s="265"/>
      <c r="MJ115" s="265"/>
      <c r="MK115" s="265"/>
      <c r="ML115" s="265"/>
      <c r="MM115" s="265"/>
      <c r="MN115" s="265"/>
      <c r="MO115" s="265"/>
      <c r="MP115" s="265"/>
      <c r="MQ115" s="265"/>
      <c r="MR115" s="265"/>
      <c r="MS115" s="265"/>
      <c r="MT115" s="265"/>
      <c r="MU115" s="265"/>
      <c r="MV115" s="265"/>
      <c r="MW115" s="265"/>
      <c r="MX115" s="265"/>
      <c r="MY115" s="265"/>
      <c r="MZ115" s="265"/>
      <c r="NA115" s="265"/>
      <c r="NB115" s="265"/>
      <c r="NC115" s="265"/>
      <c r="ND115" s="265"/>
      <c r="NE115" s="265"/>
      <c r="NF115" s="265"/>
      <c r="NG115" s="265"/>
      <c r="NH115" s="265"/>
      <c r="NI115" s="265"/>
      <c r="NJ115" s="265"/>
      <c r="NK115" s="265"/>
      <c r="NL115" s="265"/>
      <c r="NM115" s="265"/>
      <c r="NN115" s="265"/>
      <c r="NO115" s="265"/>
      <c r="NP115" s="265"/>
      <c r="NQ115" s="265"/>
      <c r="NR115" s="265"/>
      <c r="NS115" s="265"/>
      <c r="NT115" s="265"/>
      <c r="NU115" s="265"/>
      <c r="NV115" s="265"/>
      <c r="NW115" s="265"/>
      <c r="NX115" s="265"/>
      <c r="NY115" s="265"/>
      <c r="NZ115" s="265"/>
      <c r="OA115" s="265"/>
      <c r="OB115" s="265"/>
      <c r="OC115" s="265"/>
      <c r="OD115" s="265"/>
      <c r="OE115" s="265"/>
      <c r="OF115" s="265"/>
      <c r="OG115" s="265"/>
      <c r="OH115" s="265"/>
      <c r="OI115" s="265"/>
      <c r="OJ115" s="265"/>
      <c r="OK115" s="265"/>
      <c r="OL115" s="265"/>
      <c r="OM115" s="265"/>
      <c r="ON115" s="265"/>
      <c r="OO115" s="265"/>
      <c r="OP115" s="265"/>
      <c r="OQ115" s="265"/>
      <c r="OR115" s="265"/>
      <c r="OS115" s="265"/>
      <c r="OT115" s="265"/>
      <c r="OU115" s="265"/>
      <c r="OV115" s="265"/>
      <c r="OW115" s="265"/>
      <c r="OX115" s="252"/>
      <c r="OY115" s="252"/>
      <c r="OZ115" s="252"/>
      <c r="PA115" s="252"/>
      <c r="PB115" s="252"/>
      <c r="PC115" s="252"/>
      <c r="PD115" s="252"/>
      <c r="PE115" s="252"/>
      <c r="PF115" s="252"/>
      <c r="PG115" s="252"/>
      <c r="PH115" s="252"/>
      <c r="PI115" s="252"/>
      <c r="PJ115" s="252"/>
      <c r="PK115" s="252"/>
      <c r="PL115" s="252"/>
      <c r="PM115" s="252"/>
      <c r="PN115" s="252"/>
      <c r="PO115" s="252"/>
      <c r="PP115" s="252"/>
      <c r="PQ115" s="252"/>
      <c r="PR115" s="252"/>
      <c r="PS115" s="252"/>
      <c r="PT115" s="252"/>
      <c r="PU115" s="252"/>
      <c r="PV115" s="252"/>
      <c r="PW115" s="252"/>
      <c r="PX115" s="252"/>
      <c r="PY115" s="252"/>
      <c r="PZ115" s="252"/>
      <c r="QA115" s="252"/>
      <c r="QB115" s="252"/>
      <c r="QC115" s="252"/>
      <c r="QD115" s="252"/>
      <c r="QE115" s="252"/>
      <c r="QF115" s="252"/>
      <c r="QG115" s="252"/>
      <c r="QH115" s="252"/>
      <c r="QI115" s="252"/>
      <c r="QJ115" s="252"/>
      <c r="QK115" s="252"/>
      <c r="QL115" s="252"/>
      <c r="QM115" s="252"/>
      <c r="QN115" s="252"/>
      <c r="QO115" s="252"/>
      <c r="QP115" s="252"/>
      <c r="QQ115" s="252"/>
      <c r="QR115" s="252"/>
      <c r="QS115" s="252"/>
      <c r="QT115" s="252"/>
      <c r="QU115" s="252"/>
      <c r="QV115" s="252"/>
      <c r="QW115" s="252"/>
      <c r="QX115" s="252"/>
      <c r="QY115" s="252"/>
      <c r="QZ115" s="252"/>
      <c r="RA115" s="252"/>
      <c r="RB115" s="252"/>
      <c r="RC115" s="252"/>
      <c r="RD115" s="252"/>
      <c r="RE115" s="252"/>
      <c r="RF115" s="252"/>
      <c r="RG115" s="252"/>
      <c r="RH115" s="252"/>
      <c r="RI115" s="252"/>
      <c r="RJ115" s="252"/>
      <c r="RK115" s="252"/>
      <c r="RL115" s="252"/>
      <c r="RM115" s="252"/>
      <c r="RN115" s="252"/>
      <c r="RO115" s="252"/>
      <c r="RP115" s="252"/>
      <c r="RQ115" s="252"/>
      <c r="RR115" s="252"/>
      <c r="RS115" s="252"/>
      <c r="RT115" s="252"/>
      <c r="RU115" s="252"/>
      <c r="RV115" s="252"/>
      <c r="RW115" s="252"/>
      <c r="RX115" s="252"/>
      <c r="RY115" s="252"/>
      <c r="RZ115" s="252"/>
      <c r="SA115" s="252"/>
      <c r="SB115" s="252"/>
      <c r="SC115" s="252"/>
      <c r="SD115" s="252"/>
      <c r="SE115" s="252"/>
      <c r="SF115" s="252"/>
      <c r="SG115" s="252"/>
      <c r="SH115" s="252"/>
      <c r="SI115" s="252"/>
      <c r="SJ115" s="252"/>
      <c r="SK115" s="252"/>
      <c r="SL115" s="252"/>
      <c r="SM115" s="252"/>
      <c r="SN115" s="252"/>
      <c r="SO115" s="252"/>
      <c r="SP115" s="252"/>
      <c r="SQ115" s="252"/>
      <c r="SR115" s="252"/>
      <c r="SS115" s="252"/>
      <c r="ST115" s="252"/>
      <c r="SU115" s="252"/>
      <c r="SV115" s="252"/>
      <c r="SW115" s="252"/>
      <c r="SX115" s="252"/>
      <c r="SY115" s="252"/>
      <c r="SZ115" s="252"/>
      <c r="TA115" s="252"/>
      <c r="TB115" s="252"/>
      <c r="TC115" s="252"/>
      <c r="TD115" s="252"/>
      <c r="TE115" s="252"/>
      <c r="TF115" s="252"/>
      <c r="TG115" s="252"/>
      <c r="TH115" s="252"/>
      <c r="TI115" s="252"/>
      <c r="TJ115" s="252"/>
      <c r="TK115" s="252"/>
      <c r="TL115" s="252"/>
      <c r="TM115" s="252"/>
      <c r="TN115" s="252"/>
      <c r="TO115" s="252"/>
      <c r="TP115" s="252"/>
      <c r="TQ115" s="252"/>
      <c r="TR115" s="252"/>
      <c r="TS115" s="252"/>
      <c r="TT115" s="252"/>
      <c r="TU115" s="252"/>
      <c r="TV115" s="252"/>
      <c r="TW115" s="252"/>
      <c r="TX115" s="252"/>
      <c r="TY115" s="252"/>
      <c r="TZ115" s="252"/>
      <c r="UA115" s="252"/>
      <c r="UB115" s="252"/>
      <c r="UC115" s="252"/>
      <c r="UD115" s="252"/>
      <c r="UE115" s="252"/>
      <c r="UF115" s="252"/>
      <c r="UG115" s="252"/>
      <c r="UH115" s="252"/>
      <c r="UI115" s="252"/>
      <c r="UJ115" s="252"/>
      <c r="UK115" s="252"/>
      <c r="UL115" s="252"/>
      <c r="UM115" s="252"/>
      <c r="UN115" s="252"/>
      <c r="UO115" s="252"/>
      <c r="UP115" s="252"/>
      <c r="UQ115" s="252"/>
      <c r="UR115" s="252"/>
      <c r="US115" s="252"/>
      <c r="UT115" s="252"/>
      <c r="UU115" s="252"/>
      <c r="UV115" s="252"/>
      <c r="UW115" s="252"/>
      <c r="UX115" s="252"/>
      <c r="UY115" s="252"/>
      <c r="UZ115" s="252"/>
      <c r="VA115" s="252"/>
      <c r="VB115" s="252"/>
      <c r="VC115" s="252"/>
      <c r="VD115" s="252"/>
    </row>
    <row r="116" spans="1:576" ht="15" x14ac:dyDescent="0.25">
      <c r="A116" s="31"/>
      <c r="C116" s="93"/>
      <c r="D116" s="98"/>
      <c r="E116" s="28"/>
      <c r="F116" s="93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211"/>
      <c r="AD116" s="124"/>
      <c r="AE116" s="124"/>
      <c r="AF116" s="124"/>
      <c r="AG116" s="124"/>
      <c r="AH116" s="124"/>
      <c r="AI116" s="124"/>
      <c r="AJ116" s="124"/>
      <c r="AK116" s="124"/>
      <c r="AL116" s="278"/>
    </row>
    <row r="117" spans="1:576" ht="20.100000000000001" customHeight="1" x14ac:dyDescent="0.25">
      <c r="A117" s="111" t="s">
        <v>200</v>
      </c>
      <c r="B117" s="32"/>
      <c r="C117" s="93"/>
      <c r="D117" s="98"/>
      <c r="E117" s="32"/>
      <c r="F117" s="93"/>
      <c r="G117" s="135"/>
      <c r="H117" s="33"/>
      <c r="I117" s="33"/>
      <c r="J117" s="34"/>
      <c r="K117" s="34"/>
      <c r="L117" s="29"/>
      <c r="M117" s="33"/>
      <c r="N117" s="67"/>
      <c r="O117" s="67"/>
      <c r="P117" s="67"/>
      <c r="Q117" s="68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8"/>
      <c r="AC117" s="67"/>
      <c r="AD117" s="67"/>
      <c r="AE117" s="68"/>
      <c r="AF117" s="68"/>
      <c r="AG117" s="68"/>
      <c r="AH117" s="68"/>
      <c r="AI117" s="68"/>
      <c r="AJ117" s="68"/>
      <c r="AK117" s="68"/>
      <c r="AL117" s="273"/>
    </row>
    <row r="118" spans="1:576" s="56" customFormat="1" ht="15" customHeight="1" x14ac:dyDescent="0.2">
      <c r="A118" s="18">
        <v>1</v>
      </c>
      <c r="B118" s="89" t="s">
        <v>335</v>
      </c>
      <c r="C118" s="89" t="s">
        <v>336</v>
      </c>
      <c r="D118" s="20">
        <v>14</v>
      </c>
      <c r="E118" s="89" t="s">
        <v>255</v>
      </c>
      <c r="F118" s="89" t="s">
        <v>337</v>
      </c>
      <c r="G118" s="130" t="s">
        <v>21</v>
      </c>
      <c r="H118" s="22">
        <v>40</v>
      </c>
      <c r="I118" s="22" t="s">
        <v>123</v>
      </c>
      <c r="J118" s="21" t="s">
        <v>22</v>
      </c>
      <c r="K118" s="21" t="s">
        <v>290</v>
      </c>
      <c r="L118" s="21" t="s">
        <v>200</v>
      </c>
      <c r="M118" s="22">
        <v>1</v>
      </c>
      <c r="N118" s="126">
        <v>8507</v>
      </c>
      <c r="O118" s="62"/>
      <c r="P118" s="62">
        <f t="shared" ref="P118:P137" si="65">+N118*0.15</f>
        <v>1276.05</v>
      </c>
      <c r="Q118" s="62">
        <f t="shared" ref="Q118:Q149" si="66">N118+O118+P118</f>
        <v>9783.0499999999993</v>
      </c>
      <c r="R118" s="62"/>
      <c r="S118" s="62">
        <f t="shared" ref="S118:S149" si="67">(Q118+Y118+Z118)/30*5</f>
        <v>1824.5083333333332</v>
      </c>
      <c r="T118" s="62">
        <f t="shared" ref="T118:T149" si="68">(Q118+Y118+Z118)/30*50</f>
        <v>18245.083333333332</v>
      </c>
      <c r="U118" s="62">
        <f t="shared" ref="U118:U149" si="69">Q118*15%</f>
        <v>1467.4574999999998</v>
      </c>
      <c r="V118" s="62">
        <f t="shared" ref="V118:V149" si="70">Q118*3%</f>
        <v>293.49149999999997</v>
      </c>
      <c r="W118" s="62">
        <f t="shared" ref="W118:W149" si="71">Q118*5%</f>
        <v>489.15249999999997</v>
      </c>
      <c r="X118" s="62">
        <f t="shared" ref="X118:X149" si="72">Q118*2%</f>
        <v>195.661</v>
      </c>
      <c r="Y118" s="62">
        <f>647+70</f>
        <v>717</v>
      </c>
      <c r="Z118" s="62">
        <f>417+30</f>
        <v>447</v>
      </c>
      <c r="AA118" s="64">
        <f t="shared" ref="AA118:AA149" si="73">(Q118+Y118+Z118)/2</f>
        <v>5473.5249999999996</v>
      </c>
      <c r="AB118" s="64">
        <f t="shared" ref="AB118:AB149" si="74">Q118+R118+U118+V118+W118+X118+Y118+Z118+(S118/12+T118/12+AA118/12)</f>
        <v>15521.405555555555</v>
      </c>
      <c r="AC118" s="64">
        <f t="shared" ref="AC118:AC149" si="75">+AB118*12</f>
        <v>186256.86666666667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</row>
    <row r="119" spans="1:576" s="23" customFormat="1" ht="15" customHeight="1" x14ac:dyDescent="0.2">
      <c r="A119" s="99">
        <v>2</v>
      </c>
      <c r="B119" s="92" t="s">
        <v>335</v>
      </c>
      <c r="C119" s="92" t="s">
        <v>336</v>
      </c>
      <c r="D119" s="97">
        <v>14</v>
      </c>
      <c r="E119" s="92" t="s">
        <v>255</v>
      </c>
      <c r="F119" s="92" t="s">
        <v>337</v>
      </c>
      <c r="G119" s="131" t="s">
        <v>21</v>
      </c>
      <c r="H119" s="100">
        <v>40</v>
      </c>
      <c r="I119" s="100" t="s">
        <v>123</v>
      </c>
      <c r="J119" s="54" t="s">
        <v>22</v>
      </c>
      <c r="K119" s="54" t="s">
        <v>290</v>
      </c>
      <c r="L119" s="54" t="s">
        <v>200</v>
      </c>
      <c r="M119" s="100">
        <v>1</v>
      </c>
      <c r="N119" s="126">
        <v>8507</v>
      </c>
      <c r="O119" s="101"/>
      <c r="P119" s="101">
        <f t="shared" si="65"/>
        <v>1276.05</v>
      </c>
      <c r="Q119" s="101">
        <f t="shared" si="66"/>
        <v>9783.0499999999993</v>
      </c>
      <c r="R119" s="101">
        <f>70.1*5</f>
        <v>350.5</v>
      </c>
      <c r="S119" s="101">
        <f t="shared" si="67"/>
        <v>1824.5083333333332</v>
      </c>
      <c r="T119" s="101">
        <f t="shared" si="68"/>
        <v>18245.083333333332</v>
      </c>
      <c r="U119" s="101">
        <f t="shared" si="69"/>
        <v>1467.4574999999998</v>
      </c>
      <c r="V119" s="101">
        <f t="shared" si="70"/>
        <v>293.49149999999997</v>
      </c>
      <c r="W119" s="101">
        <f t="shared" si="71"/>
        <v>489.15249999999997</v>
      </c>
      <c r="X119" s="101">
        <f t="shared" si="72"/>
        <v>195.661</v>
      </c>
      <c r="Y119" s="62">
        <f t="shared" ref="Y119:Y125" si="76">647+70</f>
        <v>717</v>
      </c>
      <c r="Z119" s="62">
        <f t="shared" ref="Z119:Z125" si="77">417+30</f>
        <v>447</v>
      </c>
      <c r="AA119" s="102">
        <f t="shared" si="73"/>
        <v>5473.5249999999996</v>
      </c>
      <c r="AB119" s="64">
        <f t="shared" si="74"/>
        <v>15871.905555555555</v>
      </c>
      <c r="AC119" s="102">
        <f t="shared" si="75"/>
        <v>190462.86666666667</v>
      </c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</row>
    <row r="120" spans="1:576" s="23" customFormat="1" ht="15" customHeight="1" x14ac:dyDescent="0.2">
      <c r="A120" s="18">
        <v>3</v>
      </c>
      <c r="B120" s="89" t="s">
        <v>335</v>
      </c>
      <c r="C120" s="89" t="s">
        <v>336</v>
      </c>
      <c r="D120" s="20">
        <v>14</v>
      </c>
      <c r="E120" s="89" t="s">
        <v>255</v>
      </c>
      <c r="F120" s="89" t="s">
        <v>337</v>
      </c>
      <c r="G120" s="130" t="s">
        <v>21</v>
      </c>
      <c r="H120" s="22">
        <v>40</v>
      </c>
      <c r="I120" s="22" t="s">
        <v>123</v>
      </c>
      <c r="J120" s="21" t="s">
        <v>22</v>
      </c>
      <c r="K120" s="21" t="s">
        <v>290</v>
      </c>
      <c r="L120" s="21" t="s">
        <v>200</v>
      </c>
      <c r="M120" s="22">
        <v>1</v>
      </c>
      <c r="N120" s="126">
        <v>8507</v>
      </c>
      <c r="O120" s="62"/>
      <c r="P120" s="62">
        <f t="shared" si="65"/>
        <v>1276.05</v>
      </c>
      <c r="Q120" s="62">
        <f t="shared" si="66"/>
        <v>9783.0499999999993</v>
      </c>
      <c r="R120" s="62">
        <f>70.1*5</f>
        <v>350.5</v>
      </c>
      <c r="S120" s="62">
        <f t="shared" si="67"/>
        <v>1824.5083333333332</v>
      </c>
      <c r="T120" s="62">
        <f t="shared" si="68"/>
        <v>18245.083333333332</v>
      </c>
      <c r="U120" s="62">
        <f t="shared" si="69"/>
        <v>1467.4574999999998</v>
      </c>
      <c r="V120" s="62">
        <f t="shared" si="70"/>
        <v>293.49149999999997</v>
      </c>
      <c r="W120" s="62">
        <f t="shared" si="71"/>
        <v>489.15249999999997</v>
      </c>
      <c r="X120" s="62">
        <f t="shared" si="72"/>
        <v>195.661</v>
      </c>
      <c r="Y120" s="62">
        <f t="shared" si="76"/>
        <v>717</v>
      </c>
      <c r="Z120" s="62">
        <f t="shared" si="77"/>
        <v>447</v>
      </c>
      <c r="AA120" s="64">
        <f t="shared" si="73"/>
        <v>5473.5249999999996</v>
      </c>
      <c r="AB120" s="64">
        <f t="shared" si="74"/>
        <v>15871.905555555555</v>
      </c>
      <c r="AC120" s="64">
        <f t="shared" si="75"/>
        <v>190462.86666666667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</row>
    <row r="121" spans="1:576" s="23" customFormat="1" ht="15" customHeight="1" x14ac:dyDescent="0.2">
      <c r="A121" s="99">
        <v>4</v>
      </c>
      <c r="B121" s="89" t="s">
        <v>335</v>
      </c>
      <c r="C121" s="89" t="s">
        <v>336</v>
      </c>
      <c r="D121" s="20">
        <v>14</v>
      </c>
      <c r="E121" s="89" t="s">
        <v>255</v>
      </c>
      <c r="F121" s="89" t="s">
        <v>337</v>
      </c>
      <c r="G121" s="130" t="s">
        <v>21</v>
      </c>
      <c r="H121" s="22">
        <v>40</v>
      </c>
      <c r="I121" s="22" t="s">
        <v>123</v>
      </c>
      <c r="J121" s="21" t="s">
        <v>22</v>
      </c>
      <c r="K121" s="21" t="s">
        <v>290</v>
      </c>
      <c r="L121" s="21" t="s">
        <v>200</v>
      </c>
      <c r="M121" s="22">
        <v>1</v>
      </c>
      <c r="N121" s="126">
        <v>8507</v>
      </c>
      <c r="O121" s="62"/>
      <c r="P121" s="62">
        <f t="shared" si="65"/>
        <v>1276.05</v>
      </c>
      <c r="Q121" s="62">
        <f t="shared" si="66"/>
        <v>9783.0499999999993</v>
      </c>
      <c r="R121" s="62"/>
      <c r="S121" s="62">
        <f t="shared" si="67"/>
        <v>1824.5083333333332</v>
      </c>
      <c r="T121" s="62">
        <f t="shared" si="68"/>
        <v>18245.083333333332</v>
      </c>
      <c r="U121" s="62">
        <f t="shared" si="69"/>
        <v>1467.4574999999998</v>
      </c>
      <c r="V121" s="62">
        <f t="shared" si="70"/>
        <v>293.49149999999997</v>
      </c>
      <c r="W121" s="62">
        <f t="shared" si="71"/>
        <v>489.15249999999997</v>
      </c>
      <c r="X121" s="62">
        <f t="shared" si="72"/>
        <v>195.661</v>
      </c>
      <c r="Y121" s="62">
        <f t="shared" si="76"/>
        <v>717</v>
      </c>
      <c r="Z121" s="62">
        <f t="shared" si="77"/>
        <v>447</v>
      </c>
      <c r="AA121" s="64">
        <f t="shared" si="73"/>
        <v>5473.5249999999996</v>
      </c>
      <c r="AB121" s="64">
        <f t="shared" si="74"/>
        <v>15521.405555555555</v>
      </c>
      <c r="AC121" s="64">
        <f t="shared" si="75"/>
        <v>186256.86666666667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</row>
    <row r="122" spans="1:576" s="23" customFormat="1" ht="15" customHeight="1" x14ac:dyDescent="0.2">
      <c r="A122" s="18">
        <v>5</v>
      </c>
      <c r="B122" s="89" t="s">
        <v>335</v>
      </c>
      <c r="C122" s="89" t="s">
        <v>336</v>
      </c>
      <c r="D122" s="20">
        <v>14</v>
      </c>
      <c r="E122" s="89" t="s">
        <v>255</v>
      </c>
      <c r="F122" s="89" t="s">
        <v>337</v>
      </c>
      <c r="G122" s="130" t="s">
        <v>21</v>
      </c>
      <c r="H122" s="22">
        <v>40</v>
      </c>
      <c r="I122" s="22" t="s">
        <v>123</v>
      </c>
      <c r="J122" s="21" t="s">
        <v>22</v>
      </c>
      <c r="K122" s="21" t="s">
        <v>290</v>
      </c>
      <c r="L122" s="21" t="s">
        <v>200</v>
      </c>
      <c r="M122" s="22">
        <v>1</v>
      </c>
      <c r="N122" s="126">
        <v>8507</v>
      </c>
      <c r="O122" s="62"/>
      <c r="P122" s="62">
        <f t="shared" si="65"/>
        <v>1276.05</v>
      </c>
      <c r="Q122" s="62">
        <f t="shared" si="66"/>
        <v>9783.0499999999993</v>
      </c>
      <c r="R122" s="62">
        <f>70.1*5</f>
        <v>350.5</v>
      </c>
      <c r="S122" s="62">
        <f t="shared" si="67"/>
        <v>1824.5083333333332</v>
      </c>
      <c r="T122" s="62">
        <f t="shared" si="68"/>
        <v>18245.083333333332</v>
      </c>
      <c r="U122" s="62">
        <f t="shared" si="69"/>
        <v>1467.4574999999998</v>
      </c>
      <c r="V122" s="62">
        <f t="shared" si="70"/>
        <v>293.49149999999997</v>
      </c>
      <c r="W122" s="62">
        <f t="shared" si="71"/>
        <v>489.15249999999997</v>
      </c>
      <c r="X122" s="62">
        <f t="shared" si="72"/>
        <v>195.661</v>
      </c>
      <c r="Y122" s="62">
        <f t="shared" si="76"/>
        <v>717</v>
      </c>
      <c r="Z122" s="62">
        <f t="shared" si="77"/>
        <v>447</v>
      </c>
      <c r="AA122" s="64">
        <f t="shared" si="73"/>
        <v>5473.5249999999996</v>
      </c>
      <c r="AB122" s="64">
        <f t="shared" si="74"/>
        <v>15871.905555555555</v>
      </c>
      <c r="AC122" s="64">
        <f t="shared" si="75"/>
        <v>190462.86666666667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</row>
    <row r="123" spans="1:576" s="23" customFormat="1" ht="15" customHeight="1" x14ac:dyDescent="0.2">
      <c r="A123" s="99">
        <v>6</v>
      </c>
      <c r="B123" s="89" t="s">
        <v>335</v>
      </c>
      <c r="C123" s="89" t="s">
        <v>336</v>
      </c>
      <c r="D123" s="20">
        <v>14</v>
      </c>
      <c r="E123" s="92" t="s">
        <v>255</v>
      </c>
      <c r="F123" s="89" t="s">
        <v>337</v>
      </c>
      <c r="G123" s="130" t="s">
        <v>21</v>
      </c>
      <c r="H123" s="22">
        <v>40</v>
      </c>
      <c r="I123" s="22" t="s">
        <v>123</v>
      </c>
      <c r="J123" s="21" t="s">
        <v>22</v>
      </c>
      <c r="K123" s="21" t="s">
        <v>290</v>
      </c>
      <c r="L123" s="21" t="s">
        <v>200</v>
      </c>
      <c r="M123" s="22">
        <v>1</v>
      </c>
      <c r="N123" s="126">
        <v>8507</v>
      </c>
      <c r="O123" s="62"/>
      <c r="P123" s="62">
        <f t="shared" si="65"/>
        <v>1276.05</v>
      </c>
      <c r="Q123" s="62">
        <f t="shared" si="66"/>
        <v>9783.0499999999993</v>
      </c>
      <c r="R123" s="62">
        <f>70.1*4</f>
        <v>280.39999999999998</v>
      </c>
      <c r="S123" s="62">
        <f t="shared" si="67"/>
        <v>1824.5083333333332</v>
      </c>
      <c r="T123" s="62">
        <f t="shared" si="68"/>
        <v>18245.083333333332</v>
      </c>
      <c r="U123" s="62">
        <f t="shared" si="69"/>
        <v>1467.4574999999998</v>
      </c>
      <c r="V123" s="62">
        <f t="shared" si="70"/>
        <v>293.49149999999997</v>
      </c>
      <c r="W123" s="62">
        <f t="shared" si="71"/>
        <v>489.15249999999997</v>
      </c>
      <c r="X123" s="62">
        <f t="shared" si="72"/>
        <v>195.661</v>
      </c>
      <c r="Y123" s="62">
        <f t="shared" si="76"/>
        <v>717</v>
      </c>
      <c r="Z123" s="62">
        <f t="shared" si="77"/>
        <v>447</v>
      </c>
      <c r="AA123" s="64">
        <f t="shared" si="73"/>
        <v>5473.5249999999996</v>
      </c>
      <c r="AB123" s="64">
        <f t="shared" si="74"/>
        <v>15801.805555555555</v>
      </c>
      <c r="AC123" s="64">
        <f t="shared" si="75"/>
        <v>189621.66666666666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</row>
    <row r="124" spans="1:576" s="23" customFormat="1" ht="15" customHeight="1" x14ac:dyDescent="0.2">
      <c r="A124" s="18">
        <v>7</v>
      </c>
      <c r="B124" s="89" t="s">
        <v>335</v>
      </c>
      <c r="C124" s="89" t="s">
        <v>336</v>
      </c>
      <c r="D124" s="20">
        <v>14</v>
      </c>
      <c r="E124" s="89" t="s">
        <v>255</v>
      </c>
      <c r="F124" s="89" t="s">
        <v>337</v>
      </c>
      <c r="G124" s="130" t="s">
        <v>21</v>
      </c>
      <c r="H124" s="22">
        <v>40</v>
      </c>
      <c r="I124" s="22" t="s">
        <v>123</v>
      </c>
      <c r="J124" s="21" t="s">
        <v>22</v>
      </c>
      <c r="K124" s="21" t="s">
        <v>290</v>
      </c>
      <c r="L124" s="21" t="s">
        <v>200</v>
      </c>
      <c r="M124" s="22">
        <v>1</v>
      </c>
      <c r="N124" s="126">
        <v>8507</v>
      </c>
      <c r="O124" s="62"/>
      <c r="P124" s="62">
        <f t="shared" si="65"/>
        <v>1276.05</v>
      </c>
      <c r="Q124" s="62">
        <f t="shared" si="66"/>
        <v>9783.0499999999993</v>
      </c>
      <c r="R124" s="62">
        <f>70.1*4</f>
        <v>280.39999999999998</v>
      </c>
      <c r="S124" s="62">
        <f t="shared" si="67"/>
        <v>1824.5083333333332</v>
      </c>
      <c r="T124" s="62">
        <f t="shared" si="68"/>
        <v>18245.083333333332</v>
      </c>
      <c r="U124" s="62">
        <f t="shared" si="69"/>
        <v>1467.4574999999998</v>
      </c>
      <c r="V124" s="62">
        <f t="shared" si="70"/>
        <v>293.49149999999997</v>
      </c>
      <c r="W124" s="62">
        <f t="shared" si="71"/>
        <v>489.15249999999997</v>
      </c>
      <c r="X124" s="62">
        <f t="shared" si="72"/>
        <v>195.661</v>
      </c>
      <c r="Y124" s="62">
        <f t="shared" si="76"/>
        <v>717</v>
      </c>
      <c r="Z124" s="62">
        <f t="shared" si="77"/>
        <v>447</v>
      </c>
      <c r="AA124" s="64">
        <f t="shared" si="73"/>
        <v>5473.5249999999996</v>
      </c>
      <c r="AB124" s="64">
        <f t="shared" si="74"/>
        <v>15801.805555555555</v>
      </c>
      <c r="AC124" s="64">
        <f t="shared" si="75"/>
        <v>189621.66666666666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</row>
    <row r="125" spans="1:576" s="23" customFormat="1" ht="15" customHeight="1" x14ac:dyDescent="0.2">
      <c r="A125" s="99">
        <v>8</v>
      </c>
      <c r="B125" s="89" t="s">
        <v>335</v>
      </c>
      <c r="C125" s="89" t="s">
        <v>336</v>
      </c>
      <c r="D125" s="20">
        <v>14</v>
      </c>
      <c r="E125" s="89" t="s">
        <v>255</v>
      </c>
      <c r="F125" s="89" t="s">
        <v>337</v>
      </c>
      <c r="G125" s="130" t="s">
        <v>21</v>
      </c>
      <c r="H125" s="22">
        <v>40</v>
      </c>
      <c r="I125" s="22" t="s">
        <v>123</v>
      </c>
      <c r="J125" s="21" t="s">
        <v>22</v>
      </c>
      <c r="K125" s="21" t="s">
        <v>290</v>
      </c>
      <c r="L125" s="21" t="s">
        <v>200</v>
      </c>
      <c r="M125" s="22">
        <v>1</v>
      </c>
      <c r="N125" s="126">
        <v>8507</v>
      </c>
      <c r="O125" s="62"/>
      <c r="P125" s="62">
        <f t="shared" si="65"/>
        <v>1276.05</v>
      </c>
      <c r="Q125" s="62">
        <f t="shared" si="66"/>
        <v>9783.0499999999993</v>
      </c>
      <c r="R125" s="62">
        <f>70.1*4</f>
        <v>280.39999999999998</v>
      </c>
      <c r="S125" s="62">
        <f t="shared" si="67"/>
        <v>1824.5083333333332</v>
      </c>
      <c r="T125" s="62">
        <f t="shared" si="68"/>
        <v>18245.083333333332</v>
      </c>
      <c r="U125" s="62">
        <f t="shared" si="69"/>
        <v>1467.4574999999998</v>
      </c>
      <c r="V125" s="62">
        <f t="shared" si="70"/>
        <v>293.49149999999997</v>
      </c>
      <c r="W125" s="62">
        <f t="shared" si="71"/>
        <v>489.15249999999997</v>
      </c>
      <c r="X125" s="62">
        <f t="shared" si="72"/>
        <v>195.661</v>
      </c>
      <c r="Y125" s="62">
        <f t="shared" si="76"/>
        <v>717</v>
      </c>
      <c r="Z125" s="62">
        <f t="shared" si="77"/>
        <v>447</v>
      </c>
      <c r="AA125" s="64">
        <f t="shared" si="73"/>
        <v>5473.5249999999996</v>
      </c>
      <c r="AB125" s="64">
        <f t="shared" si="74"/>
        <v>15801.805555555555</v>
      </c>
      <c r="AC125" s="64">
        <f t="shared" si="75"/>
        <v>189621.66666666666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</row>
    <row r="126" spans="1:576" s="23" customFormat="1" ht="15" customHeight="1" x14ac:dyDescent="0.2">
      <c r="A126" s="18">
        <v>9</v>
      </c>
      <c r="B126" s="89" t="s">
        <v>335</v>
      </c>
      <c r="C126" s="89" t="s">
        <v>336</v>
      </c>
      <c r="D126" s="20">
        <v>14</v>
      </c>
      <c r="E126" s="89" t="s">
        <v>255</v>
      </c>
      <c r="F126" s="89" t="s">
        <v>337</v>
      </c>
      <c r="G126" s="130" t="s">
        <v>35</v>
      </c>
      <c r="H126" s="22">
        <v>40</v>
      </c>
      <c r="I126" s="22" t="s">
        <v>123</v>
      </c>
      <c r="J126" s="21" t="s">
        <v>36</v>
      </c>
      <c r="K126" s="21" t="s">
        <v>290</v>
      </c>
      <c r="L126" s="21" t="s">
        <v>200</v>
      </c>
      <c r="M126" s="22">
        <v>1</v>
      </c>
      <c r="N126" s="62">
        <v>9269</v>
      </c>
      <c r="O126" s="62"/>
      <c r="P126" s="62">
        <f t="shared" si="65"/>
        <v>1390.35</v>
      </c>
      <c r="Q126" s="62">
        <f t="shared" si="66"/>
        <v>10659.35</v>
      </c>
      <c r="R126" s="62">
        <f>70.1*6</f>
        <v>420.59999999999997</v>
      </c>
      <c r="S126" s="62">
        <f t="shared" si="67"/>
        <v>1985.8916666666667</v>
      </c>
      <c r="T126" s="62">
        <f t="shared" si="68"/>
        <v>19858.916666666668</v>
      </c>
      <c r="U126" s="62">
        <f t="shared" si="69"/>
        <v>1598.9024999999999</v>
      </c>
      <c r="V126" s="62">
        <f t="shared" si="70"/>
        <v>319.78050000000002</v>
      </c>
      <c r="W126" s="62">
        <f t="shared" si="71"/>
        <v>532.96750000000009</v>
      </c>
      <c r="X126" s="62">
        <f t="shared" si="72"/>
        <v>213.18700000000001</v>
      </c>
      <c r="Y126" s="62">
        <f>718+70</f>
        <v>788</v>
      </c>
      <c r="Z126" s="62">
        <f>438+30</f>
        <v>468</v>
      </c>
      <c r="AA126" s="64">
        <f t="shared" si="73"/>
        <v>5957.6750000000002</v>
      </c>
      <c r="AB126" s="64">
        <f t="shared" si="74"/>
        <v>17317.661111111112</v>
      </c>
      <c r="AC126" s="64">
        <f t="shared" si="75"/>
        <v>207811.93333333335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</row>
    <row r="127" spans="1:576" s="23" customFormat="1" ht="15" customHeight="1" x14ac:dyDescent="0.2">
      <c r="A127" s="99">
        <v>10</v>
      </c>
      <c r="B127" s="89" t="s">
        <v>335</v>
      </c>
      <c r="C127" s="89" t="s">
        <v>336</v>
      </c>
      <c r="D127" s="20">
        <v>14</v>
      </c>
      <c r="E127" s="92" t="s">
        <v>255</v>
      </c>
      <c r="F127" s="89" t="s">
        <v>337</v>
      </c>
      <c r="G127" s="130" t="s">
        <v>35</v>
      </c>
      <c r="H127" s="22">
        <v>40</v>
      </c>
      <c r="I127" s="22" t="s">
        <v>123</v>
      </c>
      <c r="J127" s="21" t="s">
        <v>36</v>
      </c>
      <c r="K127" s="21" t="s">
        <v>290</v>
      </c>
      <c r="L127" s="21" t="s">
        <v>200</v>
      </c>
      <c r="M127" s="22">
        <v>1</v>
      </c>
      <c r="N127" s="62">
        <v>9269</v>
      </c>
      <c r="O127" s="62"/>
      <c r="P127" s="62">
        <f t="shared" si="65"/>
        <v>1390.35</v>
      </c>
      <c r="Q127" s="62">
        <f t="shared" si="66"/>
        <v>10659.35</v>
      </c>
      <c r="R127" s="62">
        <f>70.1*5</f>
        <v>350.5</v>
      </c>
      <c r="S127" s="62">
        <f t="shared" si="67"/>
        <v>1985.8916666666667</v>
      </c>
      <c r="T127" s="62">
        <f t="shared" si="68"/>
        <v>19858.916666666668</v>
      </c>
      <c r="U127" s="62">
        <f t="shared" si="69"/>
        <v>1598.9024999999999</v>
      </c>
      <c r="V127" s="62">
        <f t="shared" si="70"/>
        <v>319.78050000000002</v>
      </c>
      <c r="W127" s="62">
        <f t="shared" si="71"/>
        <v>532.96750000000009</v>
      </c>
      <c r="X127" s="62">
        <f t="shared" si="72"/>
        <v>213.18700000000001</v>
      </c>
      <c r="Y127" s="62">
        <f t="shared" ref="Y127:Y132" si="78">718+70</f>
        <v>788</v>
      </c>
      <c r="Z127" s="62">
        <f t="shared" ref="Z127:Z132" si="79">438+30</f>
        <v>468</v>
      </c>
      <c r="AA127" s="64">
        <f t="shared" si="73"/>
        <v>5957.6750000000002</v>
      </c>
      <c r="AB127" s="64">
        <f t="shared" si="74"/>
        <v>17247.561111111114</v>
      </c>
      <c r="AC127" s="64">
        <f t="shared" si="75"/>
        <v>206970.73333333337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</row>
    <row r="128" spans="1:576" s="23" customFormat="1" ht="15" customHeight="1" x14ac:dyDescent="0.2">
      <c r="A128" s="18">
        <v>11</v>
      </c>
      <c r="B128" s="89" t="s">
        <v>335</v>
      </c>
      <c r="C128" s="89" t="s">
        <v>336</v>
      </c>
      <c r="D128" s="20">
        <v>14</v>
      </c>
      <c r="E128" s="89" t="s">
        <v>255</v>
      </c>
      <c r="F128" s="89" t="s">
        <v>337</v>
      </c>
      <c r="G128" s="130" t="s">
        <v>35</v>
      </c>
      <c r="H128" s="22">
        <v>40</v>
      </c>
      <c r="I128" s="22" t="s">
        <v>123</v>
      </c>
      <c r="J128" s="21" t="s">
        <v>36</v>
      </c>
      <c r="K128" s="21" t="s">
        <v>290</v>
      </c>
      <c r="L128" s="21" t="s">
        <v>200</v>
      </c>
      <c r="M128" s="22">
        <v>1</v>
      </c>
      <c r="N128" s="62">
        <v>9269</v>
      </c>
      <c r="O128" s="62"/>
      <c r="P128" s="62">
        <f t="shared" si="65"/>
        <v>1390.35</v>
      </c>
      <c r="Q128" s="62">
        <f t="shared" si="66"/>
        <v>10659.35</v>
      </c>
      <c r="R128" s="62">
        <f>70.1*5</f>
        <v>350.5</v>
      </c>
      <c r="S128" s="62">
        <f t="shared" si="67"/>
        <v>1985.8916666666667</v>
      </c>
      <c r="T128" s="62">
        <f t="shared" si="68"/>
        <v>19858.916666666668</v>
      </c>
      <c r="U128" s="62">
        <f t="shared" si="69"/>
        <v>1598.9024999999999</v>
      </c>
      <c r="V128" s="62">
        <f t="shared" si="70"/>
        <v>319.78050000000002</v>
      </c>
      <c r="W128" s="62">
        <f t="shared" si="71"/>
        <v>532.96750000000009</v>
      </c>
      <c r="X128" s="62">
        <f t="shared" si="72"/>
        <v>213.18700000000001</v>
      </c>
      <c r="Y128" s="62">
        <f t="shared" si="78"/>
        <v>788</v>
      </c>
      <c r="Z128" s="62">
        <f t="shared" si="79"/>
        <v>468</v>
      </c>
      <c r="AA128" s="64">
        <f t="shared" si="73"/>
        <v>5957.6750000000002</v>
      </c>
      <c r="AB128" s="64">
        <f t="shared" si="74"/>
        <v>17247.561111111114</v>
      </c>
      <c r="AC128" s="64">
        <f t="shared" si="75"/>
        <v>206970.73333333337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</row>
    <row r="129" spans="1:576" s="23" customFormat="1" ht="15" customHeight="1" x14ac:dyDescent="0.2">
      <c r="A129" s="99">
        <v>12</v>
      </c>
      <c r="B129" s="89" t="s">
        <v>335</v>
      </c>
      <c r="C129" s="89" t="s">
        <v>336</v>
      </c>
      <c r="D129" s="20">
        <v>14</v>
      </c>
      <c r="E129" s="89" t="s">
        <v>255</v>
      </c>
      <c r="F129" s="89" t="s">
        <v>337</v>
      </c>
      <c r="G129" s="130" t="s">
        <v>35</v>
      </c>
      <c r="H129" s="22">
        <v>40</v>
      </c>
      <c r="I129" s="22" t="s">
        <v>123</v>
      </c>
      <c r="J129" s="21" t="s">
        <v>36</v>
      </c>
      <c r="K129" s="21" t="s">
        <v>290</v>
      </c>
      <c r="L129" s="21" t="s">
        <v>200</v>
      </c>
      <c r="M129" s="22">
        <v>1</v>
      </c>
      <c r="N129" s="62">
        <v>9269</v>
      </c>
      <c r="O129" s="62"/>
      <c r="P129" s="62">
        <f t="shared" si="65"/>
        <v>1390.35</v>
      </c>
      <c r="Q129" s="62">
        <f t="shared" si="66"/>
        <v>10659.35</v>
      </c>
      <c r="R129" s="62">
        <f>70.1*5</f>
        <v>350.5</v>
      </c>
      <c r="S129" s="62">
        <f t="shared" si="67"/>
        <v>1985.8916666666667</v>
      </c>
      <c r="T129" s="62">
        <f t="shared" si="68"/>
        <v>19858.916666666668</v>
      </c>
      <c r="U129" s="62">
        <f t="shared" si="69"/>
        <v>1598.9024999999999</v>
      </c>
      <c r="V129" s="62">
        <f t="shared" si="70"/>
        <v>319.78050000000002</v>
      </c>
      <c r="W129" s="62">
        <f t="shared" si="71"/>
        <v>532.96750000000009</v>
      </c>
      <c r="X129" s="62">
        <f t="shared" si="72"/>
        <v>213.18700000000001</v>
      </c>
      <c r="Y129" s="62">
        <f t="shared" si="78"/>
        <v>788</v>
      </c>
      <c r="Z129" s="62">
        <f t="shared" si="79"/>
        <v>468</v>
      </c>
      <c r="AA129" s="64">
        <f t="shared" si="73"/>
        <v>5957.6750000000002</v>
      </c>
      <c r="AB129" s="64">
        <f t="shared" si="74"/>
        <v>17247.561111111114</v>
      </c>
      <c r="AC129" s="64">
        <f t="shared" si="75"/>
        <v>206970.73333333337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</row>
    <row r="130" spans="1:576" s="23" customFormat="1" ht="15" customHeight="1" x14ac:dyDescent="0.2">
      <c r="A130" s="18">
        <v>13</v>
      </c>
      <c r="B130" s="89" t="s">
        <v>335</v>
      </c>
      <c r="C130" s="89" t="s">
        <v>336</v>
      </c>
      <c r="D130" s="20">
        <v>14</v>
      </c>
      <c r="E130" s="89" t="s">
        <v>255</v>
      </c>
      <c r="F130" s="89" t="s">
        <v>337</v>
      </c>
      <c r="G130" s="130" t="s">
        <v>35</v>
      </c>
      <c r="H130" s="22">
        <v>40</v>
      </c>
      <c r="I130" s="22" t="s">
        <v>123</v>
      </c>
      <c r="J130" s="21" t="s">
        <v>36</v>
      </c>
      <c r="K130" s="21" t="s">
        <v>290</v>
      </c>
      <c r="L130" s="21" t="s">
        <v>200</v>
      </c>
      <c r="M130" s="22">
        <v>1</v>
      </c>
      <c r="N130" s="62">
        <v>9269</v>
      </c>
      <c r="O130" s="62"/>
      <c r="P130" s="62">
        <f t="shared" si="65"/>
        <v>1390.35</v>
      </c>
      <c r="Q130" s="62">
        <f t="shared" si="66"/>
        <v>10659.35</v>
      </c>
      <c r="R130" s="62">
        <f>70.1*6</f>
        <v>420.59999999999997</v>
      </c>
      <c r="S130" s="62">
        <f t="shared" si="67"/>
        <v>1985.8916666666667</v>
      </c>
      <c r="T130" s="62">
        <f t="shared" si="68"/>
        <v>19858.916666666668</v>
      </c>
      <c r="U130" s="62">
        <f t="shared" si="69"/>
        <v>1598.9024999999999</v>
      </c>
      <c r="V130" s="62">
        <f t="shared" si="70"/>
        <v>319.78050000000002</v>
      </c>
      <c r="W130" s="62">
        <f t="shared" si="71"/>
        <v>532.96750000000009</v>
      </c>
      <c r="X130" s="62">
        <f t="shared" si="72"/>
        <v>213.18700000000001</v>
      </c>
      <c r="Y130" s="62">
        <f t="shared" si="78"/>
        <v>788</v>
      </c>
      <c r="Z130" s="62">
        <f t="shared" si="79"/>
        <v>468</v>
      </c>
      <c r="AA130" s="64">
        <f t="shared" si="73"/>
        <v>5957.6750000000002</v>
      </c>
      <c r="AB130" s="64">
        <f t="shared" si="74"/>
        <v>17317.661111111112</v>
      </c>
      <c r="AC130" s="64">
        <f t="shared" si="75"/>
        <v>207811.93333333335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</row>
    <row r="131" spans="1:576" s="23" customFormat="1" ht="15" customHeight="1" x14ac:dyDescent="0.2">
      <c r="A131" s="99">
        <v>14</v>
      </c>
      <c r="B131" s="89" t="s">
        <v>335</v>
      </c>
      <c r="C131" s="89" t="s">
        <v>336</v>
      </c>
      <c r="D131" s="20">
        <v>14</v>
      </c>
      <c r="E131" s="92" t="s">
        <v>255</v>
      </c>
      <c r="F131" s="89" t="s">
        <v>337</v>
      </c>
      <c r="G131" s="130" t="s">
        <v>35</v>
      </c>
      <c r="H131" s="22">
        <v>40</v>
      </c>
      <c r="I131" s="22" t="s">
        <v>123</v>
      </c>
      <c r="J131" s="21" t="s">
        <v>36</v>
      </c>
      <c r="K131" s="21" t="s">
        <v>290</v>
      </c>
      <c r="L131" s="21" t="s">
        <v>200</v>
      </c>
      <c r="M131" s="22">
        <v>1</v>
      </c>
      <c r="N131" s="62">
        <v>9269</v>
      </c>
      <c r="O131" s="62"/>
      <c r="P131" s="62">
        <f t="shared" si="65"/>
        <v>1390.35</v>
      </c>
      <c r="Q131" s="62">
        <f t="shared" si="66"/>
        <v>10659.35</v>
      </c>
      <c r="R131" s="62">
        <f>70.1*5</f>
        <v>350.5</v>
      </c>
      <c r="S131" s="62">
        <f t="shared" si="67"/>
        <v>1985.8916666666667</v>
      </c>
      <c r="T131" s="62">
        <f t="shared" si="68"/>
        <v>19858.916666666668</v>
      </c>
      <c r="U131" s="62">
        <f t="shared" si="69"/>
        <v>1598.9024999999999</v>
      </c>
      <c r="V131" s="62">
        <f t="shared" si="70"/>
        <v>319.78050000000002</v>
      </c>
      <c r="W131" s="62">
        <f t="shared" si="71"/>
        <v>532.96750000000009</v>
      </c>
      <c r="X131" s="62">
        <f t="shared" si="72"/>
        <v>213.18700000000001</v>
      </c>
      <c r="Y131" s="62">
        <f t="shared" si="78"/>
        <v>788</v>
      </c>
      <c r="Z131" s="62">
        <f t="shared" si="79"/>
        <v>468</v>
      </c>
      <c r="AA131" s="64">
        <f t="shared" si="73"/>
        <v>5957.6750000000002</v>
      </c>
      <c r="AB131" s="64">
        <f t="shared" si="74"/>
        <v>17247.561111111114</v>
      </c>
      <c r="AC131" s="64">
        <f t="shared" si="75"/>
        <v>206970.73333333337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</row>
    <row r="132" spans="1:576" s="23" customFormat="1" ht="15" customHeight="1" x14ac:dyDescent="0.2">
      <c r="A132" s="18">
        <v>15</v>
      </c>
      <c r="B132" s="89" t="s">
        <v>335</v>
      </c>
      <c r="C132" s="89" t="s">
        <v>336</v>
      </c>
      <c r="D132" s="20">
        <v>14</v>
      </c>
      <c r="E132" s="89" t="s">
        <v>255</v>
      </c>
      <c r="F132" s="89" t="s">
        <v>337</v>
      </c>
      <c r="G132" s="130" t="s">
        <v>35</v>
      </c>
      <c r="H132" s="22">
        <v>40</v>
      </c>
      <c r="I132" s="22" t="s">
        <v>123</v>
      </c>
      <c r="J132" s="21" t="s">
        <v>36</v>
      </c>
      <c r="K132" s="21" t="s">
        <v>290</v>
      </c>
      <c r="L132" s="21" t="s">
        <v>200</v>
      </c>
      <c r="M132" s="22">
        <v>1</v>
      </c>
      <c r="N132" s="62">
        <v>9269</v>
      </c>
      <c r="O132" s="62"/>
      <c r="P132" s="62">
        <f t="shared" si="65"/>
        <v>1390.35</v>
      </c>
      <c r="Q132" s="62">
        <f t="shared" si="66"/>
        <v>10659.35</v>
      </c>
      <c r="R132" s="62">
        <f>70.1*5</f>
        <v>350.5</v>
      </c>
      <c r="S132" s="62">
        <f t="shared" si="67"/>
        <v>1985.8916666666667</v>
      </c>
      <c r="T132" s="62">
        <f t="shared" si="68"/>
        <v>19858.916666666668</v>
      </c>
      <c r="U132" s="62">
        <f t="shared" si="69"/>
        <v>1598.9024999999999</v>
      </c>
      <c r="V132" s="62">
        <f t="shared" si="70"/>
        <v>319.78050000000002</v>
      </c>
      <c r="W132" s="62">
        <f t="shared" si="71"/>
        <v>532.96750000000009</v>
      </c>
      <c r="X132" s="62">
        <f t="shared" si="72"/>
        <v>213.18700000000001</v>
      </c>
      <c r="Y132" s="62">
        <f t="shared" si="78"/>
        <v>788</v>
      </c>
      <c r="Z132" s="62">
        <f t="shared" si="79"/>
        <v>468</v>
      </c>
      <c r="AA132" s="64">
        <f t="shared" si="73"/>
        <v>5957.6750000000002</v>
      </c>
      <c r="AB132" s="64">
        <f t="shared" si="74"/>
        <v>17247.561111111114</v>
      </c>
      <c r="AC132" s="64">
        <f t="shared" si="75"/>
        <v>206970.73333333337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</row>
    <row r="133" spans="1:576" s="23" customFormat="1" ht="15" customHeight="1" x14ac:dyDescent="0.2">
      <c r="A133" s="99">
        <v>16</v>
      </c>
      <c r="B133" s="89" t="s">
        <v>335</v>
      </c>
      <c r="C133" s="89" t="s">
        <v>336</v>
      </c>
      <c r="D133" s="20">
        <v>14</v>
      </c>
      <c r="E133" s="89" t="s">
        <v>255</v>
      </c>
      <c r="F133" s="89" t="s">
        <v>337</v>
      </c>
      <c r="G133" s="130" t="s">
        <v>19</v>
      </c>
      <c r="H133" s="22">
        <v>40</v>
      </c>
      <c r="I133" s="22" t="s">
        <v>123</v>
      </c>
      <c r="J133" s="21" t="s">
        <v>20</v>
      </c>
      <c r="K133" s="21" t="s">
        <v>290</v>
      </c>
      <c r="L133" s="21" t="s">
        <v>200</v>
      </c>
      <c r="M133" s="22">
        <v>1</v>
      </c>
      <c r="N133" s="62">
        <v>9638</v>
      </c>
      <c r="O133" s="62"/>
      <c r="P133" s="62">
        <f t="shared" si="65"/>
        <v>1445.7</v>
      </c>
      <c r="Q133" s="62">
        <f t="shared" si="66"/>
        <v>11083.7</v>
      </c>
      <c r="R133" s="62">
        <f>70.1*4</f>
        <v>280.39999999999998</v>
      </c>
      <c r="S133" s="62">
        <f t="shared" si="67"/>
        <v>2061.2833333333338</v>
      </c>
      <c r="T133" s="62">
        <f t="shared" si="68"/>
        <v>20612.833333333336</v>
      </c>
      <c r="U133" s="62">
        <f t="shared" si="69"/>
        <v>1662.5550000000001</v>
      </c>
      <c r="V133" s="62">
        <f t="shared" si="70"/>
        <v>332.51100000000002</v>
      </c>
      <c r="W133" s="62">
        <f t="shared" si="71"/>
        <v>554.18500000000006</v>
      </c>
      <c r="X133" s="62">
        <f t="shared" si="72"/>
        <v>221.67400000000001</v>
      </c>
      <c r="Y133" s="62">
        <f>732+70</f>
        <v>802</v>
      </c>
      <c r="Z133" s="62">
        <f>452+30</f>
        <v>482</v>
      </c>
      <c r="AA133" s="64">
        <f t="shared" si="73"/>
        <v>6183.85</v>
      </c>
      <c r="AB133" s="64">
        <f t="shared" si="74"/>
        <v>17823.855555555558</v>
      </c>
      <c r="AC133" s="64">
        <f t="shared" si="75"/>
        <v>213886.26666666669</v>
      </c>
      <c r="AD133" s="64"/>
      <c r="AE133" s="64"/>
      <c r="AF133" s="64"/>
      <c r="AG133" s="64"/>
      <c r="AH133" s="64"/>
      <c r="AI133" s="64"/>
      <c r="AJ133" s="64"/>
      <c r="AK133" s="64"/>
      <c r="AL133" s="6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  <c r="II133" s="24"/>
      <c r="IJ133" s="24"/>
      <c r="IK133" s="24"/>
      <c r="IL133" s="24"/>
      <c r="IM133" s="24"/>
      <c r="IN133" s="24"/>
      <c r="IO133" s="24"/>
      <c r="IP133" s="24"/>
      <c r="IQ133" s="24"/>
      <c r="IR133" s="24"/>
      <c r="IS133" s="24"/>
      <c r="IT133" s="24"/>
      <c r="IU133" s="24"/>
      <c r="IV133" s="24"/>
      <c r="IW133" s="24"/>
      <c r="IX133" s="24"/>
      <c r="IY133" s="24"/>
      <c r="IZ133" s="24"/>
      <c r="JA133" s="24"/>
      <c r="JB133" s="24"/>
      <c r="JC133" s="24"/>
      <c r="JD133" s="24"/>
      <c r="JE133" s="24"/>
      <c r="JF133" s="24"/>
      <c r="JG133" s="24"/>
      <c r="JH133" s="24"/>
      <c r="JI133" s="24"/>
      <c r="JJ133" s="24"/>
      <c r="JK133" s="24"/>
      <c r="JL133" s="24"/>
      <c r="JM133" s="24"/>
      <c r="JN133" s="24"/>
      <c r="JO133" s="24"/>
      <c r="JP133" s="24"/>
      <c r="JQ133" s="24"/>
      <c r="JR133" s="24"/>
      <c r="JS133" s="24"/>
      <c r="JT133" s="24"/>
      <c r="JU133" s="24"/>
      <c r="JV133" s="24"/>
      <c r="JW133" s="24"/>
      <c r="JX133" s="24"/>
      <c r="JY133" s="24"/>
      <c r="JZ133" s="24"/>
      <c r="KA133" s="24"/>
      <c r="KB133" s="24"/>
      <c r="KC133" s="24"/>
      <c r="KD133" s="24"/>
      <c r="KE133" s="24"/>
      <c r="KF133" s="24"/>
      <c r="KG133" s="24"/>
      <c r="KH133" s="24"/>
      <c r="KI133" s="24"/>
      <c r="KJ133" s="24"/>
      <c r="KK133" s="24"/>
      <c r="KL133" s="24"/>
      <c r="KM133" s="24"/>
      <c r="KN133" s="24"/>
      <c r="KO133" s="24"/>
      <c r="KP133" s="24"/>
      <c r="KQ133" s="24"/>
      <c r="KR133" s="24"/>
      <c r="KS133" s="24"/>
      <c r="KT133" s="24"/>
      <c r="KU133" s="24"/>
      <c r="KV133" s="24"/>
      <c r="KW133" s="24"/>
      <c r="KX133" s="24"/>
      <c r="KY133" s="24"/>
      <c r="KZ133" s="24"/>
      <c r="LA133" s="24"/>
      <c r="LB133" s="24"/>
      <c r="LC133" s="24"/>
      <c r="LD133" s="24"/>
      <c r="LE133" s="24"/>
      <c r="LF133" s="24"/>
      <c r="LG133" s="24"/>
      <c r="LH133" s="24"/>
      <c r="LI133" s="24"/>
      <c r="LJ133" s="24"/>
      <c r="LK133" s="24"/>
      <c r="LL133" s="24"/>
      <c r="LM133" s="24"/>
      <c r="LN133" s="24"/>
      <c r="LO133" s="24"/>
      <c r="LP133" s="24"/>
      <c r="LQ133" s="24"/>
      <c r="LR133" s="24"/>
      <c r="LS133" s="24"/>
      <c r="LT133" s="24"/>
      <c r="LU133" s="24"/>
      <c r="LV133" s="24"/>
      <c r="LW133" s="24"/>
      <c r="LX133" s="24"/>
      <c r="LY133" s="24"/>
      <c r="LZ133" s="24"/>
      <c r="MA133" s="24"/>
      <c r="MB133" s="24"/>
      <c r="MC133" s="24"/>
      <c r="MD133" s="24"/>
      <c r="ME133" s="24"/>
      <c r="MF133" s="24"/>
      <c r="MG133" s="24"/>
      <c r="MH133" s="24"/>
      <c r="MI133" s="24"/>
      <c r="MJ133" s="24"/>
      <c r="MK133" s="24"/>
      <c r="ML133" s="24"/>
      <c r="MM133" s="24"/>
      <c r="MN133" s="24"/>
      <c r="MO133" s="24"/>
      <c r="MP133" s="24"/>
      <c r="MQ133" s="24"/>
      <c r="MR133" s="24"/>
      <c r="MS133" s="24"/>
      <c r="MT133" s="24"/>
      <c r="MU133" s="24"/>
      <c r="MV133" s="24"/>
      <c r="MW133" s="24"/>
      <c r="MX133" s="24"/>
      <c r="MY133" s="24"/>
      <c r="MZ133" s="24"/>
      <c r="NA133" s="24"/>
      <c r="NB133" s="24"/>
      <c r="NC133" s="24"/>
      <c r="ND133" s="24"/>
      <c r="NE133" s="24"/>
      <c r="NF133" s="24"/>
      <c r="NG133" s="24"/>
      <c r="NH133" s="24"/>
      <c r="NI133" s="24"/>
      <c r="NJ133" s="24"/>
      <c r="NK133" s="24"/>
      <c r="NL133" s="24"/>
      <c r="NM133" s="24"/>
      <c r="NN133" s="24"/>
      <c r="NO133" s="24"/>
      <c r="NP133" s="24"/>
      <c r="NQ133" s="24"/>
      <c r="NR133" s="24"/>
      <c r="NS133" s="24"/>
      <c r="NT133" s="24"/>
      <c r="NU133" s="24"/>
      <c r="NV133" s="24"/>
      <c r="NW133" s="24"/>
      <c r="NX133" s="24"/>
      <c r="NY133" s="24"/>
      <c r="NZ133" s="24"/>
      <c r="OA133" s="24"/>
      <c r="OB133" s="24"/>
      <c r="OC133" s="24"/>
      <c r="OD133" s="24"/>
      <c r="OE133" s="24"/>
      <c r="OF133" s="24"/>
      <c r="OG133" s="24"/>
      <c r="OH133" s="24"/>
      <c r="OI133" s="24"/>
      <c r="OJ133" s="24"/>
      <c r="OK133" s="24"/>
      <c r="OL133" s="24"/>
      <c r="OM133" s="24"/>
      <c r="ON133" s="24"/>
      <c r="OO133" s="24"/>
      <c r="OP133" s="24"/>
      <c r="OQ133" s="24"/>
      <c r="OR133" s="24"/>
      <c r="OS133" s="24"/>
      <c r="OT133" s="24"/>
      <c r="OU133" s="24"/>
      <c r="OV133" s="24"/>
      <c r="OW133" s="24"/>
      <c r="OX133" s="24"/>
      <c r="OY133" s="24"/>
      <c r="OZ133" s="24"/>
      <c r="PA133" s="24"/>
      <c r="PB133" s="24"/>
      <c r="PC133" s="24"/>
      <c r="PD133" s="24"/>
      <c r="PE133" s="24"/>
      <c r="PF133" s="24"/>
      <c r="PG133" s="24"/>
      <c r="PH133" s="24"/>
      <c r="PI133" s="24"/>
      <c r="PJ133" s="24"/>
      <c r="PK133" s="24"/>
      <c r="PL133" s="24"/>
      <c r="PM133" s="24"/>
      <c r="PN133" s="24"/>
      <c r="PO133" s="24"/>
      <c r="PP133" s="24"/>
      <c r="PQ133" s="24"/>
      <c r="PR133" s="24"/>
      <c r="PS133" s="24"/>
      <c r="PT133" s="24"/>
      <c r="PU133" s="24"/>
      <c r="PV133" s="24"/>
      <c r="PW133" s="24"/>
      <c r="PX133" s="24"/>
      <c r="PY133" s="24"/>
      <c r="PZ133" s="24"/>
      <c r="QA133" s="24"/>
      <c r="QB133" s="24"/>
      <c r="QC133" s="24"/>
      <c r="QD133" s="24"/>
      <c r="QE133" s="24"/>
      <c r="QF133" s="24"/>
      <c r="QG133" s="24"/>
      <c r="QH133" s="24"/>
      <c r="QI133" s="24"/>
      <c r="QJ133" s="24"/>
      <c r="QK133" s="24"/>
      <c r="QL133" s="24"/>
      <c r="QM133" s="24"/>
      <c r="QN133" s="24"/>
      <c r="QO133" s="24"/>
      <c r="QP133" s="24"/>
      <c r="QQ133" s="24"/>
      <c r="QR133" s="24"/>
      <c r="QS133" s="24"/>
      <c r="QT133" s="24"/>
      <c r="QU133" s="24"/>
      <c r="QV133" s="24"/>
      <c r="QW133" s="24"/>
      <c r="QX133" s="24"/>
      <c r="QY133" s="24"/>
      <c r="QZ133" s="24"/>
      <c r="RA133" s="24"/>
      <c r="RB133" s="24"/>
      <c r="RC133" s="24"/>
      <c r="RD133" s="24"/>
      <c r="RE133" s="24"/>
      <c r="RF133" s="24"/>
      <c r="RG133" s="24"/>
      <c r="RH133" s="24"/>
      <c r="RI133" s="24"/>
      <c r="RJ133" s="24"/>
      <c r="RK133" s="24"/>
      <c r="RL133" s="24"/>
      <c r="RM133" s="24"/>
      <c r="RN133" s="24"/>
      <c r="RO133" s="24"/>
      <c r="RP133" s="24"/>
      <c r="RQ133" s="24"/>
      <c r="RR133" s="24"/>
      <c r="RS133" s="24"/>
      <c r="RT133" s="24"/>
      <c r="RU133" s="24"/>
      <c r="RV133" s="24"/>
      <c r="RW133" s="24"/>
      <c r="RX133" s="24"/>
      <c r="RY133" s="24"/>
      <c r="RZ133" s="24"/>
      <c r="SA133" s="24"/>
      <c r="SB133" s="24"/>
      <c r="SC133" s="24"/>
      <c r="SD133" s="24"/>
      <c r="SE133" s="24"/>
      <c r="SF133" s="24"/>
      <c r="SG133" s="24"/>
      <c r="SH133" s="24"/>
      <c r="SI133" s="24"/>
      <c r="SJ133" s="24"/>
      <c r="SK133" s="24"/>
      <c r="SL133" s="24"/>
      <c r="SM133" s="24"/>
      <c r="SN133" s="24"/>
      <c r="SO133" s="24"/>
      <c r="SP133" s="24"/>
      <c r="SQ133" s="24"/>
      <c r="SR133" s="24"/>
      <c r="SS133" s="24"/>
      <c r="ST133" s="24"/>
      <c r="SU133" s="24"/>
      <c r="SV133" s="24"/>
      <c r="SW133" s="24"/>
      <c r="SX133" s="24"/>
      <c r="SY133" s="24"/>
      <c r="SZ133" s="24"/>
      <c r="TA133" s="24"/>
      <c r="TB133" s="24"/>
      <c r="TC133" s="24"/>
      <c r="TD133" s="24"/>
      <c r="TE133" s="24"/>
      <c r="TF133" s="24"/>
      <c r="TG133" s="24"/>
      <c r="TH133" s="24"/>
      <c r="TI133" s="24"/>
      <c r="TJ133" s="24"/>
      <c r="TK133" s="24"/>
      <c r="TL133" s="24"/>
      <c r="TM133" s="24"/>
      <c r="TN133" s="24"/>
      <c r="TO133" s="24"/>
      <c r="TP133" s="24"/>
      <c r="TQ133" s="24"/>
      <c r="TR133" s="24"/>
      <c r="TS133" s="24"/>
      <c r="TT133" s="24"/>
      <c r="TU133" s="24"/>
      <c r="TV133" s="24"/>
      <c r="TW133" s="24"/>
      <c r="TX133" s="24"/>
      <c r="TY133" s="24"/>
      <c r="TZ133" s="24"/>
      <c r="UA133" s="24"/>
      <c r="UB133" s="24"/>
      <c r="UC133" s="24"/>
      <c r="UD133" s="24"/>
      <c r="UE133" s="24"/>
      <c r="UF133" s="24"/>
      <c r="UG133" s="24"/>
      <c r="UH133" s="24"/>
      <c r="UI133" s="24"/>
      <c r="UJ133" s="24"/>
      <c r="UK133" s="24"/>
      <c r="UL133" s="24"/>
      <c r="UM133" s="24"/>
      <c r="UN133" s="24"/>
      <c r="UO133" s="24"/>
      <c r="UP133" s="24"/>
      <c r="UQ133" s="24"/>
      <c r="UR133" s="24"/>
      <c r="US133" s="24"/>
      <c r="UT133" s="24"/>
      <c r="UU133" s="24"/>
      <c r="UV133" s="24"/>
      <c r="UW133" s="24"/>
      <c r="UX133" s="24"/>
      <c r="UY133" s="24"/>
      <c r="UZ133" s="24"/>
      <c r="VA133" s="24"/>
      <c r="VB133" s="24"/>
      <c r="VC133" s="24"/>
      <c r="VD133" s="24"/>
    </row>
    <row r="134" spans="1:576" s="23" customFormat="1" ht="15" customHeight="1" x14ac:dyDescent="0.2">
      <c r="A134" s="18">
        <v>17</v>
      </c>
      <c r="B134" s="89" t="s">
        <v>335</v>
      </c>
      <c r="C134" s="89" t="s">
        <v>336</v>
      </c>
      <c r="D134" s="20">
        <v>14</v>
      </c>
      <c r="E134" s="89" t="s">
        <v>255</v>
      </c>
      <c r="F134" s="89" t="s">
        <v>337</v>
      </c>
      <c r="G134" s="130" t="s">
        <v>19</v>
      </c>
      <c r="H134" s="22">
        <v>40</v>
      </c>
      <c r="I134" s="22" t="s">
        <v>123</v>
      </c>
      <c r="J134" s="21" t="s">
        <v>20</v>
      </c>
      <c r="K134" s="21" t="s">
        <v>290</v>
      </c>
      <c r="L134" s="21" t="s">
        <v>200</v>
      </c>
      <c r="M134" s="22">
        <v>1</v>
      </c>
      <c r="N134" s="62">
        <v>9638</v>
      </c>
      <c r="O134" s="62"/>
      <c r="P134" s="62">
        <f t="shared" si="65"/>
        <v>1445.7</v>
      </c>
      <c r="Q134" s="62">
        <f t="shared" si="66"/>
        <v>11083.7</v>
      </c>
      <c r="R134" s="62"/>
      <c r="S134" s="62">
        <f t="shared" si="67"/>
        <v>2061.2833333333338</v>
      </c>
      <c r="T134" s="62">
        <f t="shared" si="68"/>
        <v>20612.833333333336</v>
      </c>
      <c r="U134" s="62">
        <f t="shared" si="69"/>
        <v>1662.5550000000001</v>
      </c>
      <c r="V134" s="62">
        <f t="shared" si="70"/>
        <v>332.51100000000002</v>
      </c>
      <c r="W134" s="62">
        <f t="shared" si="71"/>
        <v>554.18500000000006</v>
      </c>
      <c r="X134" s="62">
        <f t="shared" si="72"/>
        <v>221.67400000000001</v>
      </c>
      <c r="Y134" s="62">
        <f t="shared" ref="Y134:Y136" si="80">732+70</f>
        <v>802</v>
      </c>
      <c r="Z134" s="62">
        <f t="shared" ref="Z134:Z136" si="81">452+30</f>
        <v>482</v>
      </c>
      <c r="AA134" s="64">
        <f t="shared" si="73"/>
        <v>6183.85</v>
      </c>
      <c r="AB134" s="64">
        <f t="shared" si="74"/>
        <v>17543.455555555556</v>
      </c>
      <c r="AC134" s="64">
        <f t="shared" si="75"/>
        <v>210521.46666666667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</row>
    <row r="135" spans="1:576" s="23" customFormat="1" ht="15" customHeight="1" x14ac:dyDescent="0.2">
      <c r="A135" s="99">
        <v>18</v>
      </c>
      <c r="B135" s="89" t="s">
        <v>335</v>
      </c>
      <c r="C135" s="89" t="s">
        <v>336</v>
      </c>
      <c r="D135" s="20">
        <v>14</v>
      </c>
      <c r="E135" s="92" t="s">
        <v>255</v>
      </c>
      <c r="F135" s="89" t="s">
        <v>337</v>
      </c>
      <c r="G135" s="130" t="s">
        <v>19</v>
      </c>
      <c r="H135" s="22">
        <v>40</v>
      </c>
      <c r="I135" s="22" t="s">
        <v>123</v>
      </c>
      <c r="J135" s="21" t="s">
        <v>20</v>
      </c>
      <c r="K135" s="21" t="s">
        <v>290</v>
      </c>
      <c r="L135" s="21" t="s">
        <v>200</v>
      </c>
      <c r="M135" s="22">
        <v>1</v>
      </c>
      <c r="N135" s="62">
        <v>9638</v>
      </c>
      <c r="O135" s="62"/>
      <c r="P135" s="62">
        <f t="shared" si="65"/>
        <v>1445.7</v>
      </c>
      <c r="Q135" s="62">
        <f t="shared" si="66"/>
        <v>11083.7</v>
      </c>
      <c r="R135" s="62">
        <f>70.1*7</f>
        <v>490.69999999999993</v>
      </c>
      <c r="S135" s="62">
        <f t="shared" si="67"/>
        <v>2061.2833333333338</v>
      </c>
      <c r="T135" s="62">
        <f t="shared" si="68"/>
        <v>20612.833333333336</v>
      </c>
      <c r="U135" s="62">
        <f t="shared" si="69"/>
        <v>1662.5550000000001</v>
      </c>
      <c r="V135" s="62">
        <f t="shared" si="70"/>
        <v>332.51100000000002</v>
      </c>
      <c r="W135" s="62">
        <f t="shared" si="71"/>
        <v>554.18500000000006</v>
      </c>
      <c r="X135" s="62">
        <f t="shared" si="72"/>
        <v>221.67400000000001</v>
      </c>
      <c r="Y135" s="62">
        <f t="shared" si="80"/>
        <v>802</v>
      </c>
      <c r="Z135" s="62">
        <f t="shared" si="81"/>
        <v>482</v>
      </c>
      <c r="AA135" s="64">
        <f t="shared" si="73"/>
        <v>6183.85</v>
      </c>
      <c r="AB135" s="64">
        <f t="shared" si="74"/>
        <v>18034.155555555557</v>
      </c>
      <c r="AC135" s="64">
        <f t="shared" si="75"/>
        <v>216409.8666666667</v>
      </c>
      <c r="AD135" s="64"/>
      <c r="AE135" s="64"/>
      <c r="AF135" s="64"/>
      <c r="AG135" s="64"/>
      <c r="AH135" s="64"/>
      <c r="AI135" s="64"/>
      <c r="AJ135" s="64"/>
      <c r="AK135" s="64"/>
      <c r="AL135" s="6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</row>
    <row r="136" spans="1:576" s="23" customFormat="1" ht="15" customHeight="1" x14ac:dyDescent="0.2">
      <c r="A136" s="18">
        <v>19</v>
      </c>
      <c r="B136" s="89" t="s">
        <v>335</v>
      </c>
      <c r="C136" s="89" t="s">
        <v>336</v>
      </c>
      <c r="D136" s="20">
        <v>14</v>
      </c>
      <c r="E136" s="89" t="s">
        <v>255</v>
      </c>
      <c r="F136" s="89" t="s">
        <v>337</v>
      </c>
      <c r="G136" s="130" t="s">
        <v>19</v>
      </c>
      <c r="H136" s="22">
        <v>40</v>
      </c>
      <c r="I136" s="22" t="s">
        <v>123</v>
      </c>
      <c r="J136" s="21" t="s">
        <v>20</v>
      </c>
      <c r="K136" s="21" t="s">
        <v>290</v>
      </c>
      <c r="L136" s="21" t="s">
        <v>200</v>
      </c>
      <c r="M136" s="22">
        <v>1</v>
      </c>
      <c r="N136" s="62">
        <v>9638</v>
      </c>
      <c r="O136" s="62"/>
      <c r="P136" s="62">
        <f t="shared" si="65"/>
        <v>1445.7</v>
      </c>
      <c r="Q136" s="62">
        <f t="shared" si="66"/>
        <v>11083.7</v>
      </c>
      <c r="R136" s="62">
        <f>70.1*5</f>
        <v>350.5</v>
      </c>
      <c r="S136" s="62">
        <f t="shared" si="67"/>
        <v>2061.2833333333338</v>
      </c>
      <c r="T136" s="62">
        <f t="shared" si="68"/>
        <v>20612.833333333336</v>
      </c>
      <c r="U136" s="62">
        <f t="shared" si="69"/>
        <v>1662.5550000000001</v>
      </c>
      <c r="V136" s="62">
        <f t="shared" si="70"/>
        <v>332.51100000000002</v>
      </c>
      <c r="W136" s="62">
        <f t="shared" si="71"/>
        <v>554.18500000000006</v>
      </c>
      <c r="X136" s="62">
        <f t="shared" si="72"/>
        <v>221.67400000000001</v>
      </c>
      <c r="Y136" s="62">
        <f t="shared" si="80"/>
        <v>802</v>
      </c>
      <c r="Z136" s="62">
        <f t="shared" si="81"/>
        <v>482</v>
      </c>
      <c r="AA136" s="64">
        <f t="shared" si="73"/>
        <v>6183.85</v>
      </c>
      <c r="AB136" s="64">
        <f t="shared" si="74"/>
        <v>17893.955555555556</v>
      </c>
      <c r="AC136" s="64">
        <f t="shared" si="75"/>
        <v>214727.46666666667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</row>
    <row r="137" spans="1:576" s="23" customFormat="1" ht="15" customHeight="1" x14ac:dyDescent="0.2">
      <c r="A137" s="99">
        <v>20</v>
      </c>
      <c r="B137" s="89" t="s">
        <v>335</v>
      </c>
      <c r="C137" s="89" t="s">
        <v>336</v>
      </c>
      <c r="D137" s="20">
        <v>14</v>
      </c>
      <c r="E137" s="89" t="s">
        <v>255</v>
      </c>
      <c r="F137" s="89" t="s">
        <v>337</v>
      </c>
      <c r="G137" s="130" t="s">
        <v>229</v>
      </c>
      <c r="H137" s="22">
        <v>40</v>
      </c>
      <c r="I137" s="22" t="s">
        <v>123</v>
      </c>
      <c r="J137" s="21" t="s">
        <v>23</v>
      </c>
      <c r="K137" s="21" t="s">
        <v>290</v>
      </c>
      <c r="L137" s="21" t="s">
        <v>200</v>
      </c>
      <c r="M137" s="22">
        <v>1</v>
      </c>
      <c r="N137" s="126">
        <v>9878</v>
      </c>
      <c r="O137" s="62"/>
      <c r="P137" s="62">
        <f t="shared" si="65"/>
        <v>1481.7</v>
      </c>
      <c r="Q137" s="62">
        <f t="shared" si="66"/>
        <v>11359.7</v>
      </c>
      <c r="R137" s="62">
        <f>70.1*4</f>
        <v>280.39999999999998</v>
      </c>
      <c r="S137" s="62">
        <f t="shared" si="67"/>
        <v>2111.7833333333333</v>
      </c>
      <c r="T137" s="62">
        <f t="shared" si="68"/>
        <v>21117.833333333336</v>
      </c>
      <c r="U137" s="62">
        <f t="shared" si="69"/>
        <v>1703.9550000000002</v>
      </c>
      <c r="V137" s="62">
        <f t="shared" si="70"/>
        <v>340.791</v>
      </c>
      <c r="W137" s="62">
        <f t="shared" si="71"/>
        <v>567.98500000000001</v>
      </c>
      <c r="X137" s="62">
        <f t="shared" si="72"/>
        <v>227.19400000000002</v>
      </c>
      <c r="Y137" s="62">
        <f t="shared" ref="Y137:Y138" si="82">745+70</f>
        <v>815</v>
      </c>
      <c r="Z137" s="62">
        <f t="shared" ref="Z137:Z138" si="83">466+30</f>
        <v>496</v>
      </c>
      <c r="AA137" s="64">
        <f t="shared" si="73"/>
        <v>6335.35</v>
      </c>
      <c r="AB137" s="64">
        <f t="shared" si="74"/>
        <v>18254.772222222222</v>
      </c>
      <c r="AC137" s="64">
        <f t="shared" si="75"/>
        <v>219057.26666666666</v>
      </c>
      <c r="AD137" s="64"/>
      <c r="AE137" s="64"/>
      <c r="AF137" s="64"/>
      <c r="AG137" s="64"/>
      <c r="AH137" s="64"/>
      <c r="AI137" s="64"/>
      <c r="AJ137" s="64"/>
      <c r="AK137" s="64"/>
      <c r="AL137" s="6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</row>
    <row r="138" spans="1:576" s="23" customFormat="1" ht="15" customHeight="1" x14ac:dyDescent="0.2">
      <c r="A138" s="18">
        <v>21</v>
      </c>
      <c r="B138" s="89" t="s">
        <v>335</v>
      </c>
      <c r="C138" s="89" t="s">
        <v>336</v>
      </c>
      <c r="D138" s="20">
        <v>14</v>
      </c>
      <c r="E138" s="89" t="s">
        <v>255</v>
      </c>
      <c r="F138" s="89" t="s">
        <v>337</v>
      </c>
      <c r="G138" s="130" t="s">
        <v>229</v>
      </c>
      <c r="H138" s="22">
        <v>40</v>
      </c>
      <c r="I138" s="22" t="s">
        <v>123</v>
      </c>
      <c r="J138" s="21" t="s">
        <v>172</v>
      </c>
      <c r="K138" s="21" t="s">
        <v>290</v>
      </c>
      <c r="L138" s="21" t="s">
        <v>200</v>
      </c>
      <c r="M138" s="22">
        <v>1</v>
      </c>
      <c r="N138" s="126">
        <v>9878</v>
      </c>
      <c r="O138" s="62">
        <f>+N138*20%</f>
        <v>1975.6000000000001</v>
      </c>
      <c r="P138" s="62"/>
      <c r="Q138" s="62">
        <f t="shared" si="66"/>
        <v>11853.6</v>
      </c>
      <c r="R138" s="62">
        <f>70.1*4</f>
        <v>280.39999999999998</v>
      </c>
      <c r="S138" s="62">
        <f t="shared" si="67"/>
        <v>2194.1</v>
      </c>
      <c r="T138" s="62">
        <f t="shared" si="68"/>
        <v>21941</v>
      </c>
      <c r="U138" s="62">
        <f t="shared" si="69"/>
        <v>1778.04</v>
      </c>
      <c r="V138" s="62">
        <f t="shared" si="70"/>
        <v>355.608</v>
      </c>
      <c r="W138" s="62">
        <f t="shared" si="71"/>
        <v>592.68000000000006</v>
      </c>
      <c r="X138" s="62">
        <f t="shared" si="72"/>
        <v>237.072</v>
      </c>
      <c r="Y138" s="62">
        <f t="shared" si="82"/>
        <v>815</v>
      </c>
      <c r="Z138" s="62">
        <f t="shared" si="83"/>
        <v>496</v>
      </c>
      <c r="AA138" s="64">
        <f t="shared" si="73"/>
        <v>6582.3</v>
      </c>
      <c r="AB138" s="64">
        <f t="shared" si="74"/>
        <v>18968.183333333334</v>
      </c>
      <c r="AC138" s="64">
        <f t="shared" si="75"/>
        <v>227618.2</v>
      </c>
      <c r="AD138" s="64"/>
      <c r="AE138" s="64"/>
      <c r="AF138" s="64"/>
      <c r="AG138" s="64"/>
      <c r="AH138" s="64"/>
      <c r="AI138" s="64"/>
      <c r="AJ138" s="64"/>
      <c r="AK138" s="64"/>
      <c r="AL138" s="6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</row>
    <row r="139" spans="1:576" s="23" customFormat="1" ht="15" customHeight="1" x14ac:dyDescent="0.2">
      <c r="A139" s="99">
        <v>22</v>
      </c>
      <c r="B139" s="89" t="s">
        <v>335</v>
      </c>
      <c r="C139" s="89" t="s">
        <v>336</v>
      </c>
      <c r="D139" s="20">
        <v>14</v>
      </c>
      <c r="E139" s="89" t="s">
        <v>255</v>
      </c>
      <c r="F139" s="89" t="s">
        <v>337</v>
      </c>
      <c r="G139" s="130">
        <v>6</v>
      </c>
      <c r="H139" s="22">
        <v>40</v>
      </c>
      <c r="I139" s="22" t="s">
        <v>123</v>
      </c>
      <c r="J139" s="21" t="s">
        <v>34</v>
      </c>
      <c r="K139" s="21" t="s">
        <v>290</v>
      </c>
      <c r="L139" s="21" t="s">
        <v>200</v>
      </c>
      <c r="M139" s="22">
        <v>1</v>
      </c>
      <c r="N139" s="101">
        <v>10433</v>
      </c>
      <c r="O139" s="62"/>
      <c r="P139" s="62">
        <f>+N139*0.15</f>
        <v>1564.95</v>
      </c>
      <c r="Q139" s="62">
        <f t="shared" si="66"/>
        <v>11997.95</v>
      </c>
      <c r="R139" s="62">
        <f>70.1*5</f>
        <v>350.5</v>
      </c>
      <c r="S139" s="62">
        <f t="shared" si="67"/>
        <v>2254.8250000000003</v>
      </c>
      <c r="T139" s="62">
        <f t="shared" si="68"/>
        <v>22548.25</v>
      </c>
      <c r="U139" s="62">
        <f t="shared" si="69"/>
        <v>1799.6925000000001</v>
      </c>
      <c r="V139" s="62">
        <f t="shared" si="70"/>
        <v>359.93850000000003</v>
      </c>
      <c r="W139" s="62">
        <f t="shared" si="71"/>
        <v>599.89750000000004</v>
      </c>
      <c r="X139" s="62">
        <f t="shared" si="72"/>
        <v>239.95900000000003</v>
      </c>
      <c r="Y139" s="62">
        <f t="shared" ref="Y139" si="84">845+70</f>
        <v>915</v>
      </c>
      <c r="Z139" s="62">
        <f t="shared" ref="Z139" si="85">586+30</f>
        <v>616</v>
      </c>
      <c r="AA139" s="64">
        <f t="shared" si="73"/>
        <v>6764.4750000000004</v>
      </c>
      <c r="AB139" s="64">
        <f t="shared" si="74"/>
        <v>19509.566666666666</v>
      </c>
      <c r="AC139" s="64">
        <f t="shared" si="75"/>
        <v>234114.8</v>
      </c>
      <c r="AD139" s="64"/>
      <c r="AE139" s="64"/>
      <c r="AF139" s="64"/>
      <c r="AG139" s="64"/>
      <c r="AH139" s="64"/>
      <c r="AI139" s="64"/>
      <c r="AJ139" s="64"/>
      <c r="AK139" s="64"/>
      <c r="AL139" s="6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</row>
    <row r="140" spans="1:576" s="23" customFormat="1" ht="15" customHeight="1" x14ac:dyDescent="0.2">
      <c r="A140" s="18">
        <v>23</v>
      </c>
      <c r="B140" s="89" t="s">
        <v>335</v>
      </c>
      <c r="C140" s="89" t="s">
        <v>336</v>
      </c>
      <c r="D140" s="20">
        <v>14</v>
      </c>
      <c r="E140" s="89" t="s">
        <v>255</v>
      </c>
      <c r="F140" s="89" t="s">
        <v>337</v>
      </c>
      <c r="G140" s="130" t="s">
        <v>237</v>
      </c>
      <c r="H140" s="22">
        <v>40</v>
      </c>
      <c r="I140" s="22" t="s">
        <v>123</v>
      </c>
      <c r="J140" s="21" t="s">
        <v>173</v>
      </c>
      <c r="K140" s="21" t="s">
        <v>290</v>
      </c>
      <c r="L140" s="21" t="s">
        <v>200</v>
      </c>
      <c r="M140" s="22">
        <v>1</v>
      </c>
      <c r="N140" s="62">
        <v>10937</v>
      </c>
      <c r="O140" s="62">
        <f>+N140*20%</f>
        <v>2187.4</v>
      </c>
      <c r="P140" s="62"/>
      <c r="Q140" s="62">
        <f t="shared" si="66"/>
        <v>13124.4</v>
      </c>
      <c r="R140" s="62">
        <f>70.1*4</f>
        <v>280.39999999999998</v>
      </c>
      <c r="S140" s="62">
        <f t="shared" si="67"/>
        <v>2446.7333333333331</v>
      </c>
      <c r="T140" s="62">
        <f t="shared" si="68"/>
        <v>24467.333333333332</v>
      </c>
      <c r="U140" s="62">
        <f t="shared" si="69"/>
        <v>1968.6599999999999</v>
      </c>
      <c r="V140" s="62">
        <f t="shared" si="70"/>
        <v>393.73199999999997</v>
      </c>
      <c r="W140" s="62">
        <f t="shared" si="71"/>
        <v>656.22</v>
      </c>
      <c r="X140" s="62">
        <f t="shared" si="72"/>
        <v>262.488</v>
      </c>
      <c r="Y140" s="62">
        <f t="shared" ref="Y140:Y148" si="86">856+70</f>
        <v>926</v>
      </c>
      <c r="Z140" s="62">
        <f t="shared" ref="Z140:Z148" si="87">600+30</f>
        <v>630</v>
      </c>
      <c r="AA140" s="64">
        <f t="shared" si="73"/>
        <v>7340.2</v>
      </c>
      <c r="AB140" s="64">
        <f t="shared" si="74"/>
        <v>21096.422222222223</v>
      </c>
      <c r="AC140" s="64">
        <f t="shared" si="75"/>
        <v>253157.06666666668</v>
      </c>
      <c r="AD140" s="64"/>
      <c r="AE140" s="64"/>
      <c r="AF140" s="64"/>
      <c r="AG140" s="64"/>
      <c r="AH140" s="64"/>
      <c r="AI140" s="64"/>
      <c r="AJ140" s="64"/>
      <c r="AK140" s="64"/>
      <c r="AL140" s="6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</row>
    <row r="141" spans="1:576" s="23" customFormat="1" ht="15" customHeight="1" x14ac:dyDescent="0.2">
      <c r="A141" s="99">
        <v>24</v>
      </c>
      <c r="B141" s="89" t="s">
        <v>335</v>
      </c>
      <c r="C141" s="89" t="s">
        <v>336</v>
      </c>
      <c r="D141" s="20">
        <v>14</v>
      </c>
      <c r="E141" s="92" t="s">
        <v>255</v>
      </c>
      <c r="F141" s="89" t="s">
        <v>337</v>
      </c>
      <c r="G141" s="130" t="s">
        <v>237</v>
      </c>
      <c r="H141" s="22">
        <v>40</v>
      </c>
      <c r="I141" s="22" t="s">
        <v>123</v>
      </c>
      <c r="J141" s="21" t="s">
        <v>173</v>
      </c>
      <c r="K141" s="21" t="s">
        <v>290</v>
      </c>
      <c r="L141" s="21" t="s">
        <v>200</v>
      </c>
      <c r="M141" s="22">
        <v>1</v>
      </c>
      <c r="N141" s="62">
        <v>10937</v>
      </c>
      <c r="O141" s="62">
        <f>+N141*20%</f>
        <v>2187.4</v>
      </c>
      <c r="P141" s="62"/>
      <c r="Q141" s="62">
        <f t="shared" si="66"/>
        <v>13124.4</v>
      </c>
      <c r="R141" s="62">
        <f>70.1*5</f>
        <v>350.5</v>
      </c>
      <c r="S141" s="62">
        <f t="shared" si="67"/>
        <v>2446.7333333333331</v>
      </c>
      <c r="T141" s="62">
        <f t="shared" si="68"/>
        <v>24467.333333333332</v>
      </c>
      <c r="U141" s="62">
        <f t="shared" si="69"/>
        <v>1968.6599999999999</v>
      </c>
      <c r="V141" s="62">
        <f t="shared" si="70"/>
        <v>393.73199999999997</v>
      </c>
      <c r="W141" s="62">
        <f t="shared" si="71"/>
        <v>656.22</v>
      </c>
      <c r="X141" s="62">
        <f t="shared" si="72"/>
        <v>262.488</v>
      </c>
      <c r="Y141" s="62">
        <f t="shared" si="86"/>
        <v>926</v>
      </c>
      <c r="Z141" s="62">
        <f t="shared" si="87"/>
        <v>630</v>
      </c>
      <c r="AA141" s="64">
        <f t="shared" si="73"/>
        <v>7340.2</v>
      </c>
      <c r="AB141" s="64">
        <f t="shared" si="74"/>
        <v>21166.522222222222</v>
      </c>
      <c r="AC141" s="64">
        <f t="shared" si="75"/>
        <v>253998.26666666666</v>
      </c>
      <c r="AD141" s="64"/>
      <c r="AE141" s="64"/>
      <c r="AF141" s="64"/>
      <c r="AG141" s="64"/>
      <c r="AH141" s="64"/>
      <c r="AI141" s="64"/>
      <c r="AJ141" s="64"/>
      <c r="AK141" s="64"/>
      <c r="AL141" s="6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</row>
    <row r="142" spans="1:576" s="23" customFormat="1" ht="15" customHeight="1" x14ac:dyDescent="0.2">
      <c r="A142" s="18">
        <v>25</v>
      </c>
      <c r="B142" s="89" t="s">
        <v>335</v>
      </c>
      <c r="C142" s="89" t="s">
        <v>336</v>
      </c>
      <c r="D142" s="20">
        <v>14</v>
      </c>
      <c r="E142" s="89" t="s">
        <v>255</v>
      </c>
      <c r="F142" s="89" t="s">
        <v>337</v>
      </c>
      <c r="G142" s="130" t="s">
        <v>237</v>
      </c>
      <c r="H142" s="22">
        <v>40</v>
      </c>
      <c r="I142" s="22" t="s">
        <v>123</v>
      </c>
      <c r="J142" s="21" t="s">
        <v>173</v>
      </c>
      <c r="K142" s="21" t="s">
        <v>290</v>
      </c>
      <c r="L142" s="21" t="s">
        <v>200</v>
      </c>
      <c r="M142" s="22">
        <v>1</v>
      </c>
      <c r="N142" s="62">
        <v>10937</v>
      </c>
      <c r="O142" s="62">
        <f>+N142*20%</f>
        <v>2187.4</v>
      </c>
      <c r="P142" s="62"/>
      <c r="Q142" s="62">
        <f t="shared" si="66"/>
        <v>13124.4</v>
      </c>
      <c r="R142" s="62">
        <f>70.1*4</f>
        <v>280.39999999999998</v>
      </c>
      <c r="S142" s="62">
        <f t="shared" si="67"/>
        <v>2446.7333333333331</v>
      </c>
      <c r="T142" s="62">
        <f t="shared" si="68"/>
        <v>24467.333333333332</v>
      </c>
      <c r="U142" s="62">
        <f t="shared" si="69"/>
        <v>1968.6599999999999</v>
      </c>
      <c r="V142" s="62">
        <f t="shared" si="70"/>
        <v>393.73199999999997</v>
      </c>
      <c r="W142" s="62">
        <f t="shared" si="71"/>
        <v>656.22</v>
      </c>
      <c r="X142" s="62">
        <f t="shared" si="72"/>
        <v>262.488</v>
      </c>
      <c r="Y142" s="62">
        <f t="shared" si="86"/>
        <v>926</v>
      </c>
      <c r="Z142" s="62">
        <f t="shared" si="87"/>
        <v>630</v>
      </c>
      <c r="AA142" s="64">
        <f t="shared" si="73"/>
        <v>7340.2</v>
      </c>
      <c r="AB142" s="64">
        <f t="shared" si="74"/>
        <v>21096.422222222223</v>
      </c>
      <c r="AC142" s="64">
        <f t="shared" si="75"/>
        <v>253157.06666666668</v>
      </c>
      <c r="AD142" s="64"/>
      <c r="AE142" s="64"/>
      <c r="AF142" s="64"/>
      <c r="AG142" s="64"/>
      <c r="AH142" s="64"/>
      <c r="AI142" s="64"/>
      <c r="AJ142" s="64"/>
      <c r="AK142" s="64"/>
      <c r="AL142" s="6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</row>
    <row r="143" spans="1:576" s="23" customFormat="1" ht="15" customHeight="1" x14ac:dyDescent="0.2">
      <c r="A143" s="99">
        <v>26</v>
      </c>
      <c r="B143" s="89" t="s">
        <v>335</v>
      </c>
      <c r="C143" s="89" t="s">
        <v>336</v>
      </c>
      <c r="D143" s="20">
        <v>14</v>
      </c>
      <c r="E143" s="89" t="s">
        <v>255</v>
      </c>
      <c r="F143" s="89" t="s">
        <v>337</v>
      </c>
      <c r="G143" s="130" t="s">
        <v>237</v>
      </c>
      <c r="H143" s="22">
        <v>40</v>
      </c>
      <c r="I143" s="22" t="s">
        <v>123</v>
      </c>
      <c r="J143" s="21" t="s">
        <v>173</v>
      </c>
      <c r="K143" s="21" t="s">
        <v>290</v>
      </c>
      <c r="L143" s="21" t="s">
        <v>200</v>
      </c>
      <c r="M143" s="22">
        <v>1</v>
      </c>
      <c r="N143" s="62">
        <v>10937</v>
      </c>
      <c r="O143" s="62">
        <f>+N143*20%</f>
        <v>2187.4</v>
      </c>
      <c r="P143" s="62"/>
      <c r="Q143" s="62">
        <f t="shared" si="66"/>
        <v>13124.4</v>
      </c>
      <c r="R143" s="62">
        <f>70.1*5</f>
        <v>350.5</v>
      </c>
      <c r="S143" s="62">
        <f t="shared" si="67"/>
        <v>2446.7333333333331</v>
      </c>
      <c r="T143" s="62">
        <f t="shared" si="68"/>
        <v>24467.333333333332</v>
      </c>
      <c r="U143" s="62">
        <f t="shared" si="69"/>
        <v>1968.6599999999999</v>
      </c>
      <c r="V143" s="62">
        <f t="shared" si="70"/>
        <v>393.73199999999997</v>
      </c>
      <c r="W143" s="62">
        <f t="shared" si="71"/>
        <v>656.22</v>
      </c>
      <c r="X143" s="62">
        <f t="shared" si="72"/>
        <v>262.488</v>
      </c>
      <c r="Y143" s="62">
        <f t="shared" si="86"/>
        <v>926</v>
      </c>
      <c r="Z143" s="62">
        <f t="shared" si="87"/>
        <v>630</v>
      </c>
      <c r="AA143" s="64">
        <f t="shared" si="73"/>
        <v>7340.2</v>
      </c>
      <c r="AB143" s="64">
        <f t="shared" si="74"/>
        <v>21166.522222222222</v>
      </c>
      <c r="AC143" s="64">
        <f t="shared" si="75"/>
        <v>253998.26666666666</v>
      </c>
      <c r="AD143" s="64"/>
      <c r="AE143" s="64"/>
      <c r="AF143" s="64"/>
      <c r="AG143" s="64"/>
      <c r="AH143" s="64"/>
      <c r="AI143" s="64"/>
      <c r="AJ143" s="64"/>
      <c r="AK143" s="64"/>
      <c r="AL143" s="6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</row>
    <row r="144" spans="1:576" s="23" customFormat="1" ht="15" customHeight="1" x14ac:dyDescent="0.2">
      <c r="A144" s="18">
        <v>27</v>
      </c>
      <c r="B144" s="89" t="s">
        <v>335</v>
      </c>
      <c r="C144" s="89" t="s">
        <v>336</v>
      </c>
      <c r="D144" s="20">
        <v>14</v>
      </c>
      <c r="E144" s="89" t="s">
        <v>255</v>
      </c>
      <c r="F144" s="89" t="s">
        <v>337</v>
      </c>
      <c r="G144" s="130" t="s">
        <v>237</v>
      </c>
      <c r="H144" s="22">
        <v>40</v>
      </c>
      <c r="I144" s="22" t="s">
        <v>123</v>
      </c>
      <c r="J144" s="21" t="s">
        <v>31</v>
      </c>
      <c r="K144" s="21" t="s">
        <v>290</v>
      </c>
      <c r="L144" s="21" t="s">
        <v>200</v>
      </c>
      <c r="M144" s="22">
        <v>1</v>
      </c>
      <c r="N144" s="62">
        <v>10937</v>
      </c>
      <c r="O144" s="62"/>
      <c r="P144" s="62">
        <f>+N144*0.15</f>
        <v>1640.55</v>
      </c>
      <c r="Q144" s="62">
        <f t="shared" si="66"/>
        <v>12577.55</v>
      </c>
      <c r="R144" s="62">
        <f>70.1*5</f>
        <v>350.5</v>
      </c>
      <c r="S144" s="62">
        <f t="shared" si="67"/>
        <v>2355.5916666666662</v>
      </c>
      <c r="T144" s="62">
        <f t="shared" si="68"/>
        <v>23555.916666666664</v>
      </c>
      <c r="U144" s="62">
        <f t="shared" si="69"/>
        <v>1886.6324999999997</v>
      </c>
      <c r="V144" s="62">
        <f t="shared" si="70"/>
        <v>377.32649999999995</v>
      </c>
      <c r="W144" s="62">
        <f t="shared" si="71"/>
        <v>628.87750000000005</v>
      </c>
      <c r="X144" s="62">
        <f t="shared" si="72"/>
        <v>251.55099999999999</v>
      </c>
      <c r="Y144" s="62">
        <f t="shared" si="86"/>
        <v>926</v>
      </c>
      <c r="Z144" s="62">
        <f t="shared" si="87"/>
        <v>630</v>
      </c>
      <c r="AA144" s="64">
        <f t="shared" si="73"/>
        <v>7066.7749999999996</v>
      </c>
      <c r="AB144" s="64">
        <f t="shared" si="74"/>
        <v>20376.62777777778</v>
      </c>
      <c r="AC144" s="64">
        <f t="shared" si="75"/>
        <v>244519.53333333335</v>
      </c>
      <c r="AD144" s="64"/>
      <c r="AE144" s="64"/>
      <c r="AF144" s="64"/>
      <c r="AG144" s="64"/>
      <c r="AH144" s="64"/>
      <c r="AI144" s="64"/>
      <c r="AJ144" s="64"/>
      <c r="AK144" s="64"/>
      <c r="AL144" s="6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</row>
    <row r="145" spans="1:576" s="23" customFormat="1" ht="15" customHeight="1" x14ac:dyDescent="0.2">
      <c r="A145" s="99">
        <v>28</v>
      </c>
      <c r="B145" s="89" t="s">
        <v>335</v>
      </c>
      <c r="C145" s="89" t="s">
        <v>336</v>
      </c>
      <c r="D145" s="20">
        <v>14</v>
      </c>
      <c r="E145" s="92" t="s">
        <v>255</v>
      </c>
      <c r="F145" s="89" t="s">
        <v>337</v>
      </c>
      <c r="G145" s="130" t="s">
        <v>237</v>
      </c>
      <c r="H145" s="22">
        <v>40</v>
      </c>
      <c r="I145" s="22" t="s">
        <v>123</v>
      </c>
      <c r="J145" s="21" t="s">
        <v>31</v>
      </c>
      <c r="K145" s="21" t="s">
        <v>290</v>
      </c>
      <c r="L145" s="21" t="s">
        <v>200</v>
      </c>
      <c r="M145" s="22">
        <v>1</v>
      </c>
      <c r="N145" s="62">
        <v>10937</v>
      </c>
      <c r="O145" s="62"/>
      <c r="P145" s="62">
        <f>+N145*0.15</f>
        <v>1640.55</v>
      </c>
      <c r="Q145" s="62">
        <f t="shared" si="66"/>
        <v>12577.55</v>
      </c>
      <c r="R145" s="62">
        <f>70.1*5</f>
        <v>350.5</v>
      </c>
      <c r="S145" s="62">
        <f t="shared" si="67"/>
        <v>2355.5916666666662</v>
      </c>
      <c r="T145" s="62">
        <f t="shared" si="68"/>
        <v>23555.916666666664</v>
      </c>
      <c r="U145" s="62">
        <f t="shared" si="69"/>
        <v>1886.6324999999997</v>
      </c>
      <c r="V145" s="62">
        <f t="shared" si="70"/>
        <v>377.32649999999995</v>
      </c>
      <c r="W145" s="62">
        <f t="shared" si="71"/>
        <v>628.87750000000005</v>
      </c>
      <c r="X145" s="62">
        <f t="shared" si="72"/>
        <v>251.55099999999999</v>
      </c>
      <c r="Y145" s="62">
        <f t="shared" si="86"/>
        <v>926</v>
      </c>
      <c r="Z145" s="62">
        <f t="shared" si="87"/>
        <v>630</v>
      </c>
      <c r="AA145" s="64">
        <f t="shared" si="73"/>
        <v>7066.7749999999996</v>
      </c>
      <c r="AB145" s="64">
        <f t="shared" si="74"/>
        <v>20376.62777777778</v>
      </c>
      <c r="AC145" s="64">
        <f t="shared" si="75"/>
        <v>244519.53333333335</v>
      </c>
      <c r="AD145" s="64"/>
      <c r="AE145" s="64"/>
      <c r="AF145" s="64"/>
      <c r="AG145" s="64"/>
      <c r="AH145" s="64"/>
      <c r="AI145" s="64"/>
      <c r="AJ145" s="64"/>
      <c r="AK145" s="64"/>
      <c r="AL145" s="6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</row>
    <row r="146" spans="1:576" s="23" customFormat="1" ht="15" customHeight="1" x14ac:dyDescent="0.2">
      <c r="A146" s="18">
        <v>29</v>
      </c>
      <c r="B146" s="89" t="s">
        <v>335</v>
      </c>
      <c r="C146" s="89" t="s">
        <v>336</v>
      </c>
      <c r="D146" s="20">
        <v>14</v>
      </c>
      <c r="E146" s="89" t="s">
        <v>255</v>
      </c>
      <c r="F146" s="89" t="s">
        <v>337</v>
      </c>
      <c r="G146" s="130" t="s">
        <v>237</v>
      </c>
      <c r="H146" s="22">
        <v>40</v>
      </c>
      <c r="I146" s="22" t="s">
        <v>123</v>
      </c>
      <c r="J146" s="21" t="s">
        <v>31</v>
      </c>
      <c r="K146" s="21" t="s">
        <v>290</v>
      </c>
      <c r="L146" s="21" t="s">
        <v>200</v>
      </c>
      <c r="M146" s="22">
        <v>1</v>
      </c>
      <c r="N146" s="62">
        <v>10937</v>
      </c>
      <c r="O146" s="62"/>
      <c r="P146" s="62">
        <f>+N146*0.15</f>
        <v>1640.55</v>
      </c>
      <c r="Q146" s="62">
        <f t="shared" si="66"/>
        <v>12577.55</v>
      </c>
      <c r="R146" s="62">
        <f>70.1*7</f>
        <v>490.69999999999993</v>
      </c>
      <c r="S146" s="62">
        <f t="shared" si="67"/>
        <v>2355.5916666666662</v>
      </c>
      <c r="T146" s="62">
        <f t="shared" si="68"/>
        <v>23555.916666666664</v>
      </c>
      <c r="U146" s="62">
        <f t="shared" si="69"/>
        <v>1886.6324999999997</v>
      </c>
      <c r="V146" s="62">
        <f t="shared" si="70"/>
        <v>377.32649999999995</v>
      </c>
      <c r="W146" s="62">
        <f t="shared" si="71"/>
        <v>628.87750000000005</v>
      </c>
      <c r="X146" s="62">
        <f t="shared" si="72"/>
        <v>251.55099999999999</v>
      </c>
      <c r="Y146" s="62">
        <f t="shared" si="86"/>
        <v>926</v>
      </c>
      <c r="Z146" s="62">
        <f t="shared" si="87"/>
        <v>630</v>
      </c>
      <c r="AA146" s="64">
        <f t="shared" si="73"/>
        <v>7066.7749999999996</v>
      </c>
      <c r="AB146" s="64">
        <f t="shared" si="74"/>
        <v>20516.827777777777</v>
      </c>
      <c r="AC146" s="64">
        <f t="shared" si="75"/>
        <v>246201.93333333332</v>
      </c>
      <c r="AD146" s="64"/>
      <c r="AE146" s="64"/>
      <c r="AF146" s="64"/>
      <c r="AG146" s="64"/>
      <c r="AH146" s="64"/>
      <c r="AI146" s="64"/>
      <c r="AJ146" s="64"/>
      <c r="AK146" s="64"/>
      <c r="AL146" s="6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</row>
    <row r="147" spans="1:576" s="141" customFormat="1" ht="15" customHeight="1" x14ac:dyDescent="0.2">
      <c r="A147" s="99">
        <v>30</v>
      </c>
      <c r="B147" s="58" t="s">
        <v>335</v>
      </c>
      <c r="C147" s="58" t="s">
        <v>336</v>
      </c>
      <c r="D147" s="125">
        <v>14</v>
      </c>
      <c r="E147" s="58" t="s">
        <v>255</v>
      </c>
      <c r="F147" s="58" t="s">
        <v>337</v>
      </c>
      <c r="G147" s="138">
        <v>12</v>
      </c>
      <c r="H147" s="60">
        <v>40</v>
      </c>
      <c r="I147" s="60" t="s">
        <v>109</v>
      </c>
      <c r="J147" s="57" t="s">
        <v>27</v>
      </c>
      <c r="K147" s="57" t="s">
        <v>289</v>
      </c>
      <c r="L147" s="57" t="s">
        <v>200</v>
      </c>
      <c r="M147" s="60">
        <v>1</v>
      </c>
      <c r="N147" s="62">
        <v>24345</v>
      </c>
      <c r="O147" s="69"/>
      <c r="P147" s="69"/>
      <c r="Q147" s="69">
        <f t="shared" si="66"/>
        <v>24345</v>
      </c>
      <c r="R147" s="69"/>
      <c r="S147" s="69">
        <f t="shared" si="67"/>
        <v>4451.333333333333</v>
      </c>
      <c r="T147" s="69">
        <f t="shared" si="68"/>
        <v>44513.333333333336</v>
      </c>
      <c r="U147" s="69">
        <f t="shared" si="69"/>
        <v>3651.75</v>
      </c>
      <c r="V147" s="69">
        <f t="shared" si="70"/>
        <v>730.35</v>
      </c>
      <c r="W147" s="69">
        <f t="shared" si="71"/>
        <v>1217.25</v>
      </c>
      <c r="X147" s="69">
        <f t="shared" si="72"/>
        <v>486.90000000000003</v>
      </c>
      <c r="Y147" s="69">
        <v>1455</v>
      </c>
      <c r="Z147" s="69">
        <v>908</v>
      </c>
      <c r="AA147" s="70">
        <f t="shared" si="73"/>
        <v>13354</v>
      </c>
      <c r="AB147" s="64">
        <f t="shared" si="74"/>
        <v>37987.472222222219</v>
      </c>
      <c r="AC147" s="70">
        <f t="shared" si="75"/>
        <v>455849.66666666663</v>
      </c>
      <c r="AD147" s="70"/>
      <c r="AE147" s="70"/>
      <c r="AF147" s="70"/>
      <c r="AG147" s="70"/>
      <c r="AH147" s="70"/>
      <c r="AI147" s="70"/>
      <c r="AJ147" s="70"/>
      <c r="AK147" s="70"/>
      <c r="AL147" s="70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  <c r="HT147" s="61"/>
      <c r="HU147" s="61"/>
      <c r="HV147" s="61"/>
      <c r="HW147" s="61"/>
      <c r="HX147" s="61"/>
      <c r="HY147" s="61"/>
      <c r="HZ147" s="61"/>
      <c r="IA147" s="61"/>
      <c r="IB147" s="61"/>
      <c r="IC147" s="61"/>
      <c r="ID147" s="61"/>
      <c r="IE147" s="61"/>
      <c r="IF147" s="61"/>
      <c r="IG147" s="61"/>
      <c r="IH147" s="61"/>
      <c r="II147" s="61"/>
      <c r="IJ147" s="61"/>
      <c r="IK147" s="61"/>
      <c r="IL147" s="61"/>
      <c r="IM147" s="61"/>
      <c r="IN147" s="61"/>
      <c r="IO147" s="61"/>
      <c r="IP147" s="61"/>
      <c r="IQ147" s="61"/>
      <c r="IR147" s="61"/>
      <c r="IS147" s="61"/>
      <c r="IT147" s="61"/>
      <c r="IU147" s="61"/>
      <c r="IV147" s="61"/>
      <c r="IW147" s="61"/>
      <c r="IX147" s="61"/>
      <c r="IY147" s="61"/>
      <c r="IZ147" s="61"/>
      <c r="JA147" s="61"/>
      <c r="JB147" s="61"/>
      <c r="JC147" s="61"/>
      <c r="JD147" s="61"/>
      <c r="JE147" s="61"/>
      <c r="JF147" s="61"/>
      <c r="JG147" s="61"/>
      <c r="JH147" s="61"/>
      <c r="JI147" s="61"/>
      <c r="JJ147" s="61"/>
      <c r="JK147" s="61"/>
      <c r="JL147" s="61"/>
      <c r="JM147" s="61"/>
      <c r="JN147" s="61"/>
      <c r="JO147" s="61"/>
      <c r="JP147" s="61"/>
      <c r="JQ147" s="61"/>
      <c r="JR147" s="61"/>
      <c r="JS147" s="61"/>
      <c r="JT147" s="61"/>
      <c r="JU147" s="61"/>
      <c r="JV147" s="61"/>
      <c r="JW147" s="61"/>
      <c r="JX147" s="61"/>
      <c r="JY147" s="61"/>
      <c r="JZ147" s="61"/>
      <c r="KA147" s="61"/>
      <c r="KB147" s="61"/>
      <c r="KC147" s="61"/>
      <c r="KD147" s="61"/>
      <c r="KE147" s="61"/>
      <c r="KF147" s="61"/>
      <c r="KG147" s="61"/>
      <c r="KH147" s="61"/>
      <c r="KI147" s="61"/>
      <c r="KJ147" s="61"/>
      <c r="KK147" s="61"/>
      <c r="KL147" s="61"/>
      <c r="KM147" s="61"/>
      <c r="KN147" s="61"/>
      <c r="KO147" s="61"/>
      <c r="KP147" s="61"/>
      <c r="KQ147" s="61"/>
      <c r="KR147" s="61"/>
      <c r="KS147" s="61"/>
      <c r="KT147" s="61"/>
      <c r="KU147" s="61"/>
      <c r="KV147" s="61"/>
      <c r="KW147" s="61"/>
      <c r="KX147" s="61"/>
      <c r="KY147" s="61"/>
      <c r="KZ147" s="61"/>
      <c r="LA147" s="61"/>
      <c r="LB147" s="61"/>
      <c r="LC147" s="61"/>
      <c r="LD147" s="61"/>
      <c r="LE147" s="61"/>
      <c r="LF147" s="61"/>
      <c r="LG147" s="61"/>
      <c r="LH147" s="61"/>
      <c r="LI147" s="61"/>
      <c r="LJ147" s="61"/>
      <c r="LK147" s="61"/>
      <c r="LL147" s="61"/>
      <c r="LM147" s="61"/>
      <c r="LN147" s="61"/>
      <c r="LO147" s="61"/>
      <c r="LP147" s="61"/>
      <c r="LQ147" s="61"/>
      <c r="LR147" s="61"/>
      <c r="LS147" s="61"/>
      <c r="LT147" s="61"/>
      <c r="LU147" s="61"/>
      <c r="LV147" s="61"/>
      <c r="LW147" s="61"/>
      <c r="LX147" s="61"/>
      <c r="LY147" s="61"/>
      <c r="LZ147" s="61"/>
      <c r="MA147" s="61"/>
      <c r="MB147" s="61"/>
      <c r="MC147" s="61"/>
      <c r="MD147" s="61"/>
      <c r="ME147" s="61"/>
      <c r="MF147" s="61"/>
      <c r="MG147" s="61"/>
      <c r="MH147" s="61"/>
      <c r="MI147" s="61"/>
      <c r="MJ147" s="61"/>
      <c r="MK147" s="61"/>
      <c r="ML147" s="61"/>
      <c r="MM147" s="61"/>
      <c r="MN147" s="61"/>
      <c r="MO147" s="61"/>
      <c r="MP147" s="61"/>
      <c r="MQ147" s="61"/>
      <c r="MR147" s="61"/>
      <c r="MS147" s="61"/>
      <c r="MT147" s="61"/>
      <c r="MU147" s="61"/>
      <c r="MV147" s="61"/>
      <c r="MW147" s="61"/>
      <c r="MX147" s="61"/>
      <c r="MY147" s="61"/>
      <c r="MZ147" s="61"/>
      <c r="NA147" s="61"/>
      <c r="NB147" s="61"/>
      <c r="NC147" s="61"/>
      <c r="ND147" s="61"/>
      <c r="NE147" s="61"/>
      <c r="NF147" s="61"/>
      <c r="NG147" s="61"/>
      <c r="NH147" s="61"/>
      <c r="NI147" s="61"/>
      <c r="NJ147" s="61"/>
      <c r="NK147" s="61"/>
      <c r="NL147" s="61"/>
      <c r="NM147" s="61"/>
      <c r="NN147" s="61"/>
      <c r="NO147" s="61"/>
      <c r="NP147" s="61"/>
      <c r="NQ147" s="61"/>
      <c r="NR147" s="61"/>
      <c r="NS147" s="61"/>
      <c r="NT147" s="61"/>
      <c r="NU147" s="61"/>
      <c r="NV147" s="61"/>
      <c r="NW147" s="61"/>
      <c r="NX147" s="61"/>
      <c r="NY147" s="61"/>
      <c r="NZ147" s="61"/>
      <c r="OA147" s="61"/>
      <c r="OB147" s="61"/>
      <c r="OC147" s="61"/>
      <c r="OD147" s="61"/>
      <c r="OE147" s="61"/>
      <c r="OF147" s="61"/>
      <c r="OG147" s="61"/>
      <c r="OH147" s="61"/>
      <c r="OI147" s="61"/>
      <c r="OJ147" s="61"/>
      <c r="OK147" s="61"/>
      <c r="OL147" s="61"/>
      <c r="OM147" s="61"/>
      <c r="ON147" s="61"/>
      <c r="OO147" s="61"/>
      <c r="OP147" s="61"/>
      <c r="OQ147" s="61"/>
      <c r="OR147" s="61"/>
      <c r="OS147" s="61"/>
      <c r="OT147" s="61"/>
      <c r="OU147" s="61"/>
      <c r="OV147" s="61"/>
      <c r="OW147" s="61"/>
      <c r="OX147" s="61"/>
      <c r="OY147" s="61"/>
      <c r="OZ147" s="61"/>
      <c r="PA147" s="61"/>
      <c r="PB147" s="61"/>
      <c r="PC147" s="61"/>
      <c r="PD147" s="61"/>
      <c r="PE147" s="61"/>
      <c r="PF147" s="61"/>
      <c r="PG147" s="61"/>
      <c r="PH147" s="61"/>
      <c r="PI147" s="61"/>
      <c r="PJ147" s="61"/>
      <c r="PK147" s="61"/>
      <c r="PL147" s="61"/>
      <c r="PM147" s="61"/>
      <c r="PN147" s="61"/>
      <c r="PO147" s="61"/>
      <c r="PP147" s="61"/>
      <c r="PQ147" s="61"/>
      <c r="PR147" s="61"/>
      <c r="PS147" s="61"/>
      <c r="PT147" s="61"/>
      <c r="PU147" s="61"/>
      <c r="PV147" s="61"/>
      <c r="PW147" s="61"/>
      <c r="PX147" s="61"/>
      <c r="PY147" s="61"/>
      <c r="PZ147" s="61"/>
      <c r="QA147" s="61"/>
      <c r="QB147" s="61"/>
      <c r="QC147" s="61"/>
      <c r="QD147" s="61"/>
      <c r="QE147" s="61"/>
      <c r="QF147" s="61"/>
      <c r="QG147" s="61"/>
      <c r="QH147" s="61"/>
      <c r="QI147" s="61"/>
      <c r="QJ147" s="61"/>
      <c r="QK147" s="61"/>
      <c r="QL147" s="61"/>
      <c r="QM147" s="61"/>
      <c r="QN147" s="61"/>
      <c r="QO147" s="61"/>
      <c r="QP147" s="61"/>
      <c r="QQ147" s="61"/>
      <c r="QR147" s="61"/>
      <c r="QS147" s="61"/>
      <c r="QT147" s="61"/>
      <c r="QU147" s="61"/>
      <c r="QV147" s="61"/>
      <c r="QW147" s="61"/>
      <c r="QX147" s="61"/>
      <c r="QY147" s="61"/>
      <c r="QZ147" s="61"/>
      <c r="RA147" s="61"/>
      <c r="RB147" s="61"/>
      <c r="RC147" s="61"/>
      <c r="RD147" s="61"/>
      <c r="RE147" s="61"/>
      <c r="RF147" s="61"/>
      <c r="RG147" s="61"/>
      <c r="RH147" s="61"/>
      <c r="RI147" s="61"/>
      <c r="RJ147" s="61"/>
      <c r="RK147" s="61"/>
      <c r="RL147" s="61"/>
      <c r="RM147" s="61"/>
      <c r="RN147" s="61"/>
      <c r="RO147" s="61"/>
      <c r="RP147" s="61"/>
      <c r="RQ147" s="61"/>
      <c r="RR147" s="61"/>
      <c r="RS147" s="61"/>
      <c r="RT147" s="61"/>
      <c r="RU147" s="61"/>
      <c r="RV147" s="61"/>
      <c r="RW147" s="61"/>
      <c r="RX147" s="61"/>
      <c r="RY147" s="61"/>
      <c r="RZ147" s="61"/>
      <c r="SA147" s="61"/>
      <c r="SB147" s="61"/>
      <c r="SC147" s="61"/>
      <c r="SD147" s="61"/>
      <c r="SE147" s="61"/>
      <c r="SF147" s="61"/>
      <c r="SG147" s="61"/>
      <c r="SH147" s="61"/>
      <c r="SI147" s="61"/>
      <c r="SJ147" s="61"/>
      <c r="SK147" s="61"/>
      <c r="SL147" s="61"/>
      <c r="SM147" s="61"/>
      <c r="SN147" s="61"/>
      <c r="SO147" s="61"/>
      <c r="SP147" s="61"/>
      <c r="SQ147" s="61"/>
      <c r="SR147" s="61"/>
      <c r="SS147" s="61"/>
      <c r="ST147" s="61"/>
      <c r="SU147" s="61"/>
      <c r="SV147" s="61"/>
      <c r="SW147" s="61"/>
      <c r="SX147" s="61"/>
      <c r="SY147" s="61"/>
      <c r="SZ147" s="61"/>
      <c r="TA147" s="61"/>
      <c r="TB147" s="61"/>
      <c r="TC147" s="61"/>
      <c r="TD147" s="61"/>
      <c r="TE147" s="61"/>
      <c r="TF147" s="61"/>
      <c r="TG147" s="61"/>
      <c r="TH147" s="61"/>
      <c r="TI147" s="61"/>
      <c r="TJ147" s="61"/>
      <c r="TK147" s="61"/>
      <c r="TL147" s="61"/>
      <c r="TM147" s="61"/>
      <c r="TN147" s="61"/>
      <c r="TO147" s="61"/>
      <c r="TP147" s="61"/>
      <c r="TQ147" s="61"/>
      <c r="TR147" s="61"/>
      <c r="TS147" s="61"/>
      <c r="TT147" s="61"/>
      <c r="TU147" s="61"/>
      <c r="TV147" s="61"/>
      <c r="TW147" s="61"/>
      <c r="TX147" s="61"/>
      <c r="TY147" s="61"/>
      <c r="TZ147" s="61"/>
      <c r="UA147" s="61"/>
      <c r="UB147" s="61"/>
      <c r="UC147" s="61"/>
      <c r="UD147" s="61"/>
      <c r="UE147" s="61"/>
      <c r="UF147" s="61"/>
      <c r="UG147" s="61"/>
      <c r="UH147" s="61"/>
      <c r="UI147" s="61"/>
      <c r="UJ147" s="61"/>
      <c r="UK147" s="61"/>
      <c r="UL147" s="61"/>
      <c r="UM147" s="61"/>
      <c r="UN147" s="61"/>
      <c r="UO147" s="61"/>
      <c r="UP147" s="61"/>
      <c r="UQ147" s="61"/>
      <c r="UR147" s="61"/>
      <c r="US147" s="61"/>
      <c r="UT147" s="61"/>
      <c r="UU147" s="61"/>
      <c r="UV147" s="61"/>
      <c r="UW147" s="61"/>
      <c r="UX147" s="61"/>
      <c r="UY147" s="61"/>
      <c r="UZ147" s="61"/>
      <c r="VA147" s="61"/>
      <c r="VB147" s="61"/>
      <c r="VC147" s="61"/>
      <c r="VD147" s="61"/>
    </row>
    <row r="148" spans="1:576" s="23" customFormat="1" ht="15" customHeight="1" x14ac:dyDescent="0.2">
      <c r="A148" s="18">
        <v>31</v>
      </c>
      <c r="B148" s="89" t="s">
        <v>335</v>
      </c>
      <c r="C148" s="89" t="s">
        <v>336</v>
      </c>
      <c r="D148" s="20">
        <v>14</v>
      </c>
      <c r="E148" s="89" t="s">
        <v>255</v>
      </c>
      <c r="F148" s="89" t="s">
        <v>337</v>
      </c>
      <c r="G148" s="130" t="s">
        <v>237</v>
      </c>
      <c r="H148" s="22">
        <v>40</v>
      </c>
      <c r="I148" s="22" t="s">
        <v>123</v>
      </c>
      <c r="J148" s="21" t="s">
        <v>31</v>
      </c>
      <c r="K148" s="21" t="s">
        <v>290</v>
      </c>
      <c r="L148" s="21" t="s">
        <v>200</v>
      </c>
      <c r="M148" s="22">
        <v>1</v>
      </c>
      <c r="N148" s="62">
        <v>10937</v>
      </c>
      <c r="O148" s="62"/>
      <c r="P148" s="62">
        <f>+N148*0.15</f>
        <v>1640.55</v>
      </c>
      <c r="Q148" s="62">
        <f t="shared" si="66"/>
        <v>12577.55</v>
      </c>
      <c r="R148" s="62">
        <f>70.1*8</f>
        <v>560.79999999999995</v>
      </c>
      <c r="S148" s="62">
        <f t="shared" si="67"/>
        <v>2355.5916666666662</v>
      </c>
      <c r="T148" s="62">
        <f t="shared" si="68"/>
        <v>23555.916666666664</v>
      </c>
      <c r="U148" s="62">
        <f t="shared" si="69"/>
        <v>1886.6324999999997</v>
      </c>
      <c r="V148" s="62">
        <f t="shared" si="70"/>
        <v>377.32649999999995</v>
      </c>
      <c r="W148" s="62">
        <f t="shared" si="71"/>
        <v>628.87750000000005</v>
      </c>
      <c r="X148" s="62">
        <f t="shared" si="72"/>
        <v>251.55099999999999</v>
      </c>
      <c r="Y148" s="62">
        <f t="shared" si="86"/>
        <v>926</v>
      </c>
      <c r="Z148" s="62">
        <f t="shared" si="87"/>
        <v>630</v>
      </c>
      <c r="AA148" s="64">
        <f t="shared" si="73"/>
        <v>7066.7749999999996</v>
      </c>
      <c r="AB148" s="64">
        <f t="shared" si="74"/>
        <v>20586.927777777775</v>
      </c>
      <c r="AC148" s="64">
        <f t="shared" si="75"/>
        <v>247043.1333333333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</row>
    <row r="149" spans="1:576" s="23" customFormat="1" ht="15" customHeight="1" x14ac:dyDescent="0.2">
      <c r="A149" s="99">
        <v>32</v>
      </c>
      <c r="B149" s="89" t="s">
        <v>335</v>
      </c>
      <c r="C149" s="89" t="s">
        <v>336</v>
      </c>
      <c r="D149" s="20">
        <v>14</v>
      </c>
      <c r="E149" s="89" t="s">
        <v>255</v>
      </c>
      <c r="F149" s="89" t="s">
        <v>337</v>
      </c>
      <c r="G149" s="130" t="s">
        <v>127</v>
      </c>
      <c r="H149" s="22">
        <v>40</v>
      </c>
      <c r="I149" s="22" t="s">
        <v>123</v>
      </c>
      <c r="J149" s="21" t="s">
        <v>128</v>
      </c>
      <c r="K149" s="21" t="s">
        <v>286</v>
      </c>
      <c r="L149" s="21" t="s">
        <v>200</v>
      </c>
      <c r="M149" s="22">
        <v>1</v>
      </c>
      <c r="N149" s="225">
        <v>12087</v>
      </c>
      <c r="O149" s="62"/>
      <c r="P149" s="62"/>
      <c r="Q149" s="62">
        <f t="shared" si="66"/>
        <v>12087</v>
      </c>
      <c r="R149" s="62">
        <f>70.1*5</f>
        <v>350.5</v>
      </c>
      <c r="S149" s="62">
        <f t="shared" si="67"/>
        <v>2284.1666666666665</v>
      </c>
      <c r="T149" s="62">
        <f t="shared" si="68"/>
        <v>22841.666666666664</v>
      </c>
      <c r="U149" s="62">
        <f t="shared" si="69"/>
        <v>1813.05</v>
      </c>
      <c r="V149" s="62">
        <f t="shared" si="70"/>
        <v>362.61</v>
      </c>
      <c r="W149" s="62">
        <f t="shared" si="71"/>
        <v>604.35</v>
      </c>
      <c r="X149" s="62">
        <f t="shared" si="72"/>
        <v>241.74</v>
      </c>
      <c r="Y149" s="62">
        <f t="shared" ref="Y149:Y153" si="88">887+70</f>
        <v>957</v>
      </c>
      <c r="Z149" s="62">
        <f t="shared" ref="Z149:Z153" si="89">631+30</f>
        <v>661</v>
      </c>
      <c r="AA149" s="64">
        <f t="shared" si="73"/>
        <v>6852.5</v>
      </c>
      <c r="AB149" s="64">
        <f t="shared" si="74"/>
        <v>19742.111111111109</v>
      </c>
      <c r="AC149" s="64">
        <f t="shared" si="75"/>
        <v>236905.33333333331</v>
      </c>
      <c r="AD149" s="64"/>
      <c r="AE149" s="64"/>
      <c r="AF149" s="64"/>
      <c r="AG149" s="64"/>
      <c r="AH149" s="64"/>
      <c r="AI149" s="64"/>
      <c r="AJ149" s="64"/>
      <c r="AK149" s="64"/>
      <c r="AL149" s="6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</row>
    <row r="150" spans="1:576" s="23" customFormat="1" ht="15" customHeight="1" x14ac:dyDescent="0.2">
      <c r="A150" s="18">
        <v>33</v>
      </c>
      <c r="B150" s="89" t="s">
        <v>335</v>
      </c>
      <c r="C150" s="89" t="s">
        <v>336</v>
      </c>
      <c r="D150" s="20">
        <v>14</v>
      </c>
      <c r="E150" s="92" t="s">
        <v>255</v>
      </c>
      <c r="F150" s="89" t="s">
        <v>337</v>
      </c>
      <c r="G150" s="130" t="s">
        <v>127</v>
      </c>
      <c r="H150" s="22">
        <v>40</v>
      </c>
      <c r="I150" s="22" t="s">
        <v>123</v>
      </c>
      <c r="J150" s="21" t="s">
        <v>128</v>
      </c>
      <c r="K150" s="21" t="s">
        <v>290</v>
      </c>
      <c r="L150" s="21" t="s">
        <v>200</v>
      </c>
      <c r="M150" s="22">
        <v>1</v>
      </c>
      <c r="N150" s="225">
        <v>12087</v>
      </c>
      <c r="O150" s="62"/>
      <c r="P150" s="62"/>
      <c r="Q150" s="62">
        <f t="shared" ref="Q150:Q181" si="90">N150+O150+P150</f>
        <v>12087</v>
      </c>
      <c r="R150" s="62"/>
      <c r="S150" s="62">
        <f t="shared" ref="S150:S181" si="91">(Q150+Y150+Z150)/30*5</f>
        <v>2284.1666666666665</v>
      </c>
      <c r="T150" s="62">
        <f t="shared" ref="T150:T181" si="92">(Q150+Y150+Z150)/30*50</f>
        <v>22841.666666666664</v>
      </c>
      <c r="U150" s="62">
        <f t="shared" ref="U150:U181" si="93">Q150*15%</f>
        <v>1813.05</v>
      </c>
      <c r="V150" s="62">
        <f t="shared" ref="V150:V181" si="94">Q150*3%</f>
        <v>362.61</v>
      </c>
      <c r="W150" s="62">
        <f t="shared" ref="W150:W181" si="95">Q150*5%</f>
        <v>604.35</v>
      </c>
      <c r="X150" s="62">
        <f t="shared" ref="X150:X181" si="96">Q150*2%</f>
        <v>241.74</v>
      </c>
      <c r="Y150" s="62">
        <f t="shared" si="88"/>
        <v>957</v>
      </c>
      <c r="Z150" s="62">
        <f t="shared" si="89"/>
        <v>661</v>
      </c>
      <c r="AA150" s="64">
        <f t="shared" ref="AA150:AA181" si="97">(Q150+Y150+Z150)/2</f>
        <v>6852.5</v>
      </c>
      <c r="AB150" s="64">
        <f t="shared" ref="AB150:AB181" si="98">Q150+R150+U150+V150+W150+X150+Y150+Z150+(S150/12+T150/12+AA150/12)</f>
        <v>19391.611111111109</v>
      </c>
      <c r="AC150" s="64">
        <f t="shared" ref="AC150:AC181" si="99">+AB150*12</f>
        <v>232699.33333333331</v>
      </c>
      <c r="AD150" s="64"/>
      <c r="AE150" s="64"/>
      <c r="AF150" s="64"/>
      <c r="AG150" s="64"/>
      <c r="AH150" s="64"/>
      <c r="AI150" s="64"/>
      <c r="AJ150" s="64"/>
      <c r="AK150" s="64"/>
      <c r="AL150" s="6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</row>
    <row r="151" spans="1:576" s="23" customFormat="1" ht="15" customHeight="1" x14ac:dyDescent="0.2">
      <c r="A151" s="99">
        <v>34</v>
      </c>
      <c r="B151" s="89" t="s">
        <v>335</v>
      </c>
      <c r="C151" s="89" t="s">
        <v>336</v>
      </c>
      <c r="D151" s="20">
        <v>14</v>
      </c>
      <c r="E151" s="95" t="s">
        <v>254</v>
      </c>
      <c r="F151" s="89" t="s">
        <v>337</v>
      </c>
      <c r="G151" s="184" t="s">
        <v>116</v>
      </c>
      <c r="H151" s="22">
        <v>40</v>
      </c>
      <c r="I151" s="22" t="s">
        <v>123</v>
      </c>
      <c r="J151" s="156" t="s">
        <v>117</v>
      </c>
      <c r="K151" s="156" t="s">
        <v>200</v>
      </c>
      <c r="L151" s="156" t="s">
        <v>200</v>
      </c>
      <c r="M151" s="22">
        <v>1</v>
      </c>
      <c r="N151" s="225">
        <v>14012</v>
      </c>
      <c r="O151" s="62"/>
      <c r="P151" s="62"/>
      <c r="Q151" s="62">
        <f t="shared" si="90"/>
        <v>14012</v>
      </c>
      <c r="R151" s="62"/>
      <c r="S151" s="62">
        <f t="shared" si="91"/>
        <v>2634.166666666667</v>
      </c>
      <c r="T151" s="62">
        <f t="shared" si="92"/>
        <v>26341.666666666668</v>
      </c>
      <c r="U151" s="62">
        <f t="shared" si="93"/>
        <v>2101.7999999999997</v>
      </c>
      <c r="V151" s="62">
        <f t="shared" si="94"/>
        <v>420.35999999999996</v>
      </c>
      <c r="W151" s="62">
        <f t="shared" si="95"/>
        <v>700.6</v>
      </c>
      <c r="X151" s="62">
        <f t="shared" si="96"/>
        <v>280.24</v>
      </c>
      <c r="Y151" s="62">
        <v>1114</v>
      </c>
      <c r="Z151" s="62">
        <v>679</v>
      </c>
      <c r="AA151" s="64">
        <f t="shared" si="97"/>
        <v>7902.5</v>
      </c>
      <c r="AB151" s="64">
        <f t="shared" si="98"/>
        <v>22381.194444444445</v>
      </c>
      <c r="AC151" s="64">
        <f t="shared" si="99"/>
        <v>268574.33333333337</v>
      </c>
      <c r="AD151" s="64"/>
      <c r="AE151" s="64"/>
      <c r="AF151" s="64"/>
      <c r="AG151" s="64"/>
      <c r="AH151" s="64"/>
      <c r="AI151" s="64"/>
      <c r="AJ151" s="64"/>
      <c r="AK151" s="64"/>
      <c r="AL151" s="6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</row>
    <row r="152" spans="1:576" s="23" customFormat="1" ht="15" customHeight="1" x14ac:dyDescent="0.2">
      <c r="A152" s="18">
        <v>35</v>
      </c>
      <c r="B152" s="89" t="s">
        <v>335</v>
      </c>
      <c r="C152" s="89" t="s">
        <v>336</v>
      </c>
      <c r="D152" s="20">
        <v>14</v>
      </c>
      <c r="E152" s="89" t="s">
        <v>255</v>
      </c>
      <c r="F152" s="89" t="s">
        <v>337</v>
      </c>
      <c r="G152" s="130" t="s">
        <v>127</v>
      </c>
      <c r="H152" s="22">
        <v>40</v>
      </c>
      <c r="I152" s="22" t="s">
        <v>123</v>
      </c>
      <c r="J152" s="21" t="s">
        <v>128</v>
      </c>
      <c r="K152" s="21" t="s">
        <v>289</v>
      </c>
      <c r="L152" s="21" t="s">
        <v>200</v>
      </c>
      <c r="M152" s="22">
        <v>1</v>
      </c>
      <c r="N152" s="225">
        <v>12087</v>
      </c>
      <c r="O152" s="62"/>
      <c r="P152" s="62"/>
      <c r="Q152" s="62">
        <f t="shared" si="90"/>
        <v>12087</v>
      </c>
      <c r="R152" s="62">
        <f>70.1*5</f>
        <v>350.5</v>
      </c>
      <c r="S152" s="62">
        <f t="shared" si="91"/>
        <v>2284.1666666666665</v>
      </c>
      <c r="T152" s="62">
        <f t="shared" si="92"/>
        <v>22841.666666666664</v>
      </c>
      <c r="U152" s="62">
        <f t="shared" si="93"/>
        <v>1813.05</v>
      </c>
      <c r="V152" s="62">
        <f t="shared" si="94"/>
        <v>362.61</v>
      </c>
      <c r="W152" s="62">
        <f t="shared" si="95"/>
        <v>604.35</v>
      </c>
      <c r="X152" s="62">
        <f t="shared" si="96"/>
        <v>241.74</v>
      </c>
      <c r="Y152" s="62">
        <f t="shared" si="88"/>
        <v>957</v>
      </c>
      <c r="Z152" s="62">
        <f t="shared" si="89"/>
        <v>661</v>
      </c>
      <c r="AA152" s="64">
        <f t="shared" si="97"/>
        <v>6852.5</v>
      </c>
      <c r="AB152" s="64">
        <f t="shared" si="98"/>
        <v>19742.111111111109</v>
      </c>
      <c r="AC152" s="64">
        <f t="shared" si="99"/>
        <v>236905.33333333331</v>
      </c>
      <c r="AD152" s="64"/>
      <c r="AE152" s="64"/>
      <c r="AF152" s="64"/>
      <c r="AG152" s="64"/>
      <c r="AH152" s="64"/>
      <c r="AI152" s="64"/>
      <c r="AJ152" s="64"/>
      <c r="AK152" s="64"/>
      <c r="AL152" s="6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</row>
    <row r="153" spans="1:576" s="23" customFormat="1" ht="15" customHeight="1" x14ac:dyDescent="0.2">
      <c r="A153" s="99">
        <v>36</v>
      </c>
      <c r="B153" s="89" t="s">
        <v>335</v>
      </c>
      <c r="C153" s="89" t="s">
        <v>336</v>
      </c>
      <c r="D153" s="20">
        <v>14</v>
      </c>
      <c r="E153" s="89" t="s">
        <v>255</v>
      </c>
      <c r="F153" s="89" t="s">
        <v>337</v>
      </c>
      <c r="G153" s="130" t="s">
        <v>127</v>
      </c>
      <c r="H153" s="22">
        <v>40</v>
      </c>
      <c r="I153" s="22" t="s">
        <v>123</v>
      </c>
      <c r="J153" s="21" t="s">
        <v>128</v>
      </c>
      <c r="K153" s="21" t="s">
        <v>288</v>
      </c>
      <c r="L153" s="21" t="s">
        <v>200</v>
      </c>
      <c r="M153" s="22">
        <v>1</v>
      </c>
      <c r="N153" s="225">
        <v>12087</v>
      </c>
      <c r="O153" s="62"/>
      <c r="P153" s="62"/>
      <c r="Q153" s="62">
        <f t="shared" si="90"/>
        <v>12087</v>
      </c>
      <c r="R153" s="62">
        <f>70.1*7</f>
        <v>490.69999999999993</v>
      </c>
      <c r="S153" s="62">
        <f t="shared" si="91"/>
        <v>2284.1666666666665</v>
      </c>
      <c r="T153" s="62">
        <f t="shared" si="92"/>
        <v>22841.666666666664</v>
      </c>
      <c r="U153" s="62">
        <f t="shared" si="93"/>
        <v>1813.05</v>
      </c>
      <c r="V153" s="62">
        <f t="shared" si="94"/>
        <v>362.61</v>
      </c>
      <c r="W153" s="62">
        <f t="shared" si="95"/>
        <v>604.35</v>
      </c>
      <c r="X153" s="62">
        <f t="shared" si="96"/>
        <v>241.74</v>
      </c>
      <c r="Y153" s="62">
        <f t="shared" si="88"/>
        <v>957</v>
      </c>
      <c r="Z153" s="62">
        <f t="shared" si="89"/>
        <v>661</v>
      </c>
      <c r="AA153" s="64">
        <f t="shared" si="97"/>
        <v>6852.5</v>
      </c>
      <c r="AB153" s="64">
        <f t="shared" si="98"/>
        <v>19882.31111111111</v>
      </c>
      <c r="AC153" s="64">
        <f t="shared" si="99"/>
        <v>238587.73333333334</v>
      </c>
      <c r="AD153" s="64"/>
      <c r="AE153" s="64"/>
      <c r="AF153" s="64"/>
      <c r="AG153" s="64"/>
      <c r="AH153" s="64"/>
      <c r="AI153" s="64"/>
      <c r="AJ153" s="64"/>
      <c r="AK153" s="64"/>
      <c r="AL153" s="6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</row>
    <row r="154" spans="1:576" s="23" customFormat="1" ht="15" customHeight="1" x14ac:dyDescent="0.2">
      <c r="A154" s="18">
        <v>37</v>
      </c>
      <c r="B154" s="89" t="s">
        <v>335</v>
      </c>
      <c r="C154" s="89" t="s">
        <v>336</v>
      </c>
      <c r="D154" s="20">
        <v>14</v>
      </c>
      <c r="E154" s="89" t="s">
        <v>255</v>
      </c>
      <c r="F154" s="89" t="s">
        <v>337</v>
      </c>
      <c r="G154" s="130" t="s">
        <v>122</v>
      </c>
      <c r="H154" s="22">
        <v>40</v>
      </c>
      <c r="I154" s="22" t="s">
        <v>123</v>
      </c>
      <c r="J154" s="21" t="s">
        <v>15</v>
      </c>
      <c r="K154" s="21" t="s">
        <v>286</v>
      </c>
      <c r="L154" s="21" t="s">
        <v>200</v>
      </c>
      <c r="M154" s="22">
        <v>1</v>
      </c>
      <c r="N154" s="62">
        <v>12605</v>
      </c>
      <c r="O154" s="62"/>
      <c r="P154" s="62"/>
      <c r="Q154" s="62">
        <f t="shared" si="90"/>
        <v>12605</v>
      </c>
      <c r="R154" s="62"/>
      <c r="S154" s="62">
        <f t="shared" si="91"/>
        <v>2386.166666666667</v>
      </c>
      <c r="T154" s="62">
        <f t="shared" si="92"/>
        <v>23861.666666666668</v>
      </c>
      <c r="U154" s="62">
        <f t="shared" si="93"/>
        <v>1890.75</v>
      </c>
      <c r="V154" s="62">
        <f t="shared" si="94"/>
        <v>378.15</v>
      </c>
      <c r="W154" s="62">
        <f t="shared" si="95"/>
        <v>630.25</v>
      </c>
      <c r="X154" s="62">
        <f t="shared" si="96"/>
        <v>252.1</v>
      </c>
      <c r="Y154" s="62">
        <f>1021+25</f>
        <v>1046</v>
      </c>
      <c r="Z154" s="62">
        <v>666</v>
      </c>
      <c r="AA154" s="64">
        <f t="shared" si="97"/>
        <v>7158.5</v>
      </c>
      <c r="AB154" s="64">
        <f t="shared" si="98"/>
        <v>20252.111111111109</v>
      </c>
      <c r="AC154" s="64">
        <f t="shared" si="99"/>
        <v>243025.33333333331</v>
      </c>
      <c r="AD154" s="64"/>
      <c r="AE154" s="64"/>
      <c r="AF154" s="64"/>
      <c r="AG154" s="64"/>
      <c r="AH154" s="64"/>
      <c r="AI154" s="64"/>
      <c r="AJ154" s="64"/>
      <c r="AK154" s="64"/>
      <c r="AL154" s="6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</row>
    <row r="155" spans="1:576" s="23" customFormat="1" ht="15" customHeight="1" x14ac:dyDescent="0.2">
      <c r="A155" s="99">
        <v>38</v>
      </c>
      <c r="B155" s="89" t="s">
        <v>335</v>
      </c>
      <c r="C155" s="89" t="s">
        <v>336</v>
      </c>
      <c r="D155" s="20">
        <v>14</v>
      </c>
      <c r="E155" s="89" t="s">
        <v>255</v>
      </c>
      <c r="F155" s="89" t="s">
        <v>337</v>
      </c>
      <c r="G155" s="130" t="s">
        <v>122</v>
      </c>
      <c r="H155" s="22">
        <v>40</v>
      </c>
      <c r="I155" s="22" t="s">
        <v>123</v>
      </c>
      <c r="J155" s="21" t="s">
        <v>15</v>
      </c>
      <c r="K155" s="21" t="s">
        <v>286</v>
      </c>
      <c r="L155" s="21" t="s">
        <v>200</v>
      </c>
      <c r="M155" s="22">
        <v>1</v>
      </c>
      <c r="N155" s="62">
        <v>12605</v>
      </c>
      <c r="O155" s="62"/>
      <c r="P155" s="62"/>
      <c r="Q155" s="62">
        <f t="shared" si="90"/>
        <v>12605</v>
      </c>
      <c r="R155" s="62">
        <f>70.1*5</f>
        <v>350.5</v>
      </c>
      <c r="S155" s="62">
        <f t="shared" si="91"/>
        <v>2386.166666666667</v>
      </c>
      <c r="T155" s="62">
        <f t="shared" si="92"/>
        <v>23861.666666666668</v>
      </c>
      <c r="U155" s="62">
        <f t="shared" si="93"/>
        <v>1890.75</v>
      </c>
      <c r="V155" s="62">
        <f t="shared" si="94"/>
        <v>378.15</v>
      </c>
      <c r="W155" s="62">
        <f t="shared" si="95"/>
        <v>630.25</v>
      </c>
      <c r="X155" s="62">
        <f t="shared" si="96"/>
        <v>252.1</v>
      </c>
      <c r="Y155" s="62">
        <f t="shared" ref="Y155:Y160" si="100">1021+25</f>
        <v>1046</v>
      </c>
      <c r="Z155" s="62">
        <v>666</v>
      </c>
      <c r="AA155" s="64">
        <f t="shared" si="97"/>
        <v>7158.5</v>
      </c>
      <c r="AB155" s="64">
        <f t="shared" si="98"/>
        <v>20602.611111111109</v>
      </c>
      <c r="AC155" s="64">
        <f t="shared" si="99"/>
        <v>247231.33333333331</v>
      </c>
      <c r="AD155" s="64"/>
      <c r="AE155" s="64"/>
      <c r="AF155" s="64"/>
      <c r="AG155" s="64"/>
      <c r="AH155" s="64"/>
      <c r="AI155" s="64"/>
      <c r="AJ155" s="64"/>
      <c r="AK155" s="64"/>
      <c r="AL155" s="6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</row>
    <row r="156" spans="1:576" s="23" customFormat="1" ht="15" customHeight="1" x14ac:dyDescent="0.2">
      <c r="A156" s="18">
        <v>39</v>
      </c>
      <c r="B156" s="89" t="s">
        <v>335</v>
      </c>
      <c r="C156" s="89" t="s">
        <v>336</v>
      </c>
      <c r="D156" s="20">
        <v>14</v>
      </c>
      <c r="E156" s="89" t="s">
        <v>255</v>
      </c>
      <c r="F156" s="89" t="s">
        <v>337</v>
      </c>
      <c r="G156" s="130" t="s">
        <v>122</v>
      </c>
      <c r="H156" s="22">
        <v>40</v>
      </c>
      <c r="I156" s="22" t="s">
        <v>123</v>
      </c>
      <c r="J156" s="21" t="s">
        <v>124</v>
      </c>
      <c r="K156" s="21" t="s">
        <v>286</v>
      </c>
      <c r="L156" s="21" t="s">
        <v>200</v>
      </c>
      <c r="M156" s="22">
        <v>1</v>
      </c>
      <c r="N156" s="62">
        <v>12605</v>
      </c>
      <c r="O156" s="62"/>
      <c r="P156" s="62"/>
      <c r="Q156" s="62">
        <f t="shared" si="90"/>
        <v>12605</v>
      </c>
      <c r="R156" s="62">
        <f>70.1*5</f>
        <v>350.5</v>
      </c>
      <c r="S156" s="62">
        <f t="shared" si="91"/>
        <v>2386.166666666667</v>
      </c>
      <c r="T156" s="62">
        <f t="shared" si="92"/>
        <v>23861.666666666668</v>
      </c>
      <c r="U156" s="62">
        <f t="shared" si="93"/>
        <v>1890.75</v>
      </c>
      <c r="V156" s="62">
        <f t="shared" si="94"/>
        <v>378.15</v>
      </c>
      <c r="W156" s="62">
        <f t="shared" si="95"/>
        <v>630.25</v>
      </c>
      <c r="X156" s="62">
        <f t="shared" si="96"/>
        <v>252.1</v>
      </c>
      <c r="Y156" s="62">
        <f t="shared" si="100"/>
        <v>1046</v>
      </c>
      <c r="Z156" s="62">
        <v>666</v>
      </c>
      <c r="AA156" s="64">
        <f t="shared" si="97"/>
        <v>7158.5</v>
      </c>
      <c r="AB156" s="64">
        <f t="shared" si="98"/>
        <v>20602.611111111109</v>
      </c>
      <c r="AC156" s="64">
        <f t="shared" si="99"/>
        <v>247231.33333333331</v>
      </c>
      <c r="AD156" s="64"/>
      <c r="AE156" s="64"/>
      <c r="AF156" s="64"/>
      <c r="AG156" s="64"/>
      <c r="AH156" s="64"/>
      <c r="AI156" s="64"/>
      <c r="AJ156" s="64"/>
      <c r="AK156" s="64"/>
      <c r="AL156" s="6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</row>
    <row r="157" spans="1:576" s="23" customFormat="1" ht="15" customHeight="1" x14ac:dyDescent="0.2">
      <c r="A157" s="99">
        <v>40</v>
      </c>
      <c r="B157" s="89" t="s">
        <v>335</v>
      </c>
      <c r="C157" s="89" t="s">
        <v>336</v>
      </c>
      <c r="D157" s="20">
        <v>14</v>
      </c>
      <c r="E157" s="89" t="s">
        <v>255</v>
      </c>
      <c r="F157" s="89" t="s">
        <v>337</v>
      </c>
      <c r="G157" s="130" t="s">
        <v>122</v>
      </c>
      <c r="H157" s="22">
        <v>40</v>
      </c>
      <c r="I157" s="22" t="s">
        <v>123</v>
      </c>
      <c r="J157" s="21" t="s">
        <v>124</v>
      </c>
      <c r="K157" s="21" t="s">
        <v>290</v>
      </c>
      <c r="L157" s="21" t="s">
        <v>200</v>
      </c>
      <c r="M157" s="22">
        <v>1</v>
      </c>
      <c r="N157" s="62">
        <v>12605</v>
      </c>
      <c r="O157" s="62"/>
      <c r="P157" s="62"/>
      <c r="Q157" s="62">
        <f t="shared" si="90"/>
        <v>12605</v>
      </c>
      <c r="R157" s="62"/>
      <c r="S157" s="62">
        <f t="shared" si="91"/>
        <v>2386.166666666667</v>
      </c>
      <c r="T157" s="62">
        <f t="shared" si="92"/>
        <v>23861.666666666668</v>
      </c>
      <c r="U157" s="62">
        <f t="shared" si="93"/>
        <v>1890.75</v>
      </c>
      <c r="V157" s="62">
        <f t="shared" si="94"/>
        <v>378.15</v>
      </c>
      <c r="W157" s="62">
        <f t="shared" si="95"/>
        <v>630.25</v>
      </c>
      <c r="X157" s="62">
        <f t="shared" si="96"/>
        <v>252.1</v>
      </c>
      <c r="Y157" s="62">
        <f t="shared" si="100"/>
        <v>1046</v>
      </c>
      <c r="Z157" s="62">
        <v>666</v>
      </c>
      <c r="AA157" s="64">
        <f t="shared" si="97"/>
        <v>7158.5</v>
      </c>
      <c r="AB157" s="64">
        <f t="shared" si="98"/>
        <v>20252.111111111109</v>
      </c>
      <c r="AC157" s="64">
        <f t="shared" si="99"/>
        <v>243025.33333333331</v>
      </c>
      <c r="AD157" s="64"/>
      <c r="AE157" s="64"/>
      <c r="AF157" s="64"/>
      <c r="AG157" s="64"/>
      <c r="AH157" s="64"/>
      <c r="AI157" s="64"/>
      <c r="AJ157" s="64"/>
      <c r="AK157" s="64"/>
      <c r="AL157" s="6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</row>
    <row r="158" spans="1:576" s="23" customFormat="1" ht="15" customHeight="1" x14ac:dyDescent="0.2">
      <c r="A158" s="18">
        <v>41</v>
      </c>
      <c r="B158" s="89" t="s">
        <v>335</v>
      </c>
      <c r="C158" s="89" t="s">
        <v>336</v>
      </c>
      <c r="D158" s="20">
        <v>14</v>
      </c>
      <c r="E158" s="92" t="s">
        <v>255</v>
      </c>
      <c r="F158" s="89" t="s">
        <v>337</v>
      </c>
      <c r="G158" s="130" t="s">
        <v>122</v>
      </c>
      <c r="H158" s="22">
        <v>40</v>
      </c>
      <c r="I158" s="22" t="s">
        <v>123</v>
      </c>
      <c r="J158" s="21" t="s">
        <v>124</v>
      </c>
      <c r="K158" s="21" t="s">
        <v>288</v>
      </c>
      <c r="L158" s="21" t="s">
        <v>200</v>
      </c>
      <c r="M158" s="22">
        <v>1</v>
      </c>
      <c r="N158" s="62">
        <v>12605</v>
      </c>
      <c r="O158" s="62"/>
      <c r="P158" s="62"/>
      <c r="Q158" s="62">
        <f t="shared" si="90"/>
        <v>12605</v>
      </c>
      <c r="R158" s="62">
        <f>70.1*4</f>
        <v>280.39999999999998</v>
      </c>
      <c r="S158" s="62">
        <f t="shared" si="91"/>
        <v>2386.166666666667</v>
      </c>
      <c r="T158" s="62">
        <f t="shared" si="92"/>
        <v>23861.666666666668</v>
      </c>
      <c r="U158" s="62">
        <f t="shared" si="93"/>
        <v>1890.75</v>
      </c>
      <c r="V158" s="62">
        <f t="shared" si="94"/>
        <v>378.15</v>
      </c>
      <c r="W158" s="62">
        <f t="shared" si="95"/>
        <v>630.25</v>
      </c>
      <c r="X158" s="62">
        <f t="shared" si="96"/>
        <v>252.1</v>
      </c>
      <c r="Y158" s="62">
        <f t="shared" si="100"/>
        <v>1046</v>
      </c>
      <c r="Z158" s="62">
        <v>666</v>
      </c>
      <c r="AA158" s="64">
        <f t="shared" si="97"/>
        <v>7158.5</v>
      </c>
      <c r="AB158" s="64">
        <f t="shared" si="98"/>
        <v>20532.511111111111</v>
      </c>
      <c r="AC158" s="64">
        <f t="shared" si="99"/>
        <v>246390.13333333333</v>
      </c>
      <c r="AD158" s="64"/>
      <c r="AE158" s="64"/>
      <c r="AF158" s="64"/>
      <c r="AG158" s="64"/>
      <c r="AH158" s="64"/>
      <c r="AI158" s="64"/>
      <c r="AJ158" s="64"/>
      <c r="AK158" s="64"/>
      <c r="AL158" s="6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</row>
    <row r="159" spans="1:576" s="153" customFormat="1" ht="15" customHeight="1" x14ac:dyDescent="0.2">
      <c r="A159" s="99">
        <v>42</v>
      </c>
      <c r="B159" s="145" t="s">
        <v>335</v>
      </c>
      <c r="C159" s="145" t="s">
        <v>336</v>
      </c>
      <c r="D159" s="146">
        <v>14</v>
      </c>
      <c r="E159" s="145" t="s">
        <v>255</v>
      </c>
      <c r="F159" s="145" t="s">
        <v>337</v>
      </c>
      <c r="G159" s="184" t="s">
        <v>353</v>
      </c>
      <c r="H159" s="157">
        <v>40</v>
      </c>
      <c r="I159" s="157" t="s">
        <v>123</v>
      </c>
      <c r="J159" s="156" t="s">
        <v>124</v>
      </c>
      <c r="K159" s="150" t="s">
        <v>290</v>
      </c>
      <c r="L159" s="150" t="s">
        <v>200</v>
      </c>
      <c r="M159" s="148">
        <v>1</v>
      </c>
      <c r="N159" s="62">
        <v>16756</v>
      </c>
      <c r="O159" s="151"/>
      <c r="P159" s="151"/>
      <c r="Q159" s="151">
        <f t="shared" si="90"/>
        <v>16756</v>
      </c>
      <c r="R159" s="151">
        <f>70.1*6</f>
        <v>420.59999999999997</v>
      </c>
      <c r="S159" s="151">
        <f t="shared" si="91"/>
        <v>3078</v>
      </c>
      <c r="T159" s="151">
        <f t="shared" si="92"/>
        <v>30780</v>
      </c>
      <c r="U159" s="151">
        <f t="shared" si="93"/>
        <v>2513.4</v>
      </c>
      <c r="V159" s="151">
        <f t="shared" si="94"/>
        <v>502.68</v>
      </c>
      <c r="W159" s="151">
        <f t="shared" si="95"/>
        <v>837.80000000000007</v>
      </c>
      <c r="X159" s="151">
        <f t="shared" si="96"/>
        <v>335.12</v>
      </c>
      <c r="Y159" s="62">
        <f t="shared" si="100"/>
        <v>1046</v>
      </c>
      <c r="Z159" s="151">
        <v>666</v>
      </c>
      <c r="AA159" s="152">
        <f t="shared" si="97"/>
        <v>9234</v>
      </c>
      <c r="AB159" s="64">
        <f t="shared" si="98"/>
        <v>26668.6</v>
      </c>
      <c r="AC159" s="152">
        <f t="shared" si="99"/>
        <v>320023.19999999995</v>
      </c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154"/>
      <c r="BN159" s="154"/>
      <c r="BO159" s="154"/>
      <c r="BP159" s="154"/>
      <c r="BQ159" s="154"/>
      <c r="BR159" s="154"/>
      <c r="BS159" s="154"/>
      <c r="BT159" s="154"/>
      <c r="BU159" s="154"/>
      <c r="BV159" s="154"/>
      <c r="BW159" s="154"/>
      <c r="BX159" s="154"/>
      <c r="BY159" s="154"/>
      <c r="BZ159" s="154"/>
      <c r="CA159" s="154"/>
      <c r="CB159" s="154"/>
      <c r="CC159" s="154"/>
      <c r="CD159" s="154"/>
      <c r="CE159" s="154"/>
      <c r="CF159" s="154"/>
      <c r="CG159" s="154"/>
      <c r="CH159" s="154"/>
      <c r="CI159" s="154"/>
      <c r="CJ159" s="154"/>
      <c r="CK159" s="154"/>
      <c r="CL159" s="154"/>
      <c r="CM159" s="154"/>
      <c r="CN159" s="154"/>
      <c r="CO159" s="154"/>
      <c r="CP159" s="154"/>
      <c r="CQ159" s="154"/>
      <c r="CR159" s="154"/>
      <c r="CS159" s="154"/>
      <c r="CT159" s="154"/>
      <c r="CU159" s="154"/>
      <c r="CV159" s="154"/>
      <c r="CW159" s="154"/>
      <c r="CX159" s="154"/>
      <c r="CY159" s="154"/>
      <c r="CZ159" s="154"/>
      <c r="DA159" s="154"/>
      <c r="DB159" s="154"/>
      <c r="DC159" s="154"/>
      <c r="DD159" s="154"/>
      <c r="DE159" s="154"/>
      <c r="DF159" s="154"/>
      <c r="DG159" s="154"/>
      <c r="DH159" s="154"/>
      <c r="DI159" s="154"/>
      <c r="DJ159" s="154"/>
      <c r="DK159" s="154"/>
      <c r="DL159" s="154"/>
      <c r="DM159" s="154"/>
      <c r="DN159" s="154"/>
      <c r="DO159" s="154"/>
      <c r="DP159" s="154"/>
      <c r="DQ159" s="154"/>
      <c r="DR159" s="154"/>
      <c r="DS159" s="154"/>
      <c r="DT159" s="154"/>
      <c r="DU159" s="154"/>
      <c r="DV159" s="154"/>
      <c r="DW159" s="154"/>
      <c r="DX159" s="154"/>
      <c r="DY159" s="154"/>
      <c r="DZ159" s="154"/>
      <c r="EA159" s="154"/>
      <c r="EB159" s="154"/>
      <c r="EC159" s="154"/>
      <c r="ED159" s="154"/>
      <c r="EE159" s="154"/>
      <c r="EF159" s="154"/>
      <c r="EG159" s="154"/>
      <c r="EH159" s="154"/>
      <c r="EI159" s="154"/>
      <c r="EJ159" s="154"/>
      <c r="EK159" s="154"/>
      <c r="EL159" s="154"/>
      <c r="EM159" s="154"/>
      <c r="EN159" s="154"/>
      <c r="EO159" s="154"/>
      <c r="EP159" s="154"/>
      <c r="EQ159" s="154"/>
      <c r="ER159" s="154"/>
      <c r="ES159" s="154"/>
      <c r="ET159" s="154"/>
      <c r="EU159" s="154"/>
      <c r="EV159" s="154"/>
      <c r="EW159" s="154"/>
      <c r="EX159" s="154"/>
      <c r="EY159" s="154"/>
      <c r="EZ159" s="154"/>
      <c r="FA159" s="154"/>
      <c r="FB159" s="154"/>
      <c r="FC159" s="154"/>
      <c r="FD159" s="154"/>
      <c r="FE159" s="154"/>
      <c r="FF159" s="154"/>
      <c r="FG159" s="154"/>
      <c r="FH159" s="154"/>
      <c r="FI159" s="154"/>
      <c r="FJ159" s="154"/>
      <c r="FK159" s="154"/>
      <c r="FL159" s="154"/>
      <c r="FM159" s="154"/>
      <c r="FN159" s="154"/>
      <c r="FO159" s="154"/>
      <c r="FP159" s="154"/>
      <c r="FQ159" s="154"/>
      <c r="FR159" s="154"/>
      <c r="FS159" s="154"/>
      <c r="FT159" s="154"/>
      <c r="FU159" s="154"/>
      <c r="FV159" s="154"/>
      <c r="FW159" s="154"/>
      <c r="FX159" s="154"/>
      <c r="FY159" s="154"/>
      <c r="FZ159" s="154"/>
      <c r="GA159" s="154"/>
      <c r="GB159" s="154"/>
      <c r="GC159" s="154"/>
      <c r="GD159" s="154"/>
      <c r="GE159" s="154"/>
      <c r="GF159" s="154"/>
      <c r="GG159" s="154"/>
      <c r="GH159" s="154"/>
      <c r="GI159" s="154"/>
      <c r="GJ159" s="154"/>
      <c r="GK159" s="154"/>
      <c r="GL159" s="154"/>
      <c r="GM159" s="154"/>
      <c r="GN159" s="154"/>
      <c r="GO159" s="154"/>
      <c r="GP159" s="154"/>
      <c r="GQ159" s="154"/>
      <c r="GR159" s="154"/>
      <c r="GS159" s="154"/>
      <c r="GT159" s="154"/>
      <c r="GU159" s="154"/>
      <c r="GV159" s="154"/>
      <c r="GW159" s="154"/>
      <c r="GX159" s="154"/>
      <c r="GY159" s="154"/>
      <c r="GZ159" s="154"/>
      <c r="HA159" s="154"/>
      <c r="HB159" s="154"/>
      <c r="HC159" s="154"/>
      <c r="HD159" s="154"/>
      <c r="HE159" s="154"/>
      <c r="HF159" s="154"/>
      <c r="HG159" s="154"/>
      <c r="HH159" s="154"/>
      <c r="HI159" s="154"/>
      <c r="HJ159" s="154"/>
      <c r="HK159" s="154"/>
      <c r="HL159" s="154"/>
      <c r="HM159" s="154"/>
      <c r="HN159" s="154"/>
      <c r="HO159" s="154"/>
      <c r="HP159" s="154"/>
      <c r="HQ159" s="154"/>
      <c r="HR159" s="154"/>
      <c r="HS159" s="154"/>
      <c r="HT159" s="154"/>
      <c r="HU159" s="154"/>
      <c r="HV159" s="154"/>
      <c r="HW159" s="154"/>
      <c r="HX159" s="154"/>
      <c r="HY159" s="154"/>
      <c r="HZ159" s="154"/>
      <c r="IA159" s="154"/>
      <c r="IB159" s="154"/>
      <c r="IC159" s="154"/>
      <c r="ID159" s="154"/>
      <c r="IE159" s="154"/>
      <c r="IF159" s="154"/>
      <c r="IG159" s="154"/>
      <c r="IH159" s="154"/>
      <c r="II159" s="154"/>
      <c r="IJ159" s="154"/>
      <c r="IK159" s="154"/>
      <c r="IL159" s="154"/>
      <c r="IM159" s="154"/>
      <c r="IN159" s="154"/>
      <c r="IO159" s="154"/>
      <c r="IP159" s="154"/>
      <c r="IQ159" s="154"/>
      <c r="IR159" s="154"/>
      <c r="IS159" s="154"/>
      <c r="IT159" s="154"/>
      <c r="IU159" s="154"/>
      <c r="IV159" s="154"/>
      <c r="IW159" s="154"/>
      <c r="IX159" s="154"/>
      <c r="IY159" s="154"/>
      <c r="IZ159" s="154"/>
      <c r="JA159" s="154"/>
      <c r="JB159" s="154"/>
      <c r="JC159" s="154"/>
      <c r="JD159" s="154"/>
      <c r="JE159" s="154"/>
      <c r="JF159" s="154"/>
      <c r="JG159" s="154"/>
      <c r="JH159" s="154"/>
      <c r="JI159" s="154"/>
      <c r="JJ159" s="154"/>
      <c r="JK159" s="154"/>
      <c r="JL159" s="154"/>
      <c r="JM159" s="154"/>
      <c r="JN159" s="154"/>
      <c r="JO159" s="154"/>
      <c r="JP159" s="154"/>
      <c r="JQ159" s="154"/>
      <c r="JR159" s="154"/>
      <c r="JS159" s="154"/>
      <c r="JT159" s="154"/>
      <c r="JU159" s="154"/>
      <c r="JV159" s="154"/>
      <c r="JW159" s="154"/>
      <c r="JX159" s="154"/>
      <c r="JY159" s="154"/>
      <c r="JZ159" s="154"/>
      <c r="KA159" s="154"/>
      <c r="KB159" s="154"/>
      <c r="KC159" s="154"/>
      <c r="KD159" s="154"/>
      <c r="KE159" s="154"/>
      <c r="KF159" s="154"/>
      <c r="KG159" s="154"/>
      <c r="KH159" s="154"/>
      <c r="KI159" s="154"/>
      <c r="KJ159" s="154"/>
      <c r="KK159" s="154"/>
      <c r="KL159" s="154"/>
      <c r="KM159" s="154"/>
      <c r="KN159" s="154"/>
      <c r="KO159" s="154"/>
      <c r="KP159" s="154"/>
      <c r="KQ159" s="154"/>
      <c r="KR159" s="154"/>
      <c r="KS159" s="154"/>
      <c r="KT159" s="154"/>
      <c r="KU159" s="154"/>
      <c r="KV159" s="154"/>
      <c r="KW159" s="154"/>
      <c r="KX159" s="154"/>
      <c r="KY159" s="154"/>
      <c r="KZ159" s="154"/>
      <c r="LA159" s="154"/>
      <c r="LB159" s="154"/>
      <c r="LC159" s="154"/>
      <c r="LD159" s="154"/>
      <c r="LE159" s="154"/>
      <c r="LF159" s="154"/>
      <c r="LG159" s="154"/>
      <c r="LH159" s="154"/>
      <c r="LI159" s="154"/>
      <c r="LJ159" s="154"/>
      <c r="LK159" s="154"/>
      <c r="LL159" s="154"/>
      <c r="LM159" s="154"/>
      <c r="LN159" s="154"/>
      <c r="LO159" s="154"/>
      <c r="LP159" s="154"/>
      <c r="LQ159" s="154"/>
      <c r="LR159" s="154"/>
      <c r="LS159" s="154"/>
      <c r="LT159" s="154"/>
      <c r="LU159" s="154"/>
      <c r="LV159" s="154"/>
      <c r="LW159" s="154"/>
      <c r="LX159" s="154"/>
      <c r="LY159" s="154"/>
      <c r="LZ159" s="154"/>
      <c r="MA159" s="154"/>
      <c r="MB159" s="154"/>
      <c r="MC159" s="154"/>
      <c r="MD159" s="154"/>
      <c r="ME159" s="154"/>
      <c r="MF159" s="154"/>
      <c r="MG159" s="154"/>
      <c r="MH159" s="154"/>
      <c r="MI159" s="154"/>
      <c r="MJ159" s="154"/>
      <c r="MK159" s="154"/>
      <c r="ML159" s="154"/>
      <c r="MM159" s="154"/>
      <c r="MN159" s="154"/>
      <c r="MO159" s="154"/>
      <c r="MP159" s="154"/>
      <c r="MQ159" s="154"/>
      <c r="MR159" s="154"/>
      <c r="MS159" s="154"/>
      <c r="MT159" s="154"/>
      <c r="MU159" s="154"/>
      <c r="MV159" s="154"/>
      <c r="MW159" s="154"/>
      <c r="MX159" s="154"/>
      <c r="MY159" s="154"/>
      <c r="MZ159" s="154"/>
      <c r="NA159" s="154"/>
      <c r="NB159" s="154"/>
      <c r="NC159" s="154"/>
      <c r="ND159" s="154"/>
      <c r="NE159" s="154"/>
      <c r="NF159" s="154"/>
      <c r="NG159" s="154"/>
      <c r="NH159" s="154"/>
      <c r="NI159" s="154"/>
      <c r="NJ159" s="154"/>
      <c r="NK159" s="154"/>
      <c r="NL159" s="154"/>
      <c r="NM159" s="154"/>
      <c r="NN159" s="154"/>
      <c r="NO159" s="154"/>
      <c r="NP159" s="154"/>
      <c r="NQ159" s="154"/>
      <c r="NR159" s="154"/>
      <c r="NS159" s="154"/>
      <c r="NT159" s="154"/>
      <c r="NU159" s="154"/>
      <c r="NV159" s="154"/>
      <c r="NW159" s="154"/>
      <c r="NX159" s="154"/>
      <c r="NY159" s="154"/>
      <c r="NZ159" s="154"/>
      <c r="OA159" s="154"/>
      <c r="OB159" s="154"/>
      <c r="OC159" s="154"/>
      <c r="OD159" s="154"/>
      <c r="OE159" s="154"/>
      <c r="OF159" s="154"/>
      <c r="OG159" s="154"/>
      <c r="OH159" s="154"/>
      <c r="OI159" s="154"/>
      <c r="OJ159" s="154"/>
      <c r="OK159" s="154"/>
      <c r="OL159" s="154"/>
      <c r="OM159" s="154"/>
      <c r="ON159" s="154"/>
      <c r="OO159" s="154"/>
      <c r="OP159" s="154"/>
      <c r="OQ159" s="154"/>
      <c r="OR159" s="154"/>
      <c r="OS159" s="154"/>
      <c r="OT159" s="154"/>
      <c r="OU159" s="154"/>
      <c r="OV159" s="154"/>
      <c r="OW159" s="154"/>
      <c r="OX159" s="154"/>
      <c r="OY159" s="154"/>
      <c r="OZ159" s="154"/>
      <c r="PA159" s="154"/>
      <c r="PB159" s="154"/>
      <c r="PC159" s="154"/>
      <c r="PD159" s="154"/>
      <c r="PE159" s="154"/>
      <c r="PF159" s="154"/>
      <c r="PG159" s="154"/>
      <c r="PH159" s="154"/>
      <c r="PI159" s="154"/>
      <c r="PJ159" s="154"/>
      <c r="PK159" s="154"/>
      <c r="PL159" s="154"/>
      <c r="PM159" s="154"/>
      <c r="PN159" s="154"/>
      <c r="PO159" s="154"/>
      <c r="PP159" s="154"/>
      <c r="PQ159" s="154"/>
      <c r="PR159" s="154"/>
      <c r="PS159" s="154"/>
      <c r="PT159" s="154"/>
      <c r="PU159" s="154"/>
      <c r="PV159" s="154"/>
      <c r="PW159" s="154"/>
      <c r="PX159" s="154"/>
      <c r="PY159" s="154"/>
      <c r="PZ159" s="154"/>
      <c r="QA159" s="154"/>
      <c r="QB159" s="154"/>
      <c r="QC159" s="154"/>
      <c r="QD159" s="154"/>
      <c r="QE159" s="154"/>
      <c r="QF159" s="154"/>
      <c r="QG159" s="154"/>
      <c r="QH159" s="154"/>
      <c r="QI159" s="154"/>
      <c r="QJ159" s="154"/>
      <c r="QK159" s="154"/>
      <c r="QL159" s="154"/>
      <c r="QM159" s="154"/>
      <c r="QN159" s="154"/>
      <c r="QO159" s="154"/>
      <c r="QP159" s="154"/>
      <c r="QQ159" s="154"/>
      <c r="QR159" s="154"/>
      <c r="QS159" s="154"/>
      <c r="QT159" s="154"/>
      <c r="QU159" s="154"/>
      <c r="QV159" s="154"/>
      <c r="QW159" s="154"/>
      <c r="QX159" s="154"/>
      <c r="QY159" s="154"/>
      <c r="QZ159" s="154"/>
      <c r="RA159" s="154"/>
      <c r="RB159" s="154"/>
      <c r="RC159" s="154"/>
      <c r="RD159" s="154"/>
      <c r="RE159" s="154"/>
      <c r="RF159" s="154"/>
      <c r="RG159" s="154"/>
      <c r="RH159" s="154"/>
      <c r="RI159" s="154"/>
      <c r="RJ159" s="154"/>
      <c r="RK159" s="154"/>
      <c r="RL159" s="154"/>
      <c r="RM159" s="154"/>
      <c r="RN159" s="154"/>
      <c r="RO159" s="154"/>
      <c r="RP159" s="154"/>
      <c r="RQ159" s="154"/>
      <c r="RR159" s="154"/>
      <c r="RS159" s="154"/>
      <c r="RT159" s="154"/>
      <c r="RU159" s="154"/>
      <c r="RV159" s="154"/>
      <c r="RW159" s="154"/>
      <c r="RX159" s="154"/>
      <c r="RY159" s="154"/>
      <c r="RZ159" s="154"/>
      <c r="SA159" s="154"/>
      <c r="SB159" s="154"/>
      <c r="SC159" s="154"/>
      <c r="SD159" s="154"/>
      <c r="SE159" s="154"/>
      <c r="SF159" s="154"/>
      <c r="SG159" s="154"/>
      <c r="SH159" s="154"/>
      <c r="SI159" s="154"/>
      <c r="SJ159" s="154"/>
      <c r="SK159" s="154"/>
      <c r="SL159" s="154"/>
      <c r="SM159" s="154"/>
      <c r="SN159" s="154"/>
      <c r="SO159" s="154"/>
      <c r="SP159" s="154"/>
      <c r="SQ159" s="154"/>
      <c r="SR159" s="154"/>
      <c r="SS159" s="154"/>
      <c r="ST159" s="154"/>
      <c r="SU159" s="154"/>
      <c r="SV159" s="154"/>
      <c r="SW159" s="154"/>
      <c r="SX159" s="154"/>
      <c r="SY159" s="154"/>
      <c r="SZ159" s="154"/>
      <c r="TA159" s="154"/>
      <c r="TB159" s="154"/>
      <c r="TC159" s="154"/>
      <c r="TD159" s="154"/>
      <c r="TE159" s="154"/>
      <c r="TF159" s="154"/>
      <c r="TG159" s="154"/>
      <c r="TH159" s="154"/>
      <c r="TI159" s="154"/>
      <c r="TJ159" s="154"/>
      <c r="TK159" s="154"/>
      <c r="TL159" s="154"/>
      <c r="TM159" s="154"/>
      <c r="TN159" s="154"/>
      <c r="TO159" s="154"/>
      <c r="TP159" s="154"/>
      <c r="TQ159" s="154"/>
      <c r="TR159" s="154"/>
      <c r="TS159" s="154"/>
      <c r="TT159" s="154"/>
      <c r="TU159" s="154"/>
      <c r="TV159" s="154"/>
      <c r="TW159" s="154"/>
      <c r="TX159" s="154"/>
      <c r="TY159" s="154"/>
      <c r="TZ159" s="154"/>
      <c r="UA159" s="154"/>
      <c r="UB159" s="154"/>
      <c r="UC159" s="154"/>
      <c r="UD159" s="154"/>
      <c r="UE159" s="154"/>
      <c r="UF159" s="154"/>
      <c r="UG159" s="154"/>
      <c r="UH159" s="154"/>
      <c r="UI159" s="154"/>
      <c r="UJ159" s="154"/>
      <c r="UK159" s="154"/>
      <c r="UL159" s="154"/>
      <c r="UM159" s="154"/>
      <c r="UN159" s="154"/>
      <c r="UO159" s="154"/>
      <c r="UP159" s="154"/>
      <c r="UQ159" s="154"/>
      <c r="UR159" s="154"/>
      <c r="US159" s="154"/>
      <c r="UT159" s="154"/>
      <c r="UU159" s="154"/>
      <c r="UV159" s="154"/>
      <c r="UW159" s="154"/>
      <c r="UX159" s="154"/>
      <c r="UY159" s="154"/>
      <c r="UZ159" s="154"/>
      <c r="VA159" s="154"/>
      <c r="VB159" s="154"/>
      <c r="VC159" s="154"/>
      <c r="VD159" s="154"/>
    </row>
    <row r="160" spans="1:576" s="23" customFormat="1" ht="15" customHeight="1" x14ac:dyDescent="0.2">
      <c r="A160" s="18">
        <v>43</v>
      </c>
      <c r="B160" s="89" t="s">
        <v>335</v>
      </c>
      <c r="C160" s="89" t="s">
        <v>336</v>
      </c>
      <c r="D160" s="20">
        <v>14</v>
      </c>
      <c r="E160" s="89" t="s">
        <v>255</v>
      </c>
      <c r="F160" s="89" t="s">
        <v>337</v>
      </c>
      <c r="G160" s="130" t="s">
        <v>122</v>
      </c>
      <c r="H160" s="22">
        <v>40</v>
      </c>
      <c r="I160" s="22" t="s">
        <v>123</v>
      </c>
      <c r="J160" s="21" t="s">
        <v>124</v>
      </c>
      <c r="K160" s="21" t="s">
        <v>288</v>
      </c>
      <c r="L160" s="21" t="s">
        <v>200</v>
      </c>
      <c r="M160" s="22">
        <v>1</v>
      </c>
      <c r="N160" s="62">
        <v>12605</v>
      </c>
      <c r="O160" s="62"/>
      <c r="P160" s="62"/>
      <c r="Q160" s="62">
        <f t="shared" si="90"/>
        <v>12605</v>
      </c>
      <c r="R160" s="62">
        <f>70.1*5</f>
        <v>350.5</v>
      </c>
      <c r="S160" s="62">
        <f t="shared" si="91"/>
        <v>2386.166666666667</v>
      </c>
      <c r="T160" s="62">
        <f t="shared" si="92"/>
        <v>23861.666666666668</v>
      </c>
      <c r="U160" s="62">
        <f t="shared" si="93"/>
        <v>1890.75</v>
      </c>
      <c r="V160" s="62">
        <f t="shared" si="94"/>
        <v>378.15</v>
      </c>
      <c r="W160" s="62">
        <f t="shared" si="95"/>
        <v>630.25</v>
      </c>
      <c r="X160" s="62">
        <f t="shared" si="96"/>
        <v>252.1</v>
      </c>
      <c r="Y160" s="62">
        <f t="shared" si="100"/>
        <v>1046</v>
      </c>
      <c r="Z160" s="62">
        <v>666</v>
      </c>
      <c r="AA160" s="64">
        <f t="shared" si="97"/>
        <v>7158.5</v>
      </c>
      <c r="AB160" s="64">
        <f t="shared" si="98"/>
        <v>20602.611111111109</v>
      </c>
      <c r="AC160" s="64">
        <f t="shared" si="99"/>
        <v>247231.33333333331</v>
      </c>
      <c r="AD160" s="64"/>
      <c r="AE160" s="64"/>
      <c r="AF160" s="64"/>
      <c r="AG160" s="64"/>
      <c r="AH160" s="64"/>
      <c r="AI160" s="64"/>
      <c r="AJ160" s="64"/>
      <c r="AK160" s="64"/>
      <c r="AL160" s="6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</row>
    <row r="161" spans="1:576" s="23" customFormat="1" ht="15" customHeight="1" x14ac:dyDescent="0.2">
      <c r="A161" s="99">
        <v>44</v>
      </c>
      <c r="B161" s="89" t="s">
        <v>335</v>
      </c>
      <c r="C161" s="89" t="s">
        <v>336</v>
      </c>
      <c r="D161" s="20">
        <v>14</v>
      </c>
      <c r="E161" s="92" t="s">
        <v>255</v>
      </c>
      <c r="F161" s="89" t="s">
        <v>337</v>
      </c>
      <c r="G161" s="130" t="s">
        <v>8</v>
      </c>
      <c r="H161" s="22">
        <v>40</v>
      </c>
      <c r="I161" s="22" t="s">
        <v>123</v>
      </c>
      <c r="J161" s="21" t="s">
        <v>14</v>
      </c>
      <c r="K161" s="21" t="s">
        <v>288</v>
      </c>
      <c r="L161" s="21" t="s">
        <v>200</v>
      </c>
      <c r="M161" s="22">
        <v>1</v>
      </c>
      <c r="N161" s="62">
        <v>13333</v>
      </c>
      <c r="O161" s="62"/>
      <c r="P161" s="62"/>
      <c r="Q161" s="62">
        <f t="shared" si="90"/>
        <v>13333</v>
      </c>
      <c r="R161" s="62">
        <f>70.1*5</f>
        <v>350.5</v>
      </c>
      <c r="S161" s="62">
        <f t="shared" si="91"/>
        <v>2517.5</v>
      </c>
      <c r="T161" s="62">
        <f t="shared" si="92"/>
        <v>25175</v>
      </c>
      <c r="U161" s="62">
        <f t="shared" si="93"/>
        <v>1999.9499999999998</v>
      </c>
      <c r="V161" s="62">
        <f t="shared" si="94"/>
        <v>399.99</v>
      </c>
      <c r="W161" s="62">
        <f t="shared" si="95"/>
        <v>666.65000000000009</v>
      </c>
      <c r="X161" s="62">
        <f t="shared" si="96"/>
        <v>266.66000000000003</v>
      </c>
      <c r="Y161" s="62">
        <f t="shared" ref="Y161:Y162" si="101">1068+25</f>
        <v>1093</v>
      </c>
      <c r="Z161" s="62">
        <v>679</v>
      </c>
      <c r="AA161" s="64">
        <f t="shared" si="97"/>
        <v>7552.5</v>
      </c>
      <c r="AB161" s="64">
        <f t="shared" si="98"/>
        <v>21725.833333333332</v>
      </c>
      <c r="AC161" s="64">
        <f t="shared" si="99"/>
        <v>260710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</row>
    <row r="162" spans="1:576" s="23" customFormat="1" ht="15" customHeight="1" x14ac:dyDescent="0.2">
      <c r="A162" s="18">
        <v>45</v>
      </c>
      <c r="B162" s="89" t="s">
        <v>335</v>
      </c>
      <c r="C162" s="89" t="s">
        <v>336</v>
      </c>
      <c r="D162" s="20">
        <v>14</v>
      </c>
      <c r="E162" s="89" t="s">
        <v>255</v>
      </c>
      <c r="F162" s="89" t="s">
        <v>337</v>
      </c>
      <c r="G162" s="130">
        <v>8</v>
      </c>
      <c r="H162" s="22">
        <v>40</v>
      </c>
      <c r="I162" s="55" t="s">
        <v>123</v>
      </c>
      <c r="J162" s="21" t="s">
        <v>26</v>
      </c>
      <c r="K162" s="21" t="s">
        <v>290</v>
      </c>
      <c r="L162" s="21" t="s">
        <v>200</v>
      </c>
      <c r="M162" s="22">
        <v>1</v>
      </c>
      <c r="N162" s="62">
        <v>13333</v>
      </c>
      <c r="O162" s="62"/>
      <c r="P162" s="62"/>
      <c r="Q162" s="62">
        <f t="shared" si="90"/>
        <v>13333</v>
      </c>
      <c r="R162" s="62"/>
      <c r="S162" s="62">
        <f t="shared" si="91"/>
        <v>2517.5</v>
      </c>
      <c r="T162" s="62">
        <f t="shared" si="92"/>
        <v>25175</v>
      </c>
      <c r="U162" s="62">
        <f t="shared" si="93"/>
        <v>1999.9499999999998</v>
      </c>
      <c r="V162" s="62">
        <f t="shared" si="94"/>
        <v>399.99</v>
      </c>
      <c r="W162" s="62">
        <f t="shared" si="95"/>
        <v>666.65000000000009</v>
      </c>
      <c r="X162" s="62">
        <f t="shared" si="96"/>
        <v>266.66000000000003</v>
      </c>
      <c r="Y162" s="62">
        <f t="shared" si="101"/>
        <v>1093</v>
      </c>
      <c r="Z162" s="62">
        <v>679</v>
      </c>
      <c r="AA162" s="64">
        <f t="shared" si="97"/>
        <v>7552.5</v>
      </c>
      <c r="AB162" s="64">
        <f t="shared" si="98"/>
        <v>21375.333333333332</v>
      </c>
      <c r="AC162" s="64">
        <f t="shared" si="99"/>
        <v>256504</v>
      </c>
      <c r="AD162" s="64"/>
      <c r="AE162" s="64"/>
      <c r="AF162" s="64"/>
      <c r="AG162" s="64"/>
      <c r="AH162" s="64"/>
      <c r="AI162" s="64"/>
      <c r="AJ162" s="64"/>
      <c r="AK162" s="64"/>
      <c r="AL162" s="6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</row>
    <row r="163" spans="1:576" s="23" customFormat="1" ht="15" customHeight="1" x14ac:dyDescent="0.2">
      <c r="A163" s="99">
        <v>46</v>
      </c>
      <c r="B163" s="89" t="s">
        <v>335</v>
      </c>
      <c r="C163" s="89" t="s">
        <v>336</v>
      </c>
      <c r="D163" s="20">
        <v>14</v>
      </c>
      <c r="E163" s="89" t="s">
        <v>255</v>
      </c>
      <c r="F163" s="89" t="s">
        <v>337</v>
      </c>
      <c r="G163" s="130" t="s">
        <v>116</v>
      </c>
      <c r="H163" s="22">
        <v>40</v>
      </c>
      <c r="I163" s="55" t="s">
        <v>123</v>
      </c>
      <c r="J163" s="21" t="s">
        <v>265</v>
      </c>
      <c r="K163" s="21" t="s">
        <v>287</v>
      </c>
      <c r="L163" s="21" t="s">
        <v>200</v>
      </c>
      <c r="M163" s="22">
        <v>1</v>
      </c>
      <c r="N163" s="62">
        <v>14012</v>
      </c>
      <c r="O163" s="62"/>
      <c r="P163" s="62"/>
      <c r="Q163" s="62">
        <f t="shared" si="90"/>
        <v>14012</v>
      </c>
      <c r="R163" s="62"/>
      <c r="S163" s="62">
        <f t="shared" si="91"/>
        <v>2634.166666666667</v>
      </c>
      <c r="T163" s="62">
        <f t="shared" si="92"/>
        <v>26341.666666666668</v>
      </c>
      <c r="U163" s="62">
        <f t="shared" si="93"/>
        <v>2101.7999999999997</v>
      </c>
      <c r="V163" s="62">
        <f t="shared" si="94"/>
        <v>420.35999999999996</v>
      </c>
      <c r="W163" s="62">
        <f t="shared" si="95"/>
        <v>700.6</v>
      </c>
      <c r="X163" s="62">
        <f t="shared" si="96"/>
        <v>280.24</v>
      </c>
      <c r="Y163" s="62">
        <v>1114</v>
      </c>
      <c r="Z163" s="62">
        <v>679</v>
      </c>
      <c r="AA163" s="64">
        <f t="shared" si="97"/>
        <v>7902.5</v>
      </c>
      <c r="AB163" s="64">
        <f t="shared" si="98"/>
        <v>22381.194444444445</v>
      </c>
      <c r="AC163" s="64">
        <f t="shared" si="99"/>
        <v>268574.33333333337</v>
      </c>
      <c r="AD163" s="64"/>
      <c r="AE163" s="64"/>
      <c r="AF163" s="64"/>
      <c r="AG163" s="64"/>
      <c r="AH163" s="64"/>
      <c r="AI163" s="64"/>
      <c r="AJ163" s="64"/>
      <c r="AK163" s="64"/>
      <c r="AL163" s="6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</row>
    <row r="164" spans="1:576" s="23" customFormat="1" ht="15" customHeight="1" x14ac:dyDescent="0.2">
      <c r="A164" s="18">
        <v>47</v>
      </c>
      <c r="B164" s="89" t="s">
        <v>335</v>
      </c>
      <c r="C164" s="89" t="s">
        <v>336</v>
      </c>
      <c r="D164" s="20">
        <v>14</v>
      </c>
      <c r="E164" s="89" t="s">
        <v>255</v>
      </c>
      <c r="F164" s="89" t="s">
        <v>337</v>
      </c>
      <c r="G164" s="130" t="s">
        <v>116</v>
      </c>
      <c r="H164" s="22">
        <v>40</v>
      </c>
      <c r="I164" s="22" t="s">
        <v>123</v>
      </c>
      <c r="J164" s="21" t="s">
        <v>17</v>
      </c>
      <c r="K164" s="21" t="s">
        <v>286</v>
      </c>
      <c r="L164" s="21" t="s">
        <v>200</v>
      </c>
      <c r="M164" s="22">
        <v>1</v>
      </c>
      <c r="N164" s="62">
        <v>14012</v>
      </c>
      <c r="O164" s="62"/>
      <c r="P164" s="62"/>
      <c r="Q164" s="62">
        <f t="shared" si="90"/>
        <v>14012</v>
      </c>
      <c r="R164" s="62">
        <f>70.1*6</f>
        <v>420.59999999999997</v>
      </c>
      <c r="S164" s="62">
        <f t="shared" si="91"/>
        <v>2634.166666666667</v>
      </c>
      <c r="T164" s="62">
        <f t="shared" si="92"/>
        <v>26341.666666666668</v>
      </c>
      <c r="U164" s="62">
        <f t="shared" si="93"/>
        <v>2101.7999999999997</v>
      </c>
      <c r="V164" s="62">
        <f t="shared" si="94"/>
        <v>420.35999999999996</v>
      </c>
      <c r="W164" s="62">
        <f t="shared" si="95"/>
        <v>700.6</v>
      </c>
      <c r="X164" s="62">
        <f t="shared" si="96"/>
        <v>280.24</v>
      </c>
      <c r="Y164" s="62">
        <v>1114</v>
      </c>
      <c r="Z164" s="62">
        <v>679</v>
      </c>
      <c r="AA164" s="64">
        <f t="shared" si="97"/>
        <v>7902.5</v>
      </c>
      <c r="AB164" s="64">
        <f t="shared" si="98"/>
        <v>22801.794444444447</v>
      </c>
      <c r="AC164" s="64">
        <f t="shared" si="99"/>
        <v>273621.53333333338</v>
      </c>
      <c r="AD164" s="64"/>
      <c r="AE164" s="64"/>
      <c r="AF164" s="64"/>
      <c r="AG164" s="64"/>
      <c r="AH164" s="64"/>
      <c r="AI164" s="64"/>
      <c r="AJ164" s="64"/>
      <c r="AK164" s="64"/>
      <c r="AL164" s="6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</row>
    <row r="165" spans="1:576" s="23" customFormat="1" ht="15" customHeight="1" x14ac:dyDescent="0.2">
      <c r="A165" s="99">
        <v>48</v>
      </c>
      <c r="B165" s="89" t="s">
        <v>335</v>
      </c>
      <c r="C165" s="89" t="s">
        <v>336</v>
      </c>
      <c r="D165" s="20">
        <v>14</v>
      </c>
      <c r="E165" s="89" t="s">
        <v>255</v>
      </c>
      <c r="F165" s="89" t="s">
        <v>337</v>
      </c>
      <c r="G165" s="130" t="s">
        <v>116</v>
      </c>
      <c r="H165" s="22">
        <v>40</v>
      </c>
      <c r="I165" s="22" t="s">
        <v>123</v>
      </c>
      <c r="J165" s="21" t="s">
        <v>18</v>
      </c>
      <c r="K165" s="21" t="s">
        <v>290</v>
      </c>
      <c r="L165" s="21" t="s">
        <v>200</v>
      </c>
      <c r="M165" s="22">
        <v>1</v>
      </c>
      <c r="N165" s="62">
        <v>14012</v>
      </c>
      <c r="O165" s="62"/>
      <c r="P165" s="62">
        <f t="shared" ref="P165:P170" si="102">+N165*0.15</f>
        <v>2101.7999999999997</v>
      </c>
      <c r="Q165" s="62">
        <f t="shared" si="90"/>
        <v>16113.8</v>
      </c>
      <c r="R165" s="62">
        <f>70.1*4</f>
        <v>280.39999999999998</v>
      </c>
      <c r="S165" s="62">
        <f t="shared" si="91"/>
        <v>2984.4666666666667</v>
      </c>
      <c r="T165" s="62">
        <f t="shared" si="92"/>
        <v>29844.666666666664</v>
      </c>
      <c r="U165" s="62">
        <f t="shared" si="93"/>
        <v>2417.0699999999997</v>
      </c>
      <c r="V165" s="62">
        <f t="shared" si="94"/>
        <v>483.41399999999999</v>
      </c>
      <c r="W165" s="62">
        <f t="shared" si="95"/>
        <v>805.69</v>
      </c>
      <c r="X165" s="62">
        <f t="shared" si="96"/>
        <v>322.27600000000001</v>
      </c>
      <c r="Y165" s="62">
        <v>1114</v>
      </c>
      <c r="Z165" s="62">
        <v>679</v>
      </c>
      <c r="AA165" s="64">
        <f t="shared" si="97"/>
        <v>8953.4</v>
      </c>
      <c r="AB165" s="64">
        <f t="shared" si="98"/>
        <v>25697.527777777781</v>
      </c>
      <c r="AC165" s="64">
        <f t="shared" si="99"/>
        <v>308370.33333333337</v>
      </c>
      <c r="AD165" s="64"/>
      <c r="AE165" s="64"/>
      <c r="AF165" s="64"/>
      <c r="AG165" s="64"/>
      <c r="AH165" s="64"/>
      <c r="AI165" s="64"/>
      <c r="AJ165" s="64"/>
      <c r="AK165" s="64"/>
      <c r="AL165" s="6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</row>
    <row r="166" spans="1:576" s="23" customFormat="1" ht="15" customHeight="1" x14ac:dyDescent="0.2">
      <c r="A166" s="18">
        <v>49</v>
      </c>
      <c r="B166" s="89" t="s">
        <v>335</v>
      </c>
      <c r="C166" s="89" t="s">
        <v>336</v>
      </c>
      <c r="D166" s="20">
        <v>14</v>
      </c>
      <c r="E166" s="89" t="s">
        <v>255</v>
      </c>
      <c r="F166" s="89" t="s">
        <v>337</v>
      </c>
      <c r="G166" s="130" t="s">
        <v>116</v>
      </c>
      <c r="H166" s="22">
        <v>40</v>
      </c>
      <c r="I166" s="22" t="s">
        <v>123</v>
      </c>
      <c r="J166" s="21" t="s">
        <v>18</v>
      </c>
      <c r="K166" s="21" t="s">
        <v>290</v>
      </c>
      <c r="L166" s="21" t="s">
        <v>200</v>
      </c>
      <c r="M166" s="22">
        <v>1</v>
      </c>
      <c r="N166" s="62">
        <v>14012</v>
      </c>
      <c r="O166" s="62"/>
      <c r="P166" s="62">
        <f t="shared" si="102"/>
        <v>2101.7999999999997</v>
      </c>
      <c r="Q166" s="62">
        <f t="shared" si="90"/>
        <v>16113.8</v>
      </c>
      <c r="R166" s="62">
        <f>70.1*5</f>
        <v>350.5</v>
      </c>
      <c r="S166" s="62">
        <f t="shared" si="91"/>
        <v>2984.4666666666667</v>
      </c>
      <c r="T166" s="62">
        <f t="shared" si="92"/>
        <v>29844.666666666664</v>
      </c>
      <c r="U166" s="62">
        <f t="shared" si="93"/>
        <v>2417.0699999999997</v>
      </c>
      <c r="V166" s="62">
        <f t="shared" si="94"/>
        <v>483.41399999999999</v>
      </c>
      <c r="W166" s="62">
        <f t="shared" si="95"/>
        <v>805.69</v>
      </c>
      <c r="X166" s="62">
        <f t="shared" si="96"/>
        <v>322.27600000000001</v>
      </c>
      <c r="Y166" s="62">
        <v>1114</v>
      </c>
      <c r="Z166" s="62">
        <v>679</v>
      </c>
      <c r="AA166" s="64">
        <f t="shared" si="97"/>
        <v>8953.4</v>
      </c>
      <c r="AB166" s="64">
        <f t="shared" si="98"/>
        <v>25767.62777777778</v>
      </c>
      <c r="AC166" s="64">
        <f t="shared" si="99"/>
        <v>309211.53333333333</v>
      </c>
      <c r="AD166" s="64"/>
      <c r="AE166" s="64"/>
      <c r="AF166" s="64"/>
      <c r="AG166" s="64"/>
      <c r="AH166" s="64"/>
      <c r="AI166" s="64"/>
      <c r="AJ166" s="64"/>
      <c r="AK166" s="64"/>
      <c r="AL166" s="6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</row>
    <row r="167" spans="1:576" s="23" customFormat="1" ht="15" customHeight="1" x14ac:dyDescent="0.2">
      <c r="A167" s="99">
        <v>50</v>
      </c>
      <c r="B167" s="89" t="s">
        <v>335</v>
      </c>
      <c r="C167" s="89" t="s">
        <v>336</v>
      </c>
      <c r="D167" s="20">
        <v>14</v>
      </c>
      <c r="E167" s="89" t="s">
        <v>255</v>
      </c>
      <c r="F167" s="89" t="s">
        <v>337</v>
      </c>
      <c r="G167" s="130" t="s">
        <v>116</v>
      </c>
      <c r="H167" s="22">
        <v>40</v>
      </c>
      <c r="I167" s="22" t="s">
        <v>123</v>
      </c>
      <c r="J167" s="21" t="s">
        <v>32</v>
      </c>
      <c r="K167" s="21" t="s">
        <v>290</v>
      </c>
      <c r="L167" s="21" t="s">
        <v>200</v>
      </c>
      <c r="M167" s="22">
        <v>1</v>
      </c>
      <c r="N167" s="62">
        <v>14012</v>
      </c>
      <c r="O167" s="62"/>
      <c r="P167" s="62">
        <f t="shared" si="102"/>
        <v>2101.7999999999997</v>
      </c>
      <c r="Q167" s="62">
        <f t="shared" si="90"/>
        <v>16113.8</v>
      </c>
      <c r="R167" s="62">
        <f>70.1*5</f>
        <v>350.5</v>
      </c>
      <c r="S167" s="62">
        <f t="shared" si="91"/>
        <v>2984.4666666666667</v>
      </c>
      <c r="T167" s="62">
        <f t="shared" si="92"/>
        <v>29844.666666666664</v>
      </c>
      <c r="U167" s="62">
        <f t="shared" si="93"/>
        <v>2417.0699999999997</v>
      </c>
      <c r="V167" s="62">
        <f t="shared" si="94"/>
        <v>483.41399999999999</v>
      </c>
      <c r="W167" s="62">
        <f t="shared" si="95"/>
        <v>805.69</v>
      </c>
      <c r="X167" s="62">
        <f t="shared" si="96"/>
        <v>322.27600000000001</v>
      </c>
      <c r="Y167" s="62">
        <v>1114</v>
      </c>
      <c r="Z167" s="62">
        <v>679</v>
      </c>
      <c r="AA167" s="64">
        <f t="shared" si="97"/>
        <v>8953.4</v>
      </c>
      <c r="AB167" s="64">
        <f t="shared" si="98"/>
        <v>25767.62777777778</v>
      </c>
      <c r="AC167" s="64">
        <f t="shared" si="99"/>
        <v>309211.53333333333</v>
      </c>
      <c r="AD167" s="64"/>
      <c r="AE167" s="64"/>
      <c r="AF167" s="64"/>
      <c r="AG167" s="64"/>
      <c r="AH167" s="64"/>
      <c r="AI167" s="64"/>
      <c r="AJ167" s="64"/>
      <c r="AK167" s="64"/>
      <c r="AL167" s="6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</row>
    <row r="168" spans="1:576" s="23" customFormat="1" ht="15" customHeight="1" x14ac:dyDescent="0.2">
      <c r="A168" s="18">
        <v>51</v>
      </c>
      <c r="B168" s="89" t="s">
        <v>335</v>
      </c>
      <c r="C168" s="89" t="s">
        <v>336</v>
      </c>
      <c r="D168" s="20">
        <v>14</v>
      </c>
      <c r="E168" s="92" t="s">
        <v>255</v>
      </c>
      <c r="F168" s="89" t="s">
        <v>337</v>
      </c>
      <c r="G168" s="130" t="s">
        <v>116</v>
      </c>
      <c r="H168" s="22">
        <v>40</v>
      </c>
      <c r="I168" s="22" t="s">
        <v>123</v>
      </c>
      <c r="J168" s="21" t="s">
        <v>32</v>
      </c>
      <c r="K168" s="21" t="s">
        <v>290</v>
      </c>
      <c r="L168" s="21" t="s">
        <v>200</v>
      </c>
      <c r="M168" s="22">
        <v>1</v>
      </c>
      <c r="N168" s="62">
        <v>14012</v>
      </c>
      <c r="O168" s="62"/>
      <c r="P168" s="62">
        <f t="shared" si="102"/>
        <v>2101.7999999999997</v>
      </c>
      <c r="Q168" s="62">
        <f t="shared" si="90"/>
        <v>16113.8</v>
      </c>
      <c r="R168" s="62">
        <f>70.1*6</f>
        <v>420.59999999999997</v>
      </c>
      <c r="S168" s="62">
        <f t="shared" si="91"/>
        <v>2984.4666666666667</v>
      </c>
      <c r="T168" s="62">
        <f t="shared" si="92"/>
        <v>29844.666666666664</v>
      </c>
      <c r="U168" s="62">
        <f t="shared" si="93"/>
        <v>2417.0699999999997</v>
      </c>
      <c r="V168" s="62">
        <f t="shared" si="94"/>
        <v>483.41399999999999</v>
      </c>
      <c r="W168" s="62">
        <f t="shared" si="95"/>
        <v>805.69</v>
      </c>
      <c r="X168" s="62">
        <f t="shared" si="96"/>
        <v>322.27600000000001</v>
      </c>
      <c r="Y168" s="62">
        <v>1114</v>
      </c>
      <c r="Z168" s="62">
        <v>679</v>
      </c>
      <c r="AA168" s="64">
        <f t="shared" si="97"/>
        <v>8953.4</v>
      </c>
      <c r="AB168" s="64">
        <f t="shared" si="98"/>
        <v>25837.727777777778</v>
      </c>
      <c r="AC168" s="64">
        <f t="shared" si="99"/>
        <v>310052.73333333334</v>
      </c>
      <c r="AD168" s="64"/>
      <c r="AE168" s="64"/>
      <c r="AF168" s="64"/>
      <c r="AG168" s="64"/>
      <c r="AH168" s="64"/>
      <c r="AI168" s="64"/>
      <c r="AJ168" s="64"/>
      <c r="AK168" s="64"/>
      <c r="AL168" s="6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</row>
    <row r="169" spans="1:576" s="23" customFormat="1" ht="15" customHeight="1" x14ac:dyDescent="0.2">
      <c r="A169" s="99">
        <v>52</v>
      </c>
      <c r="B169" s="89" t="s">
        <v>335</v>
      </c>
      <c r="C169" s="89" t="s">
        <v>336</v>
      </c>
      <c r="D169" s="20">
        <v>14</v>
      </c>
      <c r="E169" s="89" t="s">
        <v>255</v>
      </c>
      <c r="F169" s="89" t="s">
        <v>337</v>
      </c>
      <c r="G169" s="130" t="s">
        <v>116</v>
      </c>
      <c r="H169" s="22">
        <v>40</v>
      </c>
      <c r="I169" s="22" t="s">
        <v>123</v>
      </c>
      <c r="J169" s="21" t="s">
        <v>32</v>
      </c>
      <c r="K169" s="21" t="s">
        <v>290</v>
      </c>
      <c r="L169" s="21" t="s">
        <v>200</v>
      </c>
      <c r="M169" s="22">
        <v>1</v>
      </c>
      <c r="N169" s="62">
        <v>14012</v>
      </c>
      <c r="O169" s="62"/>
      <c r="P169" s="62">
        <f t="shared" si="102"/>
        <v>2101.7999999999997</v>
      </c>
      <c r="Q169" s="62">
        <f t="shared" si="90"/>
        <v>16113.8</v>
      </c>
      <c r="R169" s="62">
        <f>70.1*5</f>
        <v>350.5</v>
      </c>
      <c r="S169" s="62">
        <f t="shared" si="91"/>
        <v>2984.4666666666667</v>
      </c>
      <c r="T169" s="62">
        <f t="shared" si="92"/>
        <v>29844.666666666664</v>
      </c>
      <c r="U169" s="62">
        <f t="shared" si="93"/>
        <v>2417.0699999999997</v>
      </c>
      <c r="V169" s="62">
        <f t="shared" si="94"/>
        <v>483.41399999999999</v>
      </c>
      <c r="W169" s="62">
        <f t="shared" si="95"/>
        <v>805.69</v>
      </c>
      <c r="X169" s="62">
        <f t="shared" si="96"/>
        <v>322.27600000000001</v>
      </c>
      <c r="Y169" s="62">
        <v>1114</v>
      </c>
      <c r="Z169" s="62">
        <v>679</v>
      </c>
      <c r="AA169" s="64">
        <f t="shared" si="97"/>
        <v>8953.4</v>
      </c>
      <c r="AB169" s="64">
        <f t="shared" si="98"/>
        <v>25767.62777777778</v>
      </c>
      <c r="AC169" s="64">
        <f t="shared" si="99"/>
        <v>309211.53333333333</v>
      </c>
      <c r="AD169" s="64"/>
      <c r="AE169" s="64"/>
      <c r="AF169" s="64"/>
      <c r="AG169" s="64"/>
      <c r="AH169" s="64"/>
      <c r="AI169" s="64"/>
      <c r="AJ169" s="64"/>
      <c r="AK169" s="64"/>
      <c r="AL169" s="6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</row>
    <row r="170" spans="1:576" s="23" customFormat="1" ht="15" customHeight="1" x14ac:dyDescent="0.2">
      <c r="A170" s="18">
        <v>53</v>
      </c>
      <c r="B170" s="89" t="s">
        <v>335</v>
      </c>
      <c r="C170" s="89" t="s">
        <v>336</v>
      </c>
      <c r="D170" s="20">
        <v>14</v>
      </c>
      <c r="E170" s="89" t="s">
        <v>255</v>
      </c>
      <c r="F170" s="89" t="s">
        <v>337</v>
      </c>
      <c r="G170" s="130" t="s">
        <v>116</v>
      </c>
      <c r="H170" s="22">
        <v>40</v>
      </c>
      <c r="I170" s="22" t="s">
        <v>123</v>
      </c>
      <c r="J170" s="21" t="s">
        <v>32</v>
      </c>
      <c r="K170" s="21" t="s">
        <v>290</v>
      </c>
      <c r="L170" s="21" t="s">
        <v>200</v>
      </c>
      <c r="M170" s="22">
        <v>1</v>
      </c>
      <c r="N170" s="62">
        <v>14012</v>
      </c>
      <c r="O170" s="62"/>
      <c r="P170" s="62">
        <f t="shared" si="102"/>
        <v>2101.7999999999997</v>
      </c>
      <c r="Q170" s="62">
        <f t="shared" si="90"/>
        <v>16113.8</v>
      </c>
      <c r="R170" s="62">
        <f>70.1*5</f>
        <v>350.5</v>
      </c>
      <c r="S170" s="62">
        <f t="shared" si="91"/>
        <v>2984.4666666666667</v>
      </c>
      <c r="T170" s="62">
        <f t="shared" si="92"/>
        <v>29844.666666666664</v>
      </c>
      <c r="U170" s="62">
        <f t="shared" si="93"/>
        <v>2417.0699999999997</v>
      </c>
      <c r="V170" s="62">
        <f t="shared" si="94"/>
        <v>483.41399999999999</v>
      </c>
      <c r="W170" s="62">
        <f t="shared" si="95"/>
        <v>805.69</v>
      </c>
      <c r="X170" s="62">
        <f t="shared" si="96"/>
        <v>322.27600000000001</v>
      </c>
      <c r="Y170" s="62">
        <v>1114</v>
      </c>
      <c r="Z170" s="62">
        <v>679</v>
      </c>
      <c r="AA170" s="64">
        <f t="shared" si="97"/>
        <v>8953.4</v>
      </c>
      <c r="AB170" s="64">
        <f t="shared" si="98"/>
        <v>25767.62777777778</v>
      </c>
      <c r="AC170" s="64">
        <f t="shared" si="99"/>
        <v>309211.53333333333</v>
      </c>
      <c r="AD170" s="64"/>
      <c r="AE170" s="64"/>
      <c r="AF170" s="64"/>
      <c r="AG170" s="64"/>
      <c r="AH170" s="64"/>
      <c r="AI170" s="64"/>
      <c r="AJ170" s="64"/>
      <c r="AK170" s="64"/>
      <c r="AL170" s="6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</row>
    <row r="171" spans="1:576" s="23" customFormat="1" ht="15" customHeight="1" x14ac:dyDescent="0.2">
      <c r="A171" s="99">
        <v>54</v>
      </c>
      <c r="B171" s="89" t="s">
        <v>335</v>
      </c>
      <c r="C171" s="89" t="s">
        <v>336</v>
      </c>
      <c r="D171" s="20">
        <v>14</v>
      </c>
      <c r="E171" s="92" t="s">
        <v>255</v>
      </c>
      <c r="F171" s="89" t="s">
        <v>337</v>
      </c>
      <c r="G171" s="130" t="s">
        <v>116</v>
      </c>
      <c r="H171" s="22">
        <v>40</v>
      </c>
      <c r="I171" s="22" t="s">
        <v>123</v>
      </c>
      <c r="J171" s="21" t="s">
        <v>86</v>
      </c>
      <c r="K171" s="21" t="s">
        <v>287</v>
      </c>
      <c r="L171" s="21" t="s">
        <v>200</v>
      </c>
      <c r="M171" s="22">
        <v>1</v>
      </c>
      <c r="N171" s="62">
        <v>14012</v>
      </c>
      <c r="O171" s="62"/>
      <c r="P171" s="62">
        <f>N171*0.15</f>
        <v>2101.7999999999997</v>
      </c>
      <c r="Q171" s="62">
        <f t="shared" si="90"/>
        <v>16113.8</v>
      </c>
      <c r="R171" s="62">
        <f>70.1*8</f>
        <v>560.79999999999995</v>
      </c>
      <c r="S171" s="62">
        <f t="shared" si="91"/>
        <v>2984.4666666666667</v>
      </c>
      <c r="T171" s="62">
        <f t="shared" si="92"/>
        <v>29844.666666666664</v>
      </c>
      <c r="U171" s="62">
        <f t="shared" si="93"/>
        <v>2417.0699999999997</v>
      </c>
      <c r="V171" s="62">
        <f t="shared" si="94"/>
        <v>483.41399999999999</v>
      </c>
      <c r="W171" s="62">
        <f t="shared" si="95"/>
        <v>805.69</v>
      </c>
      <c r="X171" s="62">
        <f t="shared" si="96"/>
        <v>322.27600000000001</v>
      </c>
      <c r="Y171" s="62">
        <v>1114</v>
      </c>
      <c r="Z171" s="62">
        <v>679</v>
      </c>
      <c r="AA171" s="64">
        <f t="shared" si="97"/>
        <v>8953.4</v>
      </c>
      <c r="AB171" s="64">
        <f t="shared" si="98"/>
        <v>25977.927777777775</v>
      </c>
      <c r="AC171" s="64">
        <f t="shared" si="99"/>
        <v>311735.1333333333</v>
      </c>
      <c r="AD171" s="64"/>
      <c r="AE171" s="64"/>
      <c r="AF171" s="64"/>
      <c r="AG171" s="64"/>
      <c r="AH171" s="64"/>
      <c r="AI171" s="64"/>
      <c r="AJ171" s="64"/>
      <c r="AK171" s="64"/>
      <c r="AL171" s="6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</row>
    <row r="172" spans="1:576" s="23" customFormat="1" ht="15" customHeight="1" x14ac:dyDescent="0.2">
      <c r="A172" s="18">
        <v>55</v>
      </c>
      <c r="B172" s="19" t="s">
        <v>335</v>
      </c>
      <c r="C172" s="19" t="s">
        <v>336</v>
      </c>
      <c r="D172" s="20">
        <v>14</v>
      </c>
      <c r="E172" s="19" t="s">
        <v>255</v>
      </c>
      <c r="F172" s="19" t="s">
        <v>337</v>
      </c>
      <c r="G172" s="130" t="s">
        <v>116</v>
      </c>
      <c r="H172" s="22">
        <v>40</v>
      </c>
      <c r="I172" s="22" t="s">
        <v>123</v>
      </c>
      <c r="J172" s="21" t="s">
        <v>86</v>
      </c>
      <c r="K172" s="21" t="s">
        <v>287</v>
      </c>
      <c r="L172" s="21" t="s">
        <v>200</v>
      </c>
      <c r="M172" s="22">
        <v>1</v>
      </c>
      <c r="N172" s="62">
        <v>14012</v>
      </c>
      <c r="O172" s="62"/>
      <c r="P172" s="62">
        <f>N172*0.15</f>
        <v>2101.7999999999997</v>
      </c>
      <c r="Q172" s="62">
        <f t="shared" si="90"/>
        <v>16113.8</v>
      </c>
      <c r="R172" s="62">
        <f>70.1*6</f>
        <v>420.59999999999997</v>
      </c>
      <c r="S172" s="62">
        <f t="shared" si="91"/>
        <v>2984.4666666666667</v>
      </c>
      <c r="T172" s="62">
        <f t="shared" si="92"/>
        <v>29844.666666666664</v>
      </c>
      <c r="U172" s="62">
        <f t="shared" si="93"/>
        <v>2417.0699999999997</v>
      </c>
      <c r="V172" s="62">
        <f t="shared" si="94"/>
        <v>483.41399999999999</v>
      </c>
      <c r="W172" s="62">
        <f t="shared" si="95"/>
        <v>805.69</v>
      </c>
      <c r="X172" s="62">
        <f t="shared" si="96"/>
        <v>322.27600000000001</v>
      </c>
      <c r="Y172" s="62">
        <v>1114</v>
      </c>
      <c r="Z172" s="62">
        <v>679</v>
      </c>
      <c r="AA172" s="64">
        <f t="shared" si="97"/>
        <v>8953.4</v>
      </c>
      <c r="AB172" s="64">
        <f t="shared" si="98"/>
        <v>25837.727777777778</v>
      </c>
      <c r="AC172" s="64">
        <f t="shared" si="99"/>
        <v>310052.73333333334</v>
      </c>
      <c r="AD172" s="64"/>
      <c r="AE172" s="64"/>
      <c r="AF172" s="64"/>
      <c r="AG172" s="64"/>
      <c r="AH172" s="64"/>
      <c r="AI172" s="64"/>
      <c r="AJ172" s="64"/>
      <c r="AK172" s="64"/>
      <c r="AL172" s="6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</row>
    <row r="173" spans="1:576" s="23" customFormat="1" ht="15" customHeight="1" x14ac:dyDescent="0.2">
      <c r="A173" s="99">
        <v>56</v>
      </c>
      <c r="B173" s="89" t="s">
        <v>335</v>
      </c>
      <c r="C173" s="89" t="s">
        <v>336</v>
      </c>
      <c r="D173" s="20">
        <v>14</v>
      </c>
      <c r="E173" s="89" t="s">
        <v>255</v>
      </c>
      <c r="F173" s="89" t="s">
        <v>337</v>
      </c>
      <c r="G173" s="130" t="s">
        <v>116</v>
      </c>
      <c r="H173" s="22">
        <v>40</v>
      </c>
      <c r="I173" s="22" t="s">
        <v>123</v>
      </c>
      <c r="J173" s="21" t="s">
        <v>86</v>
      </c>
      <c r="K173" s="21" t="s">
        <v>287</v>
      </c>
      <c r="L173" s="21" t="s">
        <v>200</v>
      </c>
      <c r="M173" s="22">
        <v>1</v>
      </c>
      <c r="N173" s="62">
        <v>14012</v>
      </c>
      <c r="O173" s="62"/>
      <c r="P173" s="62">
        <f>N173*0.15</f>
        <v>2101.7999999999997</v>
      </c>
      <c r="Q173" s="62">
        <f t="shared" si="90"/>
        <v>16113.8</v>
      </c>
      <c r="R173" s="62">
        <f>70.1*5</f>
        <v>350.5</v>
      </c>
      <c r="S173" s="62">
        <f t="shared" si="91"/>
        <v>2984.4666666666667</v>
      </c>
      <c r="T173" s="62">
        <f t="shared" si="92"/>
        <v>29844.666666666664</v>
      </c>
      <c r="U173" s="62">
        <f t="shared" si="93"/>
        <v>2417.0699999999997</v>
      </c>
      <c r="V173" s="62">
        <f t="shared" si="94"/>
        <v>483.41399999999999</v>
      </c>
      <c r="W173" s="62">
        <f t="shared" si="95"/>
        <v>805.69</v>
      </c>
      <c r="X173" s="62">
        <f t="shared" si="96"/>
        <v>322.27600000000001</v>
      </c>
      <c r="Y173" s="62">
        <v>1114</v>
      </c>
      <c r="Z173" s="62">
        <v>679</v>
      </c>
      <c r="AA173" s="64">
        <f t="shared" si="97"/>
        <v>8953.4</v>
      </c>
      <c r="AB173" s="64">
        <f t="shared" si="98"/>
        <v>25767.62777777778</v>
      </c>
      <c r="AC173" s="64">
        <f t="shared" si="99"/>
        <v>309211.53333333333</v>
      </c>
      <c r="AD173" s="64"/>
      <c r="AE173" s="64"/>
      <c r="AF173" s="64"/>
      <c r="AG173" s="64"/>
      <c r="AH173" s="64"/>
      <c r="AI173" s="64"/>
      <c r="AJ173" s="64"/>
      <c r="AK173" s="64"/>
      <c r="AL173" s="6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</row>
    <row r="174" spans="1:576" s="23" customFormat="1" ht="15" customHeight="1" x14ac:dyDescent="0.2">
      <c r="A174" s="18">
        <v>57</v>
      </c>
      <c r="B174" s="89" t="s">
        <v>335</v>
      </c>
      <c r="C174" s="89" t="s">
        <v>336</v>
      </c>
      <c r="D174" s="20">
        <v>14</v>
      </c>
      <c r="E174" s="89" t="s">
        <v>255</v>
      </c>
      <c r="F174" s="89" t="s">
        <v>337</v>
      </c>
      <c r="G174" s="130" t="s">
        <v>116</v>
      </c>
      <c r="H174" s="22">
        <v>40</v>
      </c>
      <c r="I174" s="22" t="s">
        <v>123</v>
      </c>
      <c r="J174" s="21" t="s">
        <v>86</v>
      </c>
      <c r="K174" s="21" t="s">
        <v>287</v>
      </c>
      <c r="L174" s="21" t="s">
        <v>200</v>
      </c>
      <c r="M174" s="22">
        <v>1</v>
      </c>
      <c r="N174" s="62">
        <v>14012</v>
      </c>
      <c r="O174" s="62"/>
      <c r="P174" s="62">
        <f>N174*0.15</f>
        <v>2101.7999999999997</v>
      </c>
      <c r="Q174" s="62">
        <f t="shared" si="90"/>
        <v>16113.8</v>
      </c>
      <c r="R174" s="62">
        <f>70.1*7</f>
        <v>490.69999999999993</v>
      </c>
      <c r="S174" s="62">
        <f t="shared" si="91"/>
        <v>2984.4666666666667</v>
      </c>
      <c r="T174" s="62">
        <f t="shared" si="92"/>
        <v>29844.666666666664</v>
      </c>
      <c r="U174" s="62">
        <f t="shared" si="93"/>
        <v>2417.0699999999997</v>
      </c>
      <c r="V174" s="62">
        <f t="shared" si="94"/>
        <v>483.41399999999999</v>
      </c>
      <c r="W174" s="62">
        <f t="shared" si="95"/>
        <v>805.69</v>
      </c>
      <c r="X174" s="62">
        <f t="shared" si="96"/>
        <v>322.27600000000001</v>
      </c>
      <c r="Y174" s="62">
        <v>1114</v>
      </c>
      <c r="Z174" s="62">
        <v>679</v>
      </c>
      <c r="AA174" s="64">
        <f t="shared" si="97"/>
        <v>8953.4</v>
      </c>
      <c r="AB174" s="64">
        <f t="shared" si="98"/>
        <v>25907.827777777777</v>
      </c>
      <c r="AC174" s="64">
        <f t="shared" si="99"/>
        <v>310893.93333333335</v>
      </c>
      <c r="AD174" s="64"/>
      <c r="AE174" s="64"/>
      <c r="AF174" s="64"/>
      <c r="AG174" s="64"/>
      <c r="AH174" s="64"/>
      <c r="AI174" s="64"/>
      <c r="AJ174" s="64"/>
      <c r="AK174" s="64"/>
      <c r="AL174" s="6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</row>
    <row r="175" spans="1:576" s="23" customFormat="1" ht="15" customHeight="1" x14ac:dyDescent="0.2">
      <c r="A175" s="99">
        <v>58</v>
      </c>
      <c r="B175" s="89" t="s">
        <v>335</v>
      </c>
      <c r="C175" s="89" t="s">
        <v>336</v>
      </c>
      <c r="D175" s="20">
        <v>14</v>
      </c>
      <c r="E175" s="92" t="s">
        <v>255</v>
      </c>
      <c r="F175" s="89" t="s">
        <v>337</v>
      </c>
      <c r="G175" s="130" t="s">
        <v>116</v>
      </c>
      <c r="H175" s="22">
        <v>40</v>
      </c>
      <c r="I175" s="22" t="s">
        <v>123</v>
      </c>
      <c r="J175" s="21" t="s">
        <v>40</v>
      </c>
      <c r="K175" s="21" t="s">
        <v>288</v>
      </c>
      <c r="L175" s="21" t="s">
        <v>200</v>
      </c>
      <c r="M175" s="22">
        <v>1</v>
      </c>
      <c r="N175" s="62">
        <v>14362</v>
      </c>
      <c r="O175" s="62"/>
      <c r="P175" s="62">
        <f t="shared" ref="P175:P189" si="103">+N175*0.15</f>
        <v>2154.2999999999997</v>
      </c>
      <c r="Q175" s="62">
        <f t="shared" si="90"/>
        <v>16516.3</v>
      </c>
      <c r="R175" s="62">
        <f>70.1*5</f>
        <v>350.5</v>
      </c>
      <c r="S175" s="62">
        <f t="shared" si="91"/>
        <v>3051.5499999999997</v>
      </c>
      <c r="T175" s="62">
        <f t="shared" si="92"/>
        <v>30515.499999999996</v>
      </c>
      <c r="U175" s="62">
        <f t="shared" si="93"/>
        <v>2477.4449999999997</v>
      </c>
      <c r="V175" s="62">
        <f t="shared" si="94"/>
        <v>495.48899999999998</v>
      </c>
      <c r="W175" s="62">
        <f t="shared" si="95"/>
        <v>825.81500000000005</v>
      </c>
      <c r="X175" s="62">
        <f t="shared" si="96"/>
        <v>330.32599999999996</v>
      </c>
      <c r="Y175" s="62">
        <v>1114</v>
      </c>
      <c r="Z175" s="62">
        <v>679</v>
      </c>
      <c r="AA175" s="64">
        <f t="shared" si="97"/>
        <v>9154.65</v>
      </c>
      <c r="AB175" s="64">
        <f t="shared" si="98"/>
        <v>26349.016666666666</v>
      </c>
      <c r="AC175" s="64">
        <f t="shared" si="99"/>
        <v>316188.2</v>
      </c>
      <c r="AD175" s="64"/>
      <c r="AE175" s="64"/>
      <c r="AF175" s="64"/>
      <c r="AG175" s="64"/>
      <c r="AH175" s="64"/>
      <c r="AI175" s="64"/>
      <c r="AJ175" s="64"/>
      <c r="AK175" s="64"/>
      <c r="AL175" s="6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</row>
    <row r="176" spans="1:576" s="23" customFormat="1" ht="15" customHeight="1" x14ac:dyDescent="0.2">
      <c r="A176" s="18">
        <v>59</v>
      </c>
      <c r="B176" s="89" t="s">
        <v>335</v>
      </c>
      <c r="C176" s="89" t="s">
        <v>336</v>
      </c>
      <c r="D176" s="20">
        <v>14</v>
      </c>
      <c r="E176" s="89" t="s">
        <v>255</v>
      </c>
      <c r="F176" s="89" t="s">
        <v>337</v>
      </c>
      <c r="G176" s="130" t="s">
        <v>116</v>
      </c>
      <c r="H176" s="22">
        <v>40</v>
      </c>
      <c r="I176" s="22" t="s">
        <v>123</v>
      </c>
      <c r="J176" s="21" t="s">
        <v>40</v>
      </c>
      <c r="K176" s="21" t="s">
        <v>288</v>
      </c>
      <c r="L176" s="21" t="s">
        <v>200</v>
      </c>
      <c r="M176" s="22">
        <v>1</v>
      </c>
      <c r="N176" s="62">
        <v>14362</v>
      </c>
      <c r="O176" s="62"/>
      <c r="P176" s="62">
        <f t="shared" si="103"/>
        <v>2154.2999999999997</v>
      </c>
      <c r="Q176" s="62">
        <f t="shared" si="90"/>
        <v>16516.3</v>
      </c>
      <c r="R176" s="62">
        <f>70.1*4</f>
        <v>280.39999999999998</v>
      </c>
      <c r="S176" s="62">
        <f t="shared" si="91"/>
        <v>3051.5499999999997</v>
      </c>
      <c r="T176" s="62">
        <f t="shared" si="92"/>
        <v>30515.499999999996</v>
      </c>
      <c r="U176" s="62">
        <f t="shared" si="93"/>
        <v>2477.4449999999997</v>
      </c>
      <c r="V176" s="62">
        <f t="shared" si="94"/>
        <v>495.48899999999998</v>
      </c>
      <c r="W176" s="62">
        <f t="shared" si="95"/>
        <v>825.81500000000005</v>
      </c>
      <c r="X176" s="62">
        <f t="shared" si="96"/>
        <v>330.32599999999996</v>
      </c>
      <c r="Y176" s="62">
        <v>1114</v>
      </c>
      <c r="Z176" s="62">
        <v>679</v>
      </c>
      <c r="AA176" s="64">
        <f t="shared" si="97"/>
        <v>9154.65</v>
      </c>
      <c r="AB176" s="64">
        <f t="shared" si="98"/>
        <v>26278.916666666668</v>
      </c>
      <c r="AC176" s="64">
        <f t="shared" si="99"/>
        <v>315347</v>
      </c>
      <c r="AD176" s="64"/>
      <c r="AE176" s="64"/>
      <c r="AF176" s="64"/>
      <c r="AG176" s="64"/>
      <c r="AH176" s="64"/>
      <c r="AI176" s="64"/>
      <c r="AJ176" s="64"/>
      <c r="AK176" s="64"/>
      <c r="AL176" s="6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</row>
    <row r="177" spans="1:576" s="23" customFormat="1" ht="15" customHeight="1" x14ac:dyDescent="0.2">
      <c r="A177" s="99">
        <v>60</v>
      </c>
      <c r="B177" s="89" t="s">
        <v>335</v>
      </c>
      <c r="C177" s="89" t="s">
        <v>336</v>
      </c>
      <c r="D177" s="20">
        <v>14</v>
      </c>
      <c r="E177" s="89" t="s">
        <v>255</v>
      </c>
      <c r="F177" s="89" t="s">
        <v>337</v>
      </c>
      <c r="G177" s="130" t="s">
        <v>116</v>
      </c>
      <c r="H177" s="22">
        <v>40</v>
      </c>
      <c r="I177" s="22" t="s">
        <v>123</v>
      </c>
      <c r="J177" s="21" t="s">
        <v>40</v>
      </c>
      <c r="K177" s="21" t="s">
        <v>288</v>
      </c>
      <c r="L177" s="21" t="s">
        <v>200</v>
      </c>
      <c r="M177" s="22">
        <v>1</v>
      </c>
      <c r="N177" s="62">
        <v>14362</v>
      </c>
      <c r="O177" s="62"/>
      <c r="P177" s="62">
        <f t="shared" si="103"/>
        <v>2154.2999999999997</v>
      </c>
      <c r="Q177" s="62">
        <f t="shared" si="90"/>
        <v>16516.3</v>
      </c>
      <c r="R177" s="62"/>
      <c r="S177" s="62">
        <f t="shared" si="91"/>
        <v>3051.5499999999997</v>
      </c>
      <c r="T177" s="62">
        <f t="shared" si="92"/>
        <v>30515.499999999996</v>
      </c>
      <c r="U177" s="62">
        <f t="shared" si="93"/>
        <v>2477.4449999999997</v>
      </c>
      <c r="V177" s="62">
        <f t="shared" si="94"/>
        <v>495.48899999999998</v>
      </c>
      <c r="W177" s="62">
        <f t="shared" si="95"/>
        <v>825.81500000000005</v>
      </c>
      <c r="X177" s="62">
        <f t="shared" si="96"/>
        <v>330.32599999999996</v>
      </c>
      <c r="Y177" s="62">
        <v>1114</v>
      </c>
      <c r="Z177" s="62">
        <v>679</v>
      </c>
      <c r="AA177" s="64">
        <f t="shared" si="97"/>
        <v>9154.65</v>
      </c>
      <c r="AB177" s="64">
        <f t="shared" si="98"/>
        <v>25998.516666666666</v>
      </c>
      <c r="AC177" s="64">
        <f t="shared" si="99"/>
        <v>311982.2</v>
      </c>
      <c r="AD177" s="64"/>
      <c r="AE177" s="64"/>
      <c r="AF177" s="64"/>
      <c r="AG177" s="64"/>
      <c r="AH177" s="64"/>
      <c r="AI177" s="64"/>
      <c r="AJ177" s="64"/>
      <c r="AK177" s="64"/>
      <c r="AL177" s="6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</row>
    <row r="178" spans="1:576" s="23" customFormat="1" ht="15" customHeight="1" x14ac:dyDescent="0.2">
      <c r="A178" s="18">
        <v>61</v>
      </c>
      <c r="B178" s="89" t="s">
        <v>335</v>
      </c>
      <c r="C178" s="89" t="s">
        <v>336</v>
      </c>
      <c r="D178" s="20">
        <v>14</v>
      </c>
      <c r="E178" s="89" t="s">
        <v>255</v>
      </c>
      <c r="F178" s="89" t="s">
        <v>337</v>
      </c>
      <c r="G178" s="130" t="s">
        <v>116</v>
      </c>
      <c r="H178" s="22">
        <v>40</v>
      </c>
      <c r="I178" s="22" t="s">
        <v>123</v>
      </c>
      <c r="J178" s="21" t="s">
        <v>40</v>
      </c>
      <c r="K178" s="21" t="s">
        <v>288</v>
      </c>
      <c r="L178" s="21" t="s">
        <v>200</v>
      </c>
      <c r="M178" s="22">
        <v>1</v>
      </c>
      <c r="N178" s="62">
        <v>14362</v>
      </c>
      <c r="O178" s="62"/>
      <c r="P178" s="62">
        <f t="shared" si="103"/>
        <v>2154.2999999999997</v>
      </c>
      <c r="Q178" s="62">
        <f t="shared" si="90"/>
        <v>16516.3</v>
      </c>
      <c r="R178" s="62"/>
      <c r="S178" s="62">
        <f t="shared" si="91"/>
        <v>3051.5499999999997</v>
      </c>
      <c r="T178" s="62">
        <f t="shared" si="92"/>
        <v>30515.499999999996</v>
      </c>
      <c r="U178" s="62">
        <f t="shared" si="93"/>
        <v>2477.4449999999997</v>
      </c>
      <c r="V178" s="62">
        <f t="shared" si="94"/>
        <v>495.48899999999998</v>
      </c>
      <c r="W178" s="62">
        <f t="shared" si="95"/>
        <v>825.81500000000005</v>
      </c>
      <c r="X178" s="62">
        <f t="shared" si="96"/>
        <v>330.32599999999996</v>
      </c>
      <c r="Y178" s="62">
        <v>1114</v>
      </c>
      <c r="Z178" s="62">
        <v>679</v>
      </c>
      <c r="AA178" s="64">
        <f t="shared" si="97"/>
        <v>9154.65</v>
      </c>
      <c r="AB178" s="64">
        <f t="shared" si="98"/>
        <v>25998.516666666666</v>
      </c>
      <c r="AC178" s="64">
        <f t="shared" si="99"/>
        <v>311982.2</v>
      </c>
      <c r="AD178" s="64"/>
      <c r="AE178" s="64"/>
      <c r="AF178" s="64"/>
      <c r="AG178" s="64"/>
      <c r="AH178" s="64"/>
      <c r="AI178" s="64"/>
      <c r="AJ178" s="64"/>
      <c r="AK178" s="64"/>
      <c r="AL178" s="6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</row>
    <row r="179" spans="1:576" s="23" customFormat="1" ht="15" customHeight="1" x14ac:dyDescent="0.2">
      <c r="A179" s="99">
        <v>62</v>
      </c>
      <c r="B179" s="89" t="s">
        <v>335</v>
      </c>
      <c r="C179" s="89" t="s">
        <v>336</v>
      </c>
      <c r="D179" s="20">
        <v>14</v>
      </c>
      <c r="E179" s="92" t="s">
        <v>255</v>
      </c>
      <c r="F179" s="89" t="s">
        <v>337</v>
      </c>
      <c r="G179" s="130" t="s">
        <v>116</v>
      </c>
      <c r="H179" s="22">
        <v>40</v>
      </c>
      <c r="I179" s="22" t="s">
        <v>123</v>
      </c>
      <c r="J179" s="21" t="s">
        <v>40</v>
      </c>
      <c r="K179" s="21" t="s">
        <v>288</v>
      </c>
      <c r="L179" s="21" t="s">
        <v>200</v>
      </c>
      <c r="M179" s="22">
        <v>1</v>
      </c>
      <c r="N179" s="62">
        <v>14362</v>
      </c>
      <c r="O179" s="62"/>
      <c r="P179" s="62">
        <f t="shared" si="103"/>
        <v>2154.2999999999997</v>
      </c>
      <c r="Q179" s="62">
        <f t="shared" si="90"/>
        <v>16516.3</v>
      </c>
      <c r="R179" s="62">
        <f>70.1*4</f>
        <v>280.39999999999998</v>
      </c>
      <c r="S179" s="62">
        <f t="shared" si="91"/>
        <v>3051.5499999999997</v>
      </c>
      <c r="T179" s="62">
        <f t="shared" si="92"/>
        <v>30515.499999999996</v>
      </c>
      <c r="U179" s="62">
        <f t="shared" si="93"/>
        <v>2477.4449999999997</v>
      </c>
      <c r="V179" s="62">
        <f t="shared" si="94"/>
        <v>495.48899999999998</v>
      </c>
      <c r="W179" s="62">
        <f t="shared" si="95"/>
        <v>825.81500000000005</v>
      </c>
      <c r="X179" s="62">
        <f t="shared" si="96"/>
        <v>330.32599999999996</v>
      </c>
      <c r="Y179" s="62">
        <v>1114</v>
      </c>
      <c r="Z179" s="62">
        <v>679</v>
      </c>
      <c r="AA179" s="64">
        <f t="shared" si="97"/>
        <v>9154.65</v>
      </c>
      <c r="AB179" s="64">
        <f t="shared" si="98"/>
        <v>26278.916666666668</v>
      </c>
      <c r="AC179" s="64">
        <f t="shared" si="99"/>
        <v>315347</v>
      </c>
      <c r="AD179" s="64"/>
      <c r="AE179" s="64"/>
      <c r="AF179" s="64"/>
      <c r="AG179" s="64"/>
      <c r="AH179" s="64"/>
      <c r="AI179" s="64"/>
      <c r="AJ179" s="64"/>
      <c r="AK179" s="64"/>
      <c r="AL179" s="6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</row>
    <row r="180" spans="1:576" s="23" customFormat="1" ht="15" customHeight="1" x14ac:dyDescent="0.2">
      <c r="A180" s="18">
        <v>63</v>
      </c>
      <c r="B180" s="89" t="s">
        <v>335</v>
      </c>
      <c r="C180" s="89" t="s">
        <v>336</v>
      </c>
      <c r="D180" s="20">
        <v>14</v>
      </c>
      <c r="E180" s="89" t="s">
        <v>255</v>
      </c>
      <c r="F180" s="89" t="s">
        <v>337</v>
      </c>
      <c r="G180" s="184" t="s">
        <v>116</v>
      </c>
      <c r="H180" s="22">
        <v>40</v>
      </c>
      <c r="I180" s="22" t="s">
        <v>123</v>
      </c>
      <c r="J180" s="21" t="s">
        <v>40</v>
      </c>
      <c r="K180" s="21" t="s">
        <v>288</v>
      </c>
      <c r="L180" s="21" t="s">
        <v>200</v>
      </c>
      <c r="M180" s="22">
        <v>1</v>
      </c>
      <c r="N180" s="62">
        <v>14362</v>
      </c>
      <c r="O180" s="62"/>
      <c r="P180" s="62">
        <f t="shared" si="103"/>
        <v>2154.2999999999997</v>
      </c>
      <c r="Q180" s="62">
        <f t="shared" si="90"/>
        <v>16516.3</v>
      </c>
      <c r="R180" s="62">
        <f>70.1*4</f>
        <v>280.39999999999998</v>
      </c>
      <c r="S180" s="62">
        <f t="shared" si="91"/>
        <v>3051.5499999999997</v>
      </c>
      <c r="T180" s="62">
        <f t="shared" si="92"/>
        <v>30515.499999999996</v>
      </c>
      <c r="U180" s="62">
        <f t="shared" si="93"/>
        <v>2477.4449999999997</v>
      </c>
      <c r="V180" s="62">
        <f t="shared" si="94"/>
        <v>495.48899999999998</v>
      </c>
      <c r="W180" s="62">
        <f t="shared" si="95"/>
        <v>825.81500000000005</v>
      </c>
      <c r="X180" s="62">
        <f t="shared" si="96"/>
        <v>330.32599999999996</v>
      </c>
      <c r="Y180" s="62">
        <v>1114</v>
      </c>
      <c r="Z180" s="62">
        <v>679</v>
      </c>
      <c r="AA180" s="64">
        <f t="shared" si="97"/>
        <v>9154.65</v>
      </c>
      <c r="AB180" s="64">
        <f t="shared" si="98"/>
        <v>26278.916666666668</v>
      </c>
      <c r="AC180" s="64">
        <f t="shared" si="99"/>
        <v>315347</v>
      </c>
      <c r="AD180" s="64"/>
      <c r="AE180" s="64"/>
      <c r="AF180" s="64"/>
      <c r="AG180" s="64"/>
      <c r="AH180" s="64"/>
      <c r="AI180" s="64"/>
      <c r="AJ180" s="64"/>
      <c r="AK180" s="64"/>
      <c r="AL180" s="6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</row>
    <row r="181" spans="1:576" s="23" customFormat="1" ht="15" customHeight="1" x14ac:dyDescent="0.2">
      <c r="A181" s="99">
        <v>64</v>
      </c>
      <c r="B181" s="89" t="s">
        <v>335</v>
      </c>
      <c r="C181" s="89" t="s">
        <v>336</v>
      </c>
      <c r="D181" s="20">
        <v>14</v>
      </c>
      <c r="E181" s="89" t="s">
        <v>255</v>
      </c>
      <c r="F181" s="89" t="s">
        <v>337</v>
      </c>
      <c r="G181" s="130" t="s">
        <v>116</v>
      </c>
      <c r="H181" s="22">
        <v>40</v>
      </c>
      <c r="I181" s="22" t="s">
        <v>123</v>
      </c>
      <c r="J181" s="21" t="s">
        <v>40</v>
      </c>
      <c r="K181" s="21" t="s">
        <v>288</v>
      </c>
      <c r="L181" s="21" t="s">
        <v>200</v>
      </c>
      <c r="M181" s="22">
        <v>1</v>
      </c>
      <c r="N181" s="62">
        <v>14362</v>
      </c>
      <c r="O181" s="62"/>
      <c r="P181" s="62">
        <f t="shared" si="103"/>
        <v>2154.2999999999997</v>
      </c>
      <c r="Q181" s="62">
        <f t="shared" si="90"/>
        <v>16516.3</v>
      </c>
      <c r="R181" s="62"/>
      <c r="S181" s="62">
        <f t="shared" si="91"/>
        <v>3051.5499999999997</v>
      </c>
      <c r="T181" s="62">
        <f t="shared" si="92"/>
        <v>30515.499999999996</v>
      </c>
      <c r="U181" s="62">
        <f t="shared" si="93"/>
        <v>2477.4449999999997</v>
      </c>
      <c r="V181" s="62">
        <f t="shared" si="94"/>
        <v>495.48899999999998</v>
      </c>
      <c r="W181" s="62">
        <f t="shared" si="95"/>
        <v>825.81500000000005</v>
      </c>
      <c r="X181" s="62">
        <f t="shared" si="96"/>
        <v>330.32599999999996</v>
      </c>
      <c r="Y181" s="62">
        <v>1114</v>
      </c>
      <c r="Z181" s="62">
        <v>679</v>
      </c>
      <c r="AA181" s="64">
        <f t="shared" si="97"/>
        <v>9154.65</v>
      </c>
      <c r="AB181" s="64">
        <f t="shared" si="98"/>
        <v>25998.516666666666</v>
      </c>
      <c r="AC181" s="64">
        <f t="shared" si="99"/>
        <v>311982.2</v>
      </c>
      <c r="AD181" s="64"/>
      <c r="AE181" s="64"/>
      <c r="AF181" s="64"/>
      <c r="AG181" s="64"/>
      <c r="AH181" s="64"/>
      <c r="AI181" s="64"/>
      <c r="AJ181" s="64"/>
      <c r="AK181" s="64"/>
      <c r="AL181" s="6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</row>
    <row r="182" spans="1:576" s="23" customFormat="1" ht="15" customHeight="1" x14ac:dyDescent="0.2">
      <c r="A182" s="18">
        <v>65</v>
      </c>
      <c r="B182" s="89" t="s">
        <v>335</v>
      </c>
      <c r="C182" s="89" t="s">
        <v>336</v>
      </c>
      <c r="D182" s="20">
        <v>14</v>
      </c>
      <c r="E182" s="89" t="s">
        <v>255</v>
      </c>
      <c r="F182" s="89" t="s">
        <v>337</v>
      </c>
      <c r="G182" s="130" t="s">
        <v>116</v>
      </c>
      <c r="H182" s="22">
        <v>40</v>
      </c>
      <c r="I182" s="22" t="s">
        <v>123</v>
      </c>
      <c r="J182" s="21" t="s">
        <v>40</v>
      </c>
      <c r="K182" s="21" t="s">
        <v>288</v>
      </c>
      <c r="L182" s="21" t="s">
        <v>200</v>
      </c>
      <c r="M182" s="22">
        <v>1</v>
      </c>
      <c r="N182" s="62">
        <v>14362</v>
      </c>
      <c r="O182" s="62"/>
      <c r="P182" s="62">
        <f t="shared" si="103"/>
        <v>2154.2999999999997</v>
      </c>
      <c r="Q182" s="62">
        <f t="shared" ref="Q182:Q213" si="104">N182+O182+P182</f>
        <v>16516.3</v>
      </c>
      <c r="R182" s="62">
        <f>70.1*5</f>
        <v>350.5</v>
      </c>
      <c r="S182" s="62">
        <f t="shared" ref="S182:S213" si="105">(Q182+Y182+Z182)/30*5</f>
        <v>3051.5499999999997</v>
      </c>
      <c r="T182" s="62">
        <f t="shared" ref="T182:T213" si="106">(Q182+Y182+Z182)/30*50</f>
        <v>30515.499999999996</v>
      </c>
      <c r="U182" s="62">
        <f t="shared" ref="U182:U213" si="107">Q182*15%</f>
        <v>2477.4449999999997</v>
      </c>
      <c r="V182" s="62">
        <f t="shared" ref="V182:V213" si="108">Q182*3%</f>
        <v>495.48899999999998</v>
      </c>
      <c r="W182" s="62">
        <f t="shared" ref="W182:W213" si="109">Q182*5%</f>
        <v>825.81500000000005</v>
      </c>
      <c r="X182" s="62">
        <f t="shared" ref="X182:X213" si="110">Q182*2%</f>
        <v>330.32599999999996</v>
      </c>
      <c r="Y182" s="62">
        <v>1114</v>
      </c>
      <c r="Z182" s="62">
        <v>679</v>
      </c>
      <c r="AA182" s="64">
        <f t="shared" ref="AA182:AA213" si="111">(Q182+Y182+Z182)/2</f>
        <v>9154.65</v>
      </c>
      <c r="AB182" s="64">
        <f t="shared" ref="AB182:AB213" si="112">Q182+R182+U182+V182+W182+X182+Y182+Z182+(S182/12+T182/12+AA182/12)</f>
        <v>26349.016666666666</v>
      </c>
      <c r="AC182" s="64">
        <f t="shared" ref="AC182:AC213" si="113">+AB182*12</f>
        <v>316188.2</v>
      </c>
      <c r="AD182" s="64"/>
      <c r="AE182" s="64"/>
      <c r="AF182" s="64"/>
      <c r="AG182" s="64"/>
      <c r="AH182" s="64"/>
      <c r="AI182" s="64"/>
      <c r="AJ182" s="64"/>
      <c r="AK182" s="64"/>
      <c r="AL182" s="6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</row>
    <row r="183" spans="1:576" s="23" customFormat="1" ht="15" customHeight="1" x14ac:dyDescent="0.2">
      <c r="A183" s="99">
        <v>66</v>
      </c>
      <c r="B183" s="89" t="s">
        <v>335</v>
      </c>
      <c r="C183" s="89" t="s">
        <v>336</v>
      </c>
      <c r="D183" s="20">
        <v>14</v>
      </c>
      <c r="E183" s="92" t="s">
        <v>255</v>
      </c>
      <c r="F183" s="89" t="s">
        <v>337</v>
      </c>
      <c r="G183" s="130" t="s">
        <v>116</v>
      </c>
      <c r="H183" s="22">
        <v>40</v>
      </c>
      <c r="I183" s="22" t="s">
        <v>123</v>
      </c>
      <c r="J183" s="21" t="s">
        <v>40</v>
      </c>
      <c r="K183" s="21" t="s">
        <v>288</v>
      </c>
      <c r="L183" s="21" t="s">
        <v>200</v>
      </c>
      <c r="M183" s="22">
        <v>1</v>
      </c>
      <c r="N183" s="62">
        <v>14362</v>
      </c>
      <c r="O183" s="62"/>
      <c r="P183" s="62">
        <f t="shared" si="103"/>
        <v>2154.2999999999997</v>
      </c>
      <c r="Q183" s="62">
        <f t="shared" si="104"/>
        <v>16516.3</v>
      </c>
      <c r="R183" s="62"/>
      <c r="S183" s="62">
        <f t="shared" si="105"/>
        <v>3051.5499999999997</v>
      </c>
      <c r="T183" s="62">
        <f t="shared" si="106"/>
        <v>30515.499999999996</v>
      </c>
      <c r="U183" s="62">
        <f t="shared" si="107"/>
        <v>2477.4449999999997</v>
      </c>
      <c r="V183" s="62">
        <f t="shared" si="108"/>
        <v>495.48899999999998</v>
      </c>
      <c r="W183" s="62">
        <f t="shared" si="109"/>
        <v>825.81500000000005</v>
      </c>
      <c r="X183" s="62">
        <f t="shared" si="110"/>
        <v>330.32599999999996</v>
      </c>
      <c r="Y183" s="62">
        <v>1114</v>
      </c>
      <c r="Z183" s="62">
        <v>679</v>
      </c>
      <c r="AA183" s="64">
        <f t="shared" si="111"/>
        <v>9154.65</v>
      </c>
      <c r="AB183" s="64">
        <f t="shared" si="112"/>
        <v>25998.516666666666</v>
      </c>
      <c r="AC183" s="64">
        <f t="shared" si="113"/>
        <v>311982.2</v>
      </c>
      <c r="AD183" s="64"/>
      <c r="AE183" s="64"/>
      <c r="AF183" s="64"/>
      <c r="AG183" s="64"/>
      <c r="AH183" s="64"/>
      <c r="AI183" s="64"/>
      <c r="AJ183" s="64"/>
      <c r="AK183" s="64"/>
      <c r="AL183" s="6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</row>
    <row r="184" spans="1:576" s="23" customFormat="1" ht="15" customHeight="1" x14ac:dyDescent="0.2">
      <c r="A184" s="18">
        <v>67</v>
      </c>
      <c r="B184" s="89" t="s">
        <v>335</v>
      </c>
      <c r="C184" s="89" t="s">
        <v>336</v>
      </c>
      <c r="D184" s="20">
        <v>14</v>
      </c>
      <c r="E184" s="89" t="s">
        <v>255</v>
      </c>
      <c r="F184" s="89" t="s">
        <v>337</v>
      </c>
      <c r="G184" s="130" t="s">
        <v>116</v>
      </c>
      <c r="H184" s="22">
        <v>40</v>
      </c>
      <c r="I184" s="22" t="s">
        <v>123</v>
      </c>
      <c r="J184" s="21" t="s">
        <v>40</v>
      </c>
      <c r="K184" s="21" t="s">
        <v>288</v>
      </c>
      <c r="L184" s="21" t="s">
        <v>200</v>
      </c>
      <c r="M184" s="22">
        <v>1</v>
      </c>
      <c r="N184" s="62">
        <v>14362</v>
      </c>
      <c r="O184" s="62"/>
      <c r="P184" s="62">
        <f t="shared" si="103"/>
        <v>2154.2999999999997</v>
      </c>
      <c r="Q184" s="62">
        <f t="shared" si="104"/>
        <v>16516.3</v>
      </c>
      <c r="R184" s="62"/>
      <c r="S184" s="62">
        <f t="shared" si="105"/>
        <v>3051.5499999999997</v>
      </c>
      <c r="T184" s="62">
        <f t="shared" si="106"/>
        <v>30515.499999999996</v>
      </c>
      <c r="U184" s="62">
        <f t="shared" si="107"/>
        <v>2477.4449999999997</v>
      </c>
      <c r="V184" s="62">
        <f t="shared" si="108"/>
        <v>495.48899999999998</v>
      </c>
      <c r="W184" s="62">
        <f t="shared" si="109"/>
        <v>825.81500000000005</v>
      </c>
      <c r="X184" s="62">
        <f t="shared" si="110"/>
        <v>330.32599999999996</v>
      </c>
      <c r="Y184" s="62">
        <v>1114</v>
      </c>
      <c r="Z184" s="62">
        <v>679</v>
      </c>
      <c r="AA184" s="64">
        <f t="shared" si="111"/>
        <v>9154.65</v>
      </c>
      <c r="AB184" s="64">
        <f t="shared" si="112"/>
        <v>25998.516666666666</v>
      </c>
      <c r="AC184" s="64">
        <f t="shared" si="113"/>
        <v>311982.2</v>
      </c>
      <c r="AD184" s="64"/>
      <c r="AE184" s="64"/>
      <c r="AF184" s="64"/>
      <c r="AG184" s="64"/>
      <c r="AH184" s="64"/>
      <c r="AI184" s="64"/>
      <c r="AJ184" s="64"/>
      <c r="AK184" s="64"/>
      <c r="AL184" s="6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</row>
    <row r="185" spans="1:576" s="23" customFormat="1" ht="15" customHeight="1" x14ac:dyDescent="0.2">
      <c r="A185" s="99">
        <v>68</v>
      </c>
      <c r="B185" s="89" t="s">
        <v>335</v>
      </c>
      <c r="C185" s="89" t="s">
        <v>336</v>
      </c>
      <c r="D185" s="20">
        <v>14</v>
      </c>
      <c r="E185" s="89" t="s">
        <v>255</v>
      </c>
      <c r="F185" s="89" t="s">
        <v>337</v>
      </c>
      <c r="G185" s="130" t="s">
        <v>116</v>
      </c>
      <c r="H185" s="22">
        <v>40</v>
      </c>
      <c r="I185" s="22" t="s">
        <v>123</v>
      </c>
      <c r="J185" s="21" t="s">
        <v>40</v>
      </c>
      <c r="K185" s="21" t="s">
        <v>288</v>
      </c>
      <c r="L185" s="21" t="s">
        <v>200</v>
      </c>
      <c r="M185" s="22">
        <v>1</v>
      </c>
      <c r="N185" s="62">
        <v>14362</v>
      </c>
      <c r="O185" s="62"/>
      <c r="P185" s="62">
        <f t="shared" si="103"/>
        <v>2154.2999999999997</v>
      </c>
      <c r="Q185" s="62">
        <f t="shared" si="104"/>
        <v>16516.3</v>
      </c>
      <c r="R185" s="62">
        <f>70.1*6</f>
        <v>420.59999999999997</v>
      </c>
      <c r="S185" s="62">
        <f t="shared" si="105"/>
        <v>3051.5499999999997</v>
      </c>
      <c r="T185" s="62">
        <f t="shared" si="106"/>
        <v>30515.499999999996</v>
      </c>
      <c r="U185" s="62">
        <f t="shared" si="107"/>
        <v>2477.4449999999997</v>
      </c>
      <c r="V185" s="62">
        <f t="shared" si="108"/>
        <v>495.48899999999998</v>
      </c>
      <c r="W185" s="62">
        <f t="shared" si="109"/>
        <v>825.81500000000005</v>
      </c>
      <c r="X185" s="62">
        <f t="shared" si="110"/>
        <v>330.32599999999996</v>
      </c>
      <c r="Y185" s="62">
        <v>1114</v>
      </c>
      <c r="Z185" s="62">
        <v>679</v>
      </c>
      <c r="AA185" s="64">
        <f t="shared" si="111"/>
        <v>9154.65</v>
      </c>
      <c r="AB185" s="64">
        <f t="shared" si="112"/>
        <v>26419.116666666665</v>
      </c>
      <c r="AC185" s="64">
        <f t="shared" si="113"/>
        <v>317029.39999999997</v>
      </c>
      <c r="AD185" s="64"/>
      <c r="AE185" s="64"/>
      <c r="AF185" s="64"/>
      <c r="AG185" s="64"/>
      <c r="AH185" s="64"/>
      <c r="AI185" s="64"/>
      <c r="AJ185" s="64"/>
      <c r="AK185" s="64"/>
      <c r="AL185" s="6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</row>
    <row r="186" spans="1:576" s="23" customFormat="1" ht="15" customHeight="1" x14ac:dyDescent="0.2">
      <c r="A186" s="18">
        <v>69</v>
      </c>
      <c r="B186" s="89" t="s">
        <v>335</v>
      </c>
      <c r="C186" s="89" t="s">
        <v>336</v>
      </c>
      <c r="D186" s="20">
        <v>14</v>
      </c>
      <c r="E186" s="89" t="s">
        <v>255</v>
      </c>
      <c r="F186" s="89" t="s">
        <v>337</v>
      </c>
      <c r="G186" s="130" t="s">
        <v>116</v>
      </c>
      <c r="H186" s="22">
        <v>40</v>
      </c>
      <c r="I186" s="22" t="s">
        <v>123</v>
      </c>
      <c r="J186" s="21" t="s">
        <v>40</v>
      </c>
      <c r="K186" s="21" t="s">
        <v>288</v>
      </c>
      <c r="L186" s="21" t="s">
        <v>200</v>
      </c>
      <c r="M186" s="22">
        <v>1</v>
      </c>
      <c r="N186" s="62">
        <v>14362</v>
      </c>
      <c r="O186" s="62"/>
      <c r="P186" s="62">
        <f t="shared" si="103"/>
        <v>2154.2999999999997</v>
      </c>
      <c r="Q186" s="62">
        <f t="shared" si="104"/>
        <v>16516.3</v>
      </c>
      <c r="R186" s="62">
        <f>70.1*4</f>
        <v>280.39999999999998</v>
      </c>
      <c r="S186" s="62">
        <f t="shared" si="105"/>
        <v>3051.5499999999997</v>
      </c>
      <c r="T186" s="62">
        <f t="shared" si="106"/>
        <v>30515.499999999996</v>
      </c>
      <c r="U186" s="62">
        <f t="shared" si="107"/>
        <v>2477.4449999999997</v>
      </c>
      <c r="V186" s="62">
        <f t="shared" si="108"/>
        <v>495.48899999999998</v>
      </c>
      <c r="W186" s="62">
        <f t="shared" si="109"/>
        <v>825.81500000000005</v>
      </c>
      <c r="X186" s="62">
        <f t="shared" si="110"/>
        <v>330.32599999999996</v>
      </c>
      <c r="Y186" s="62">
        <v>1114</v>
      </c>
      <c r="Z186" s="62">
        <v>679</v>
      </c>
      <c r="AA186" s="64">
        <f t="shared" si="111"/>
        <v>9154.65</v>
      </c>
      <c r="AB186" s="64">
        <f t="shared" si="112"/>
        <v>26278.916666666668</v>
      </c>
      <c r="AC186" s="64">
        <f t="shared" si="113"/>
        <v>315347</v>
      </c>
      <c r="AD186" s="64"/>
      <c r="AE186" s="64"/>
      <c r="AF186" s="64"/>
      <c r="AG186" s="64"/>
      <c r="AH186" s="64"/>
      <c r="AI186" s="64"/>
      <c r="AJ186" s="64"/>
      <c r="AK186" s="64"/>
      <c r="AL186" s="6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</row>
    <row r="187" spans="1:576" s="23" customFormat="1" ht="15" customHeight="1" x14ac:dyDescent="0.2">
      <c r="A187" s="99">
        <v>70</v>
      </c>
      <c r="B187" s="89" t="s">
        <v>335</v>
      </c>
      <c r="C187" s="89" t="s">
        <v>336</v>
      </c>
      <c r="D187" s="20">
        <v>14</v>
      </c>
      <c r="E187" s="92" t="s">
        <v>255</v>
      </c>
      <c r="F187" s="89" t="s">
        <v>337</v>
      </c>
      <c r="G187" s="130" t="s">
        <v>116</v>
      </c>
      <c r="H187" s="22">
        <v>40</v>
      </c>
      <c r="I187" s="22" t="s">
        <v>123</v>
      </c>
      <c r="J187" s="21" t="s">
        <v>40</v>
      </c>
      <c r="K187" s="21" t="s">
        <v>288</v>
      </c>
      <c r="L187" s="21" t="s">
        <v>200</v>
      </c>
      <c r="M187" s="22">
        <v>1</v>
      </c>
      <c r="N187" s="62">
        <v>14362</v>
      </c>
      <c r="O187" s="62"/>
      <c r="P187" s="62">
        <f t="shared" si="103"/>
        <v>2154.2999999999997</v>
      </c>
      <c r="Q187" s="62">
        <f t="shared" si="104"/>
        <v>16516.3</v>
      </c>
      <c r="R187" s="62">
        <f>70.1*5</f>
        <v>350.5</v>
      </c>
      <c r="S187" s="62">
        <f t="shared" si="105"/>
        <v>3051.5499999999997</v>
      </c>
      <c r="T187" s="62">
        <f t="shared" si="106"/>
        <v>30515.499999999996</v>
      </c>
      <c r="U187" s="62">
        <f t="shared" si="107"/>
        <v>2477.4449999999997</v>
      </c>
      <c r="V187" s="62">
        <f t="shared" si="108"/>
        <v>495.48899999999998</v>
      </c>
      <c r="W187" s="62">
        <f t="shared" si="109"/>
        <v>825.81500000000005</v>
      </c>
      <c r="X187" s="62">
        <f t="shared" si="110"/>
        <v>330.32599999999996</v>
      </c>
      <c r="Y187" s="62">
        <v>1114</v>
      </c>
      <c r="Z187" s="62">
        <v>679</v>
      </c>
      <c r="AA187" s="64">
        <f t="shared" si="111"/>
        <v>9154.65</v>
      </c>
      <c r="AB187" s="64">
        <f t="shared" si="112"/>
        <v>26349.016666666666</v>
      </c>
      <c r="AC187" s="64">
        <f t="shared" si="113"/>
        <v>316188.2</v>
      </c>
      <c r="AD187" s="64"/>
      <c r="AE187" s="64"/>
      <c r="AF187" s="64"/>
      <c r="AG187" s="64"/>
      <c r="AH187" s="64"/>
      <c r="AI187" s="64"/>
      <c r="AJ187" s="64"/>
      <c r="AK187" s="64"/>
      <c r="AL187" s="6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</row>
    <row r="188" spans="1:576" s="23" customFormat="1" ht="15" customHeight="1" x14ac:dyDescent="0.2">
      <c r="A188" s="18">
        <v>71</v>
      </c>
      <c r="B188" s="89" t="s">
        <v>335</v>
      </c>
      <c r="C188" s="89" t="s">
        <v>336</v>
      </c>
      <c r="D188" s="20">
        <v>14</v>
      </c>
      <c r="E188" s="89" t="s">
        <v>255</v>
      </c>
      <c r="F188" s="89" t="s">
        <v>337</v>
      </c>
      <c r="G188" s="130" t="s">
        <v>116</v>
      </c>
      <c r="H188" s="22">
        <v>40</v>
      </c>
      <c r="I188" s="22" t="s">
        <v>123</v>
      </c>
      <c r="J188" s="21" t="s">
        <v>40</v>
      </c>
      <c r="K188" s="21" t="s">
        <v>288</v>
      </c>
      <c r="L188" s="21" t="s">
        <v>200</v>
      </c>
      <c r="M188" s="22">
        <v>1</v>
      </c>
      <c r="N188" s="62">
        <v>14362</v>
      </c>
      <c r="O188" s="62"/>
      <c r="P188" s="62">
        <f t="shared" si="103"/>
        <v>2154.2999999999997</v>
      </c>
      <c r="Q188" s="62">
        <f t="shared" si="104"/>
        <v>16516.3</v>
      </c>
      <c r="R188" s="62">
        <f>70.1*4</f>
        <v>280.39999999999998</v>
      </c>
      <c r="S188" s="62">
        <f t="shared" si="105"/>
        <v>3051.5499999999997</v>
      </c>
      <c r="T188" s="62">
        <f t="shared" si="106"/>
        <v>30515.499999999996</v>
      </c>
      <c r="U188" s="62">
        <f t="shared" si="107"/>
        <v>2477.4449999999997</v>
      </c>
      <c r="V188" s="62">
        <f t="shared" si="108"/>
        <v>495.48899999999998</v>
      </c>
      <c r="W188" s="62">
        <f t="shared" si="109"/>
        <v>825.81500000000005</v>
      </c>
      <c r="X188" s="62">
        <f t="shared" si="110"/>
        <v>330.32599999999996</v>
      </c>
      <c r="Y188" s="62">
        <v>1114</v>
      </c>
      <c r="Z188" s="62">
        <v>679</v>
      </c>
      <c r="AA188" s="64">
        <f t="shared" si="111"/>
        <v>9154.65</v>
      </c>
      <c r="AB188" s="64">
        <f t="shared" si="112"/>
        <v>26278.916666666668</v>
      </c>
      <c r="AC188" s="64">
        <f t="shared" si="113"/>
        <v>315347</v>
      </c>
      <c r="AD188" s="64"/>
      <c r="AE188" s="64"/>
      <c r="AF188" s="64"/>
      <c r="AG188" s="64"/>
      <c r="AH188" s="64"/>
      <c r="AI188" s="64"/>
      <c r="AJ188" s="64"/>
      <c r="AK188" s="64"/>
      <c r="AL188" s="6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</row>
    <row r="189" spans="1:576" s="23" customFormat="1" ht="15" customHeight="1" x14ac:dyDescent="0.2">
      <c r="A189" s="99">
        <v>72</v>
      </c>
      <c r="B189" s="89" t="s">
        <v>335</v>
      </c>
      <c r="C189" s="89" t="s">
        <v>336</v>
      </c>
      <c r="D189" s="20">
        <v>14</v>
      </c>
      <c r="E189" s="89" t="s">
        <v>255</v>
      </c>
      <c r="F189" s="89" t="s">
        <v>337</v>
      </c>
      <c r="G189" s="130" t="s">
        <v>116</v>
      </c>
      <c r="H189" s="22">
        <v>40</v>
      </c>
      <c r="I189" s="22" t="s">
        <v>123</v>
      </c>
      <c r="J189" s="21" t="s">
        <v>40</v>
      </c>
      <c r="K189" s="21" t="s">
        <v>288</v>
      </c>
      <c r="L189" s="21" t="s">
        <v>200</v>
      </c>
      <c r="M189" s="22">
        <v>1</v>
      </c>
      <c r="N189" s="62">
        <v>14362</v>
      </c>
      <c r="O189" s="62"/>
      <c r="P189" s="62">
        <f t="shared" si="103"/>
        <v>2154.2999999999997</v>
      </c>
      <c r="Q189" s="62">
        <f t="shared" si="104"/>
        <v>16516.3</v>
      </c>
      <c r="R189" s="62"/>
      <c r="S189" s="62">
        <f t="shared" si="105"/>
        <v>3051.5499999999997</v>
      </c>
      <c r="T189" s="62">
        <f t="shared" si="106"/>
        <v>30515.499999999996</v>
      </c>
      <c r="U189" s="62">
        <f t="shared" si="107"/>
        <v>2477.4449999999997</v>
      </c>
      <c r="V189" s="62">
        <f t="shared" si="108"/>
        <v>495.48899999999998</v>
      </c>
      <c r="W189" s="62">
        <f t="shared" si="109"/>
        <v>825.81500000000005</v>
      </c>
      <c r="X189" s="62">
        <f t="shared" si="110"/>
        <v>330.32599999999996</v>
      </c>
      <c r="Y189" s="62">
        <v>1114</v>
      </c>
      <c r="Z189" s="62">
        <v>679</v>
      </c>
      <c r="AA189" s="64">
        <f t="shared" si="111"/>
        <v>9154.65</v>
      </c>
      <c r="AB189" s="64">
        <f t="shared" si="112"/>
        <v>25998.516666666666</v>
      </c>
      <c r="AC189" s="64">
        <f t="shared" si="113"/>
        <v>311982.2</v>
      </c>
      <c r="AD189" s="64"/>
      <c r="AE189" s="64"/>
      <c r="AF189" s="64"/>
      <c r="AG189" s="64"/>
      <c r="AH189" s="64"/>
      <c r="AI189" s="64"/>
      <c r="AJ189" s="64"/>
      <c r="AK189" s="64"/>
      <c r="AL189" s="6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</row>
    <row r="190" spans="1:576" s="23" customFormat="1" ht="15" customHeight="1" x14ac:dyDescent="0.2">
      <c r="A190" s="18">
        <v>73</v>
      </c>
      <c r="B190" s="89" t="s">
        <v>335</v>
      </c>
      <c r="C190" s="89" t="s">
        <v>336</v>
      </c>
      <c r="D190" s="20">
        <v>14</v>
      </c>
      <c r="E190" s="92" t="s">
        <v>255</v>
      </c>
      <c r="F190" s="89" t="s">
        <v>337</v>
      </c>
      <c r="G190" s="140" t="s">
        <v>351</v>
      </c>
      <c r="H190" s="22">
        <v>40</v>
      </c>
      <c r="I190" s="22" t="s">
        <v>109</v>
      </c>
      <c r="J190" s="21" t="s">
        <v>37</v>
      </c>
      <c r="K190" s="21" t="s">
        <v>287</v>
      </c>
      <c r="L190" s="21" t="s">
        <v>200</v>
      </c>
      <c r="M190" s="22">
        <v>1</v>
      </c>
      <c r="N190" s="101">
        <v>14024</v>
      </c>
      <c r="O190" s="62"/>
      <c r="P190" s="62">
        <f>N190*0.15</f>
        <v>2103.6</v>
      </c>
      <c r="Q190" s="62">
        <f t="shared" si="104"/>
        <v>16127.6</v>
      </c>
      <c r="R190" s="62">
        <f>70.1*5</f>
        <v>350.5</v>
      </c>
      <c r="S190" s="62">
        <f t="shared" si="105"/>
        <v>2932.6</v>
      </c>
      <c r="T190" s="62">
        <f t="shared" si="106"/>
        <v>29326</v>
      </c>
      <c r="U190" s="62">
        <f t="shared" si="107"/>
        <v>2419.14</v>
      </c>
      <c r="V190" s="62">
        <f t="shared" si="108"/>
        <v>483.82799999999997</v>
      </c>
      <c r="W190" s="62">
        <f t="shared" si="109"/>
        <v>806.38000000000011</v>
      </c>
      <c r="X190" s="62">
        <f t="shared" si="110"/>
        <v>322.55200000000002</v>
      </c>
      <c r="Y190" s="62">
        <v>869</v>
      </c>
      <c r="Z190" s="62">
        <v>599</v>
      </c>
      <c r="AA190" s="64">
        <f t="shared" si="111"/>
        <v>8797.7999999999993</v>
      </c>
      <c r="AB190" s="64">
        <f t="shared" si="112"/>
        <v>25399.366666666669</v>
      </c>
      <c r="AC190" s="64">
        <f t="shared" si="113"/>
        <v>304792.40000000002</v>
      </c>
      <c r="AD190" s="64"/>
      <c r="AE190" s="64"/>
      <c r="AF190" s="64"/>
      <c r="AG190" s="64"/>
      <c r="AH190" s="64"/>
      <c r="AI190" s="64"/>
      <c r="AJ190" s="64"/>
      <c r="AK190" s="64"/>
      <c r="AL190" s="6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</row>
    <row r="191" spans="1:576" s="23" customFormat="1" ht="15" customHeight="1" x14ac:dyDescent="0.2">
      <c r="A191" s="99">
        <v>74</v>
      </c>
      <c r="B191" s="89" t="s">
        <v>335</v>
      </c>
      <c r="C191" s="89" t="s">
        <v>336</v>
      </c>
      <c r="D191" s="20">
        <v>14</v>
      </c>
      <c r="E191" s="89" t="s">
        <v>255</v>
      </c>
      <c r="F191" s="89" t="s">
        <v>337</v>
      </c>
      <c r="G191" s="140" t="s">
        <v>351</v>
      </c>
      <c r="H191" s="22">
        <v>40</v>
      </c>
      <c r="I191" s="22" t="s">
        <v>109</v>
      </c>
      <c r="J191" s="21" t="s">
        <v>37</v>
      </c>
      <c r="K191" s="21" t="s">
        <v>287</v>
      </c>
      <c r="L191" s="21" t="s">
        <v>200</v>
      </c>
      <c r="M191" s="22">
        <v>1</v>
      </c>
      <c r="N191" s="101">
        <v>14024</v>
      </c>
      <c r="O191" s="62"/>
      <c r="P191" s="62">
        <f>N191*0.15</f>
        <v>2103.6</v>
      </c>
      <c r="Q191" s="62">
        <f t="shared" si="104"/>
        <v>16127.6</v>
      </c>
      <c r="R191" s="62">
        <f>70.1*5</f>
        <v>350.5</v>
      </c>
      <c r="S191" s="62">
        <f t="shared" si="105"/>
        <v>2932.6</v>
      </c>
      <c r="T191" s="62">
        <f t="shared" si="106"/>
        <v>29326</v>
      </c>
      <c r="U191" s="62">
        <f t="shared" si="107"/>
        <v>2419.14</v>
      </c>
      <c r="V191" s="62">
        <f t="shared" si="108"/>
        <v>483.82799999999997</v>
      </c>
      <c r="W191" s="62">
        <f t="shared" si="109"/>
        <v>806.38000000000011</v>
      </c>
      <c r="X191" s="62">
        <f t="shared" si="110"/>
        <v>322.55200000000002</v>
      </c>
      <c r="Y191" s="62">
        <v>869</v>
      </c>
      <c r="Z191" s="62">
        <v>599</v>
      </c>
      <c r="AA191" s="64">
        <f t="shared" si="111"/>
        <v>8797.7999999999993</v>
      </c>
      <c r="AB191" s="64">
        <f t="shared" si="112"/>
        <v>25399.366666666669</v>
      </c>
      <c r="AC191" s="64">
        <f t="shared" si="113"/>
        <v>304792.40000000002</v>
      </c>
      <c r="AD191" s="64"/>
      <c r="AE191" s="64"/>
      <c r="AF191" s="64"/>
      <c r="AG191" s="64"/>
      <c r="AH191" s="64"/>
      <c r="AI191" s="64"/>
      <c r="AJ191" s="64"/>
      <c r="AK191" s="64"/>
      <c r="AL191" s="6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</row>
    <row r="192" spans="1:576" s="23" customFormat="1" ht="15" customHeight="1" x14ac:dyDescent="0.2">
      <c r="A192" s="18">
        <v>75</v>
      </c>
      <c r="B192" s="89" t="s">
        <v>335</v>
      </c>
      <c r="C192" s="89" t="s">
        <v>336</v>
      </c>
      <c r="D192" s="20">
        <v>14</v>
      </c>
      <c r="E192" s="89" t="s">
        <v>255</v>
      </c>
      <c r="F192" s="89" t="s">
        <v>337</v>
      </c>
      <c r="G192" s="140" t="s">
        <v>351</v>
      </c>
      <c r="H192" s="22">
        <v>40</v>
      </c>
      <c r="I192" s="22" t="s">
        <v>109</v>
      </c>
      <c r="J192" s="21" t="s">
        <v>37</v>
      </c>
      <c r="K192" s="21" t="s">
        <v>287</v>
      </c>
      <c r="L192" s="21" t="s">
        <v>200</v>
      </c>
      <c r="M192" s="22">
        <v>1</v>
      </c>
      <c r="N192" s="101">
        <v>14024</v>
      </c>
      <c r="O192" s="62"/>
      <c r="P192" s="62">
        <f>N192*0.15</f>
        <v>2103.6</v>
      </c>
      <c r="Q192" s="62">
        <f t="shared" si="104"/>
        <v>16127.6</v>
      </c>
      <c r="R192" s="62">
        <f>70.1*7</f>
        <v>490.69999999999993</v>
      </c>
      <c r="S192" s="62">
        <f t="shared" si="105"/>
        <v>2932.6</v>
      </c>
      <c r="T192" s="62">
        <f t="shared" si="106"/>
        <v>29326</v>
      </c>
      <c r="U192" s="62">
        <f t="shared" si="107"/>
        <v>2419.14</v>
      </c>
      <c r="V192" s="62">
        <f t="shared" si="108"/>
        <v>483.82799999999997</v>
      </c>
      <c r="W192" s="62">
        <f t="shared" si="109"/>
        <v>806.38000000000011</v>
      </c>
      <c r="X192" s="62">
        <f t="shared" si="110"/>
        <v>322.55200000000002</v>
      </c>
      <c r="Y192" s="62">
        <v>869</v>
      </c>
      <c r="Z192" s="62">
        <v>599</v>
      </c>
      <c r="AA192" s="64">
        <f t="shared" si="111"/>
        <v>8797.7999999999993</v>
      </c>
      <c r="AB192" s="64">
        <f t="shared" si="112"/>
        <v>25539.566666666666</v>
      </c>
      <c r="AC192" s="64">
        <f t="shared" si="113"/>
        <v>306474.8</v>
      </c>
      <c r="AD192" s="64"/>
      <c r="AE192" s="64"/>
      <c r="AF192" s="64"/>
      <c r="AG192" s="64"/>
      <c r="AH192" s="64"/>
      <c r="AI192" s="64"/>
      <c r="AJ192" s="64"/>
      <c r="AK192" s="64"/>
      <c r="AL192" s="6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</row>
    <row r="193" spans="1:576" s="23" customFormat="1" ht="15" customHeight="1" x14ac:dyDescent="0.2">
      <c r="A193" s="99">
        <v>76</v>
      </c>
      <c r="B193" s="89" t="s">
        <v>335</v>
      </c>
      <c r="C193" s="89" t="s">
        <v>336</v>
      </c>
      <c r="D193" s="20">
        <v>14</v>
      </c>
      <c r="E193" s="89" t="s">
        <v>255</v>
      </c>
      <c r="F193" s="89" t="s">
        <v>337</v>
      </c>
      <c r="G193" s="140" t="s">
        <v>351</v>
      </c>
      <c r="H193" s="22">
        <v>40</v>
      </c>
      <c r="I193" s="22" t="s">
        <v>109</v>
      </c>
      <c r="J193" s="21" t="s">
        <v>37</v>
      </c>
      <c r="K193" s="21" t="s">
        <v>287</v>
      </c>
      <c r="L193" s="21" t="s">
        <v>200</v>
      </c>
      <c r="M193" s="22">
        <v>1</v>
      </c>
      <c r="N193" s="101">
        <v>14024</v>
      </c>
      <c r="O193" s="62"/>
      <c r="P193" s="62">
        <f>N193*0.15</f>
        <v>2103.6</v>
      </c>
      <c r="Q193" s="62">
        <f t="shared" si="104"/>
        <v>16127.6</v>
      </c>
      <c r="R193" s="62">
        <f>70.1*7</f>
        <v>490.69999999999993</v>
      </c>
      <c r="S193" s="62">
        <f t="shared" si="105"/>
        <v>2932.6</v>
      </c>
      <c r="T193" s="62">
        <f t="shared" si="106"/>
        <v>29326</v>
      </c>
      <c r="U193" s="62">
        <f t="shared" si="107"/>
        <v>2419.14</v>
      </c>
      <c r="V193" s="62">
        <f t="shared" si="108"/>
        <v>483.82799999999997</v>
      </c>
      <c r="W193" s="62">
        <f t="shared" si="109"/>
        <v>806.38000000000011</v>
      </c>
      <c r="X193" s="62">
        <f t="shared" si="110"/>
        <v>322.55200000000002</v>
      </c>
      <c r="Y193" s="62">
        <v>869</v>
      </c>
      <c r="Z193" s="62">
        <v>599</v>
      </c>
      <c r="AA193" s="64">
        <f t="shared" si="111"/>
        <v>8797.7999999999993</v>
      </c>
      <c r="AB193" s="64">
        <f t="shared" si="112"/>
        <v>25539.566666666666</v>
      </c>
      <c r="AC193" s="64">
        <f t="shared" si="113"/>
        <v>306474.8</v>
      </c>
      <c r="AD193" s="64"/>
      <c r="AE193" s="64"/>
      <c r="AF193" s="64"/>
      <c r="AG193" s="64"/>
      <c r="AH193" s="64"/>
      <c r="AI193" s="64"/>
      <c r="AJ193" s="64"/>
      <c r="AK193" s="64"/>
      <c r="AL193" s="6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</row>
    <row r="194" spans="1:576" s="23" customFormat="1" ht="15" customHeight="1" x14ac:dyDescent="0.2">
      <c r="A194" s="18">
        <v>77</v>
      </c>
      <c r="B194" s="89" t="s">
        <v>335</v>
      </c>
      <c r="C194" s="89" t="s">
        <v>336</v>
      </c>
      <c r="D194" s="20">
        <v>14</v>
      </c>
      <c r="E194" s="92" t="s">
        <v>255</v>
      </c>
      <c r="F194" s="89" t="s">
        <v>337</v>
      </c>
      <c r="G194" s="130">
        <v>10</v>
      </c>
      <c r="H194" s="22">
        <v>40</v>
      </c>
      <c r="I194" s="22" t="s">
        <v>109</v>
      </c>
      <c r="J194" s="21" t="s">
        <v>245</v>
      </c>
      <c r="K194" s="21" t="s">
        <v>287</v>
      </c>
      <c r="L194" s="21" t="s">
        <v>200</v>
      </c>
      <c r="M194" s="22">
        <v>1</v>
      </c>
      <c r="N194" s="62">
        <f t="shared" ref="N194:N210" si="114">15856+300</f>
        <v>16156</v>
      </c>
      <c r="O194" s="62"/>
      <c r="P194" s="62"/>
      <c r="Q194" s="62">
        <f t="shared" si="104"/>
        <v>16156</v>
      </c>
      <c r="R194" s="62">
        <f>70.1*7</f>
        <v>490.69999999999993</v>
      </c>
      <c r="S194" s="62">
        <f t="shared" si="105"/>
        <v>2943</v>
      </c>
      <c r="T194" s="62">
        <f t="shared" si="106"/>
        <v>29430</v>
      </c>
      <c r="U194" s="62">
        <f t="shared" si="107"/>
        <v>2423.4</v>
      </c>
      <c r="V194" s="62">
        <f t="shared" si="108"/>
        <v>484.68</v>
      </c>
      <c r="W194" s="62">
        <f t="shared" si="109"/>
        <v>807.80000000000007</v>
      </c>
      <c r="X194" s="62">
        <f t="shared" si="110"/>
        <v>323.12</v>
      </c>
      <c r="Y194" s="62">
        <v>931</v>
      </c>
      <c r="Z194" s="62">
        <v>571</v>
      </c>
      <c r="AA194" s="64">
        <f t="shared" si="111"/>
        <v>8829</v>
      </c>
      <c r="AB194" s="64">
        <f t="shared" si="112"/>
        <v>25621.200000000001</v>
      </c>
      <c r="AC194" s="64">
        <f t="shared" si="113"/>
        <v>307454.40000000002</v>
      </c>
      <c r="AD194" s="64"/>
      <c r="AE194" s="64"/>
      <c r="AF194" s="64"/>
      <c r="AG194" s="64"/>
      <c r="AH194" s="64"/>
      <c r="AI194" s="64"/>
      <c r="AJ194" s="64"/>
      <c r="AK194" s="64"/>
      <c r="AL194" s="6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</row>
    <row r="195" spans="1:576" s="23" customFormat="1" ht="15" customHeight="1" x14ac:dyDescent="0.2">
      <c r="A195" s="99">
        <v>78</v>
      </c>
      <c r="B195" s="89" t="s">
        <v>335</v>
      </c>
      <c r="C195" s="89" t="s">
        <v>336</v>
      </c>
      <c r="D195" s="20">
        <v>14</v>
      </c>
      <c r="E195" s="89" t="s">
        <v>255</v>
      </c>
      <c r="F195" s="89" t="s">
        <v>337</v>
      </c>
      <c r="G195" s="130">
        <v>10</v>
      </c>
      <c r="H195" s="22">
        <v>40</v>
      </c>
      <c r="I195" s="22" t="s">
        <v>109</v>
      </c>
      <c r="J195" s="21" t="s">
        <v>245</v>
      </c>
      <c r="K195" s="21" t="s">
        <v>287</v>
      </c>
      <c r="L195" s="21" t="s">
        <v>200</v>
      </c>
      <c r="M195" s="22">
        <v>1</v>
      </c>
      <c r="N195" s="62">
        <f t="shared" si="114"/>
        <v>16156</v>
      </c>
      <c r="O195" s="62"/>
      <c r="P195" s="62"/>
      <c r="Q195" s="62">
        <f t="shared" si="104"/>
        <v>16156</v>
      </c>
      <c r="R195" s="62">
        <f>70.1*4</f>
        <v>280.39999999999998</v>
      </c>
      <c r="S195" s="62">
        <f t="shared" si="105"/>
        <v>2943</v>
      </c>
      <c r="T195" s="62">
        <f t="shared" si="106"/>
        <v>29430</v>
      </c>
      <c r="U195" s="62">
        <f t="shared" si="107"/>
        <v>2423.4</v>
      </c>
      <c r="V195" s="62">
        <f t="shared" si="108"/>
        <v>484.68</v>
      </c>
      <c r="W195" s="62">
        <f t="shared" si="109"/>
        <v>807.80000000000007</v>
      </c>
      <c r="X195" s="62">
        <f t="shared" si="110"/>
        <v>323.12</v>
      </c>
      <c r="Y195" s="62">
        <v>931</v>
      </c>
      <c r="Z195" s="62">
        <v>571</v>
      </c>
      <c r="AA195" s="64">
        <f t="shared" si="111"/>
        <v>8829</v>
      </c>
      <c r="AB195" s="64">
        <f t="shared" si="112"/>
        <v>25410.9</v>
      </c>
      <c r="AC195" s="64">
        <f t="shared" si="113"/>
        <v>304930.80000000005</v>
      </c>
      <c r="AD195" s="64"/>
      <c r="AE195" s="64"/>
      <c r="AF195" s="64"/>
      <c r="AG195" s="64"/>
      <c r="AH195" s="64"/>
      <c r="AI195" s="64"/>
      <c r="AJ195" s="64"/>
      <c r="AK195" s="64"/>
      <c r="AL195" s="6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</row>
    <row r="196" spans="1:576" s="23" customFormat="1" ht="15" customHeight="1" x14ac:dyDescent="0.2">
      <c r="A196" s="18">
        <v>79</v>
      </c>
      <c r="B196" s="89" t="s">
        <v>335</v>
      </c>
      <c r="C196" s="89" t="s">
        <v>336</v>
      </c>
      <c r="D196" s="20">
        <v>14</v>
      </c>
      <c r="E196" s="89" t="s">
        <v>255</v>
      </c>
      <c r="F196" s="89" t="s">
        <v>337</v>
      </c>
      <c r="G196" s="130">
        <v>10</v>
      </c>
      <c r="H196" s="22">
        <v>40</v>
      </c>
      <c r="I196" s="22" t="s">
        <v>109</v>
      </c>
      <c r="J196" s="21" t="s">
        <v>245</v>
      </c>
      <c r="K196" s="21" t="s">
        <v>287</v>
      </c>
      <c r="L196" s="21" t="s">
        <v>200</v>
      </c>
      <c r="M196" s="22">
        <v>1</v>
      </c>
      <c r="N196" s="62">
        <f t="shared" si="114"/>
        <v>16156</v>
      </c>
      <c r="O196" s="62"/>
      <c r="P196" s="62"/>
      <c r="Q196" s="62">
        <f t="shared" si="104"/>
        <v>16156</v>
      </c>
      <c r="R196" s="62"/>
      <c r="S196" s="62">
        <f t="shared" si="105"/>
        <v>2943</v>
      </c>
      <c r="T196" s="62">
        <f t="shared" si="106"/>
        <v>29430</v>
      </c>
      <c r="U196" s="62">
        <f t="shared" si="107"/>
        <v>2423.4</v>
      </c>
      <c r="V196" s="62">
        <f t="shared" si="108"/>
        <v>484.68</v>
      </c>
      <c r="W196" s="62">
        <f t="shared" si="109"/>
        <v>807.80000000000007</v>
      </c>
      <c r="X196" s="62">
        <f t="shared" si="110"/>
        <v>323.12</v>
      </c>
      <c r="Y196" s="62">
        <v>931</v>
      </c>
      <c r="Z196" s="62">
        <v>571</v>
      </c>
      <c r="AA196" s="64">
        <f t="shared" si="111"/>
        <v>8829</v>
      </c>
      <c r="AB196" s="64">
        <f t="shared" si="112"/>
        <v>25130.5</v>
      </c>
      <c r="AC196" s="64">
        <f t="shared" si="113"/>
        <v>301566</v>
      </c>
      <c r="AD196" s="64"/>
      <c r="AE196" s="64"/>
      <c r="AF196" s="64"/>
      <c r="AG196" s="64"/>
      <c r="AH196" s="64"/>
      <c r="AI196" s="64"/>
      <c r="AJ196" s="64"/>
      <c r="AK196" s="64"/>
      <c r="AL196" s="6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</row>
    <row r="197" spans="1:576" s="23" customFormat="1" ht="15" customHeight="1" x14ac:dyDescent="0.2">
      <c r="A197" s="99">
        <v>80</v>
      </c>
      <c r="B197" s="89" t="s">
        <v>335</v>
      </c>
      <c r="C197" s="89" t="s">
        <v>336</v>
      </c>
      <c r="D197" s="20">
        <v>14</v>
      </c>
      <c r="E197" s="92" t="s">
        <v>255</v>
      </c>
      <c r="F197" s="89" t="s">
        <v>337</v>
      </c>
      <c r="G197" s="130">
        <v>10</v>
      </c>
      <c r="H197" s="22">
        <v>40</v>
      </c>
      <c r="I197" s="22" t="s">
        <v>109</v>
      </c>
      <c r="J197" s="21" t="s">
        <v>201</v>
      </c>
      <c r="K197" s="21" t="s">
        <v>289</v>
      </c>
      <c r="L197" s="21" t="s">
        <v>200</v>
      </c>
      <c r="M197" s="22">
        <v>1</v>
      </c>
      <c r="N197" s="62">
        <f t="shared" si="114"/>
        <v>16156</v>
      </c>
      <c r="O197" s="62"/>
      <c r="P197" s="62"/>
      <c r="Q197" s="62">
        <f t="shared" si="104"/>
        <v>16156</v>
      </c>
      <c r="R197" s="62">
        <f>70.1*6</f>
        <v>420.59999999999997</v>
      </c>
      <c r="S197" s="62">
        <f t="shared" si="105"/>
        <v>2943</v>
      </c>
      <c r="T197" s="62">
        <f t="shared" si="106"/>
        <v>29430</v>
      </c>
      <c r="U197" s="62">
        <f t="shared" si="107"/>
        <v>2423.4</v>
      </c>
      <c r="V197" s="62">
        <f t="shared" si="108"/>
        <v>484.68</v>
      </c>
      <c r="W197" s="62">
        <f t="shared" si="109"/>
        <v>807.80000000000007</v>
      </c>
      <c r="X197" s="62">
        <f t="shared" si="110"/>
        <v>323.12</v>
      </c>
      <c r="Y197" s="62">
        <v>931</v>
      </c>
      <c r="Z197" s="62">
        <v>571</v>
      </c>
      <c r="AA197" s="64">
        <f t="shared" si="111"/>
        <v>8829</v>
      </c>
      <c r="AB197" s="64">
        <f t="shared" si="112"/>
        <v>25551.1</v>
      </c>
      <c r="AC197" s="64">
        <f t="shared" si="113"/>
        <v>306613.19999999995</v>
      </c>
      <c r="AD197" s="64"/>
      <c r="AE197" s="64"/>
      <c r="AF197" s="64"/>
      <c r="AG197" s="64"/>
      <c r="AH197" s="64"/>
      <c r="AI197" s="64"/>
      <c r="AJ197" s="64"/>
      <c r="AK197" s="64"/>
      <c r="AL197" s="6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  <c r="IM197" s="24"/>
      <c r="IN197" s="24"/>
      <c r="IO197" s="24"/>
      <c r="IP197" s="24"/>
      <c r="IQ197" s="24"/>
      <c r="IR197" s="24"/>
      <c r="IS197" s="24"/>
      <c r="IT197" s="24"/>
      <c r="IU197" s="24"/>
      <c r="IV197" s="24"/>
      <c r="IW197" s="24"/>
      <c r="IX197" s="24"/>
      <c r="IY197" s="24"/>
      <c r="IZ197" s="24"/>
      <c r="JA197" s="24"/>
      <c r="JB197" s="24"/>
      <c r="JC197" s="24"/>
      <c r="JD197" s="24"/>
      <c r="JE197" s="24"/>
      <c r="JF197" s="24"/>
      <c r="JG197" s="24"/>
      <c r="JH197" s="24"/>
      <c r="JI197" s="24"/>
      <c r="JJ197" s="24"/>
      <c r="JK197" s="24"/>
      <c r="JL197" s="24"/>
      <c r="JM197" s="24"/>
      <c r="JN197" s="24"/>
      <c r="JO197" s="24"/>
      <c r="JP197" s="24"/>
      <c r="JQ197" s="24"/>
      <c r="JR197" s="24"/>
      <c r="JS197" s="24"/>
      <c r="JT197" s="24"/>
      <c r="JU197" s="24"/>
      <c r="JV197" s="24"/>
      <c r="JW197" s="24"/>
      <c r="JX197" s="24"/>
      <c r="JY197" s="24"/>
      <c r="JZ197" s="24"/>
      <c r="KA197" s="24"/>
      <c r="KB197" s="24"/>
      <c r="KC197" s="24"/>
      <c r="KD197" s="24"/>
      <c r="KE197" s="24"/>
      <c r="KF197" s="24"/>
      <c r="KG197" s="24"/>
      <c r="KH197" s="24"/>
      <c r="KI197" s="24"/>
      <c r="KJ197" s="24"/>
      <c r="KK197" s="24"/>
      <c r="KL197" s="24"/>
      <c r="KM197" s="24"/>
      <c r="KN197" s="24"/>
      <c r="KO197" s="24"/>
      <c r="KP197" s="24"/>
      <c r="KQ197" s="24"/>
      <c r="KR197" s="24"/>
      <c r="KS197" s="24"/>
      <c r="KT197" s="24"/>
      <c r="KU197" s="24"/>
      <c r="KV197" s="24"/>
      <c r="KW197" s="24"/>
      <c r="KX197" s="24"/>
      <c r="KY197" s="24"/>
      <c r="KZ197" s="24"/>
      <c r="LA197" s="24"/>
      <c r="LB197" s="24"/>
      <c r="LC197" s="24"/>
      <c r="LD197" s="24"/>
      <c r="LE197" s="24"/>
      <c r="LF197" s="24"/>
      <c r="LG197" s="24"/>
      <c r="LH197" s="24"/>
      <c r="LI197" s="24"/>
      <c r="LJ197" s="24"/>
      <c r="LK197" s="24"/>
      <c r="LL197" s="24"/>
      <c r="LM197" s="24"/>
      <c r="LN197" s="24"/>
      <c r="LO197" s="24"/>
      <c r="LP197" s="24"/>
      <c r="LQ197" s="24"/>
      <c r="LR197" s="24"/>
      <c r="LS197" s="24"/>
      <c r="LT197" s="24"/>
      <c r="LU197" s="24"/>
      <c r="LV197" s="24"/>
      <c r="LW197" s="24"/>
      <c r="LX197" s="24"/>
      <c r="LY197" s="24"/>
      <c r="LZ197" s="24"/>
      <c r="MA197" s="24"/>
      <c r="MB197" s="24"/>
      <c r="MC197" s="24"/>
      <c r="MD197" s="24"/>
      <c r="ME197" s="24"/>
      <c r="MF197" s="24"/>
      <c r="MG197" s="24"/>
      <c r="MH197" s="24"/>
      <c r="MI197" s="24"/>
      <c r="MJ197" s="24"/>
      <c r="MK197" s="24"/>
      <c r="ML197" s="24"/>
      <c r="MM197" s="24"/>
      <c r="MN197" s="24"/>
      <c r="MO197" s="24"/>
      <c r="MP197" s="24"/>
      <c r="MQ197" s="24"/>
      <c r="MR197" s="24"/>
      <c r="MS197" s="24"/>
      <c r="MT197" s="24"/>
      <c r="MU197" s="24"/>
      <c r="MV197" s="24"/>
      <c r="MW197" s="24"/>
      <c r="MX197" s="24"/>
      <c r="MY197" s="24"/>
      <c r="MZ197" s="24"/>
      <c r="NA197" s="24"/>
      <c r="NB197" s="24"/>
      <c r="NC197" s="24"/>
      <c r="ND197" s="24"/>
      <c r="NE197" s="24"/>
      <c r="NF197" s="24"/>
      <c r="NG197" s="24"/>
      <c r="NH197" s="24"/>
      <c r="NI197" s="24"/>
      <c r="NJ197" s="24"/>
      <c r="NK197" s="24"/>
      <c r="NL197" s="24"/>
      <c r="NM197" s="24"/>
      <c r="NN197" s="24"/>
      <c r="NO197" s="24"/>
      <c r="NP197" s="24"/>
      <c r="NQ197" s="24"/>
      <c r="NR197" s="24"/>
      <c r="NS197" s="24"/>
      <c r="NT197" s="24"/>
      <c r="NU197" s="24"/>
      <c r="NV197" s="24"/>
      <c r="NW197" s="24"/>
      <c r="NX197" s="24"/>
      <c r="NY197" s="24"/>
      <c r="NZ197" s="24"/>
      <c r="OA197" s="24"/>
      <c r="OB197" s="24"/>
      <c r="OC197" s="24"/>
      <c r="OD197" s="24"/>
      <c r="OE197" s="24"/>
      <c r="OF197" s="24"/>
      <c r="OG197" s="24"/>
      <c r="OH197" s="24"/>
      <c r="OI197" s="24"/>
      <c r="OJ197" s="24"/>
      <c r="OK197" s="24"/>
      <c r="OL197" s="24"/>
      <c r="OM197" s="24"/>
      <c r="ON197" s="24"/>
      <c r="OO197" s="24"/>
      <c r="OP197" s="24"/>
      <c r="OQ197" s="24"/>
      <c r="OR197" s="24"/>
      <c r="OS197" s="24"/>
      <c r="OT197" s="24"/>
      <c r="OU197" s="24"/>
      <c r="OV197" s="24"/>
      <c r="OW197" s="24"/>
      <c r="OX197" s="24"/>
      <c r="OY197" s="24"/>
      <c r="OZ197" s="24"/>
      <c r="PA197" s="24"/>
      <c r="PB197" s="24"/>
      <c r="PC197" s="24"/>
      <c r="PD197" s="24"/>
      <c r="PE197" s="24"/>
      <c r="PF197" s="24"/>
      <c r="PG197" s="24"/>
      <c r="PH197" s="24"/>
      <c r="PI197" s="24"/>
      <c r="PJ197" s="24"/>
      <c r="PK197" s="24"/>
      <c r="PL197" s="24"/>
      <c r="PM197" s="24"/>
      <c r="PN197" s="24"/>
      <c r="PO197" s="24"/>
      <c r="PP197" s="24"/>
      <c r="PQ197" s="24"/>
      <c r="PR197" s="24"/>
      <c r="PS197" s="24"/>
      <c r="PT197" s="24"/>
      <c r="PU197" s="24"/>
      <c r="PV197" s="24"/>
      <c r="PW197" s="24"/>
      <c r="PX197" s="24"/>
      <c r="PY197" s="24"/>
      <c r="PZ197" s="24"/>
      <c r="QA197" s="24"/>
      <c r="QB197" s="24"/>
      <c r="QC197" s="24"/>
      <c r="QD197" s="24"/>
      <c r="QE197" s="24"/>
      <c r="QF197" s="24"/>
      <c r="QG197" s="24"/>
      <c r="QH197" s="24"/>
      <c r="QI197" s="24"/>
      <c r="QJ197" s="24"/>
      <c r="QK197" s="24"/>
      <c r="QL197" s="24"/>
      <c r="QM197" s="24"/>
      <c r="QN197" s="24"/>
      <c r="QO197" s="24"/>
      <c r="QP197" s="24"/>
      <c r="QQ197" s="24"/>
      <c r="QR197" s="24"/>
      <c r="QS197" s="24"/>
      <c r="QT197" s="24"/>
      <c r="QU197" s="24"/>
      <c r="QV197" s="24"/>
      <c r="QW197" s="24"/>
      <c r="QX197" s="24"/>
      <c r="QY197" s="24"/>
      <c r="QZ197" s="24"/>
      <c r="RA197" s="24"/>
      <c r="RB197" s="24"/>
      <c r="RC197" s="24"/>
      <c r="RD197" s="24"/>
      <c r="RE197" s="24"/>
      <c r="RF197" s="24"/>
      <c r="RG197" s="24"/>
      <c r="RH197" s="24"/>
      <c r="RI197" s="24"/>
      <c r="RJ197" s="24"/>
      <c r="RK197" s="24"/>
      <c r="RL197" s="24"/>
      <c r="RM197" s="24"/>
      <c r="RN197" s="24"/>
      <c r="RO197" s="24"/>
      <c r="RP197" s="24"/>
      <c r="RQ197" s="24"/>
      <c r="RR197" s="24"/>
      <c r="RS197" s="24"/>
      <c r="RT197" s="24"/>
      <c r="RU197" s="24"/>
      <c r="RV197" s="24"/>
      <c r="RW197" s="24"/>
      <c r="RX197" s="24"/>
      <c r="RY197" s="24"/>
      <c r="RZ197" s="24"/>
      <c r="SA197" s="24"/>
      <c r="SB197" s="24"/>
      <c r="SC197" s="24"/>
      <c r="SD197" s="24"/>
      <c r="SE197" s="24"/>
      <c r="SF197" s="24"/>
      <c r="SG197" s="24"/>
      <c r="SH197" s="24"/>
      <c r="SI197" s="24"/>
      <c r="SJ197" s="24"/>
      <c r="SK197" s="24"/>
      <c r="SL197" s="24"/>
      <c r="SM197" s="24"/>
      <c r="SN197" s="24"/>
      <c r="SO197" s="24"/>
      <c r="SP197" s="24"/>
      <c r="SQ197" s="24"/>
      <c r="SR197" s="24"/>
      <c r="SS197" s="24"/>
      <c r="ST197" s="24"/>
      <c r="SU197" s="24"/>
      <c r="SV197" s="24"/>
      <c r="SW197" s="24"/>
      <c r="SX197" s="24"/>
      <c r="SY197" s="24"/>
      <c r="SZ197" s="24"/>
      <c r="TA197" s="24"/>
      <c r="TB197" s="24"/>
      <c r="TC197" s="24"/>
      <c r="TD197" s="24"/>
      <c r="TE197" s="24"/>
      <c r="TF197" s="24"/>
      <c r="TG197" s="24"/>
      <c r="TH197" s="24"/>
      <c r="TI197" s="24"/>
      <c r="TJ197" s="24"/>
      <c r="TK197" s="24"/>
      <c r="TL197" s="24"/>
      <c r="TM197" s="24"/>
      <c r="TN197" s="24"/>
      <c r="TO197" s="24"/>
      <c r="TP197" s="24"/>
      <c r="TQ197" s="24"/>
      <c r="TR197" s="24"/>
      <c r="TS197" s="24"/>
      <c r="TT197" s="24"/>
      <c r="TU197" s="24"/>
      <c r="TV197" s="24"/>
      <c r="TW197" s="24"/>
      <c r="TX197" s="24"/>
      <c r="TY197" s="24"/>
      <c r="TZ197" s="24"/>
      <c r="UA197" s="24"/>
      <c r="UB197" s="24"/>
      <c r="UC197" s="24"/>
      <c r="UD197" s="24"/>
      <c r="UE197" s="24"/>
      <c r="UF197" s="24"/>
      <c r="UG197" s="24"/>
      <c r="UH197" s="24"/>
      <c r="UI197" s="24"/>
      <c r="UJ197" s="24"/>
      <c r="UK197" s="24"/>
      <c r="UL197" s="24"/>
      <c r="UM197" s="24"/>
      <c r="UN197" s="24"/>
      <c r="UO197" s="24"/>
      <c r="UP197" s="24"/>
      <c r="UQ197" s="24"/>
      <c r="UR197" s="24"/>
      <c r="US197" s="24"/>
      <c r="UT197" s="24"/>
      <c r="UU197" s="24"/>
      <c r="UV197" s="24"/>
      <c r="UW197" s="24"/>
      <c r="UX197" s="24"/>
      <c r="UY197" s="24"/>
      <c r="UZ197" s="24"/>
      <c r="VA197" s="24"/>
      <c r="VB197" s="24"/>
      <c r="VC197" s="24"/>
      <c r="VD197" s="24"/>
    </row>
    <row r="198" spans="1:576" s="23" customFormat="1" ht="15" customHeight="1" x14ac:dyDescent="0.2">
      <c r="A198" s="18">
        <v>81</v>
      </c>
      <c r="B198" s="89" t="s">
        <v>335</v>
      </c>
      <c r="C198" s="89" t="s">
        <v>336</v>
      </c>
      <c r="D198" s="20">
        <v>14</v>
      </c>
      <c r="E198" s="89" t="s">
        <v>255</v>
      </c>
      <c r="F198" s="89" t="s">
        <v>337</v>
      </c>
      <c r="G198" s="130">
        <v>10</v>
      </c>
      <c r="H198" s="22">
        <v>40</v>
      </c>
      <c r="I198" s="22" t="s">
        <v>109</v>
      </c>
      <c r="J198" s="21" t="s">
        <v>201</v>
      </c>
      <c r="K198" s="21" t="s">
        <v>289</v>
      </c>
      <c r="L198" s="21" t="s">
        <v>200</v>
      </c>
      <c r="M198" s="22">
        <v>1</v>
      </c>
      <c r="N198" s="62">
        <f t="shared" si="114"/>
        <v>16156</v>
      </c>
      <c r="O198" s="62"/>
      <c r="P198" s="62"/>
      <c r="Q198" s="62">
        <f t="shared" si="104"/>
        <v>16156</v>
      </c>
      <c r="R198" s="62">
        <f>70.1*4</f>
        <v>280.39999999999998</v>
      </c>
      <c r="S198" s="62">
        <f t="shared" si="105"/>
        <v>2943</v>
      </c>
      <c r="T198" s="62">
        <f t="shared" si="106"/>
        <v>29430</v>
      </c>
      <c r="U198" s="62">
        <f t="shared" si="107"/>
        <v>2423.4</v>
      </c>
      <c r="V198" s="62">
        <f t="shared" si="108"/>
        <v>484.68</v>
      </c>
      <c r="W198" s="62">
        <f t="shared" si="109"/>
        <v>807.80000000000007</v>
      </c>
      <c r="X198" s="62">
        <f t="shared" si="110"/>
        <v>323.12</v>
      </c>
      <c r="Y198" s="62">
        <v>931</v>
      </c>
      <c r="Z198" s="62">
        <v>571</v>
      </c>
      <c r="AA198" s="64">
        <f t="shared" si="111"/>
        <v>8829</v>
      </c>
      <c r="AB198" s="64">
        <f t="shared" si="112"/>
        <v>25410.9</v>
      </c>
      <c r="AC198" s="64">
        <f t="shared" si="113"/>
        <v>304930.80000000005</v>
      </c>
      <c r="AD198" s="64"/>
      <c r="AE198" s="64"/>
      <c r="AF198" s="64"/>
      <c r="AG198" s="64"/>
      <c r="AH198" s="64"/>
      <c r="AI198" s="64"/>
      <c r="AJ198" s="64"/>
      <c r="AK198" s="64"/>
      <c r="AL198" s="6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  <c r="IM198" s="24"/>
      <c r="IN198" s="24"/>
      <c r="IO198" s="24"/>
      <c r="IP198" s="24"/>
      <c r="IQ198" s="24"/>
      <c r="IR198" s="24"/>
      <c r="IS198" s="24"/>
      <c r="IT198" s="24"/>
      <c r="IU198" s="24"/>
      <c r="IV198" s="24"/>
      <c r="IW198" s="24"/>
      <c r="IX198" s="24"/>
      <c r="IY198" s="24"/>
      <c r="IZ198" s="24"/>
      <c r="JA198" s="24"/>
      <c r="JB198" s="24"/>
      <c r="JC198" s="24"/>
      <c r="JD198" s="24"/>
      <c r="JE198" s="24"/>
      <c r="JF198" s="24"/>
      <c r="JG198" s="24"/>
      <c r="JH198" s="24"/>
      <c r="JI198" s="24"/>
      <c r="JJ198" s="24"/>
      <c r="JK198" s="24"/>
      <c r="JL198" s="24"/>
      <c r="JM198" s="24"/>
      <c r="JN198" s="24"/>
      <c r="JO198" s="24"/>
      <c r="JP198" s="24"/>
      <c r="JQ198" s="24"/>
      <c r="JR198" s="24"/>
      <c r="JS198" s="24"/>
      <c r="JT198" s="24"/>
      <c r="JU198" s="24"/>
      <c r="JV198" s="24"/>
      <c r="JW198" s="24"/>
      <c r="JX198" s="24"/>
      <c r="JY198" s="24"/>
      <c r="JZ198" s="24"/>
      <c r="KA198" s="24"/>
      <c r="KB198" s="24"/>
      <c r="KC198" s="24"/>
      <c r="KD198" s="24"/>
      <c r="KE198" s="24"/>
      <c r="KF198" s="24"/>
      <c r="KG198" s="24"/>
      <c r="KH198" s="24"/>
      <c r="KI198" s="24"/>
      <c r="KJ198" s="24"/>
      <c r="KK198" s="24"/>
      <c r="KL198" s="24"/>
      <c r="KM198" s="24"/>
      <c r="KN198" s="24"/>
      <c r="KO198" s="24"/>
      <c r="KP198" s="24"/>
      <c r="KQ198" s="24"/>
      <c r="KR198" s="24"/>
      <c r="KS198" s="24"/>
      <c r="KT198" s="24"/>
      <c r="KU198" s="24"/>
      <c r="KV198" s="24"/>
      <c r="KW198" s="24"/>
      <c r="KX198" s="24"/>
      <c r="KY198" s="24"/>
      <c r="KZ198" s="24"/>
      <c r="LA198" s="24"/>
      <c r="LB198" s="24"/>
      <c r="LC198" s="24"/>
      <c r="LD198" s="24"/>
      <c r="LE198" s="24"/>
      <c r="LF198" s="24"/>
      <c r="LG198" s="24"/>
      <c r="LH198" s="24"/>
      <c r="LI198" s="24"/>
      <c r="LJ198" s="24"/>
      <c r="LK198" s="24"/>
      <c r="LL198" s="24"/>
      <c r="LM198" s="24"/>
      <c r="LN198" s="24"/>
      <c r="LO198" s="24"/>
      <c r="LP198" s="24"/>
      <c r="LQ198" s="24"/>
      <c r="LR198" s="24"/>
      <c r="LS198" s="24"/>
      <c r="LT198" s="24"/>
      <c r="LU198" s="24"/>
      <c r="LV198" s="24"/>
      <c r="LW198" s="24"/>
      <c r="LX198" s="24"/>
      <c r="LY198" s="24"/>
      <c r="LZ198" s="24"/>
      <c r="MA198" s="24"/>
      <c r="MB198" s="24"/>
      <c r="MC198" s="24"/>
      <c r="MD198" s="24"/>
      <c r="ME198" s="24"/>
      <c r="MF198" s="24"/>
      <c r="MG198" s="24"/>
      <c r="MH198" s="24"/>
      <c r="MI198" s="24"/>
      <c r="MJ198" s="24"/>
      <c r="MK198" s="24"/>
      <c r="ML198" s="24"/>
      <c r="MM198" s="24"/>
      <c r="MN198" s="24"/>
      <c r="MO198" s="24"/>
      <c r="MP198" s="24"/>
      <c r="MQ198" s="24"/>
      <c r="MR198" s="24"/>
      <c r="MS198" s="24"/>
      <c r="MT198" s="24"/>
      <c r="MU198" s="24"/>
      <c r="MV198" s="24"/>
      <c r="MW198" s="24"/>
      <c r="MX198" s="24"/>
      <c r="MY198" s="24"/>
      <c r="MZ198" s="24"/>
      <c r="NA198" s="24"/>
      <c r="NB198" s="24"/>
      <c r="NC198" s="24"/>
      <c r="ND198" s="24"/>
      <c r="NE198" s="24"/>
      <c r="NF198" s="24"/>
      <c r="NG198" s="24"/>
      <c r="NH198" s="24"/>
      <c r="NI198" s="24"/>
      <c r="NJ198" s="24"/>
      <c r="NK198" s="24"/>
      <c r="NL198" s="24"/>
      <c r="NM198" s="24"/>
      <c r="NN198" s="24"/>
      <c r="NO198" s="24"/>
      <c r="NP198" s="24"/>
      <c r="NQ198" s="24"/>
      <c r="NR198" s="24"/>
      <c r="NS198" s="24"/>
      <c r="NT198" s="24"/>
      <c r="NU198" s="24"/>
      <c r="NV198" s="24"/>
      <c r="NW198" s="24"/>
      <c r="NX198" s="24"/>
      <c r="NY198" s="24"/>
      <c r="NZ198" s="24"/>
      <c r="OA198" s="24"/>
      <c r="OB198" s="24"/>
      <c r="OC198" s="24"/>
      <c r="OD198" s="24"/>
      <c r="OE198" s="24"/>
      <c r="OF198" s="24"/>
      <c r="OG198" s="24"/>
      <c r="OH198" s="24"/>
      <c r="OI198" s="24"/>
      <c r="OJ198" s="24"/>
      <c r="OK198" s="24"/>
      <c r="OL198" s="24"/>
      <c r="OM198" s="24"/>
      <c r="ON198" s="24"/>
      <c r="OO198" s="24"/>
      <c r="OP198" s="24"/>
      <c r="OQ198" s="24"/>
      <c r="OR198" s="24"/>
      <c r="OS198" s="24"/>
      <c r="OT198" s="24"/>
      <c r="OU198" s="24"/>
      <c r="OV198" s="24"/>
      <c r="OW198" s="24"/>
      <c r="OX198" s="24"/>
      <c r="OY198" s="24"/>
      <c r="OZ198" s="24"/>
      <c r="PA198" s="24"/>
      <c r="PB198" s="24"/>
      <c r="PC198" s="24"/>
      <c r="PD198" s="24"/>
      <c r="PE198" s="24"/>
      <c r="PF198" s="24"/>
      <c r="PG198" s="24"/>
      <c r="PH198" s="24"/>
      <c r="PI198" s="24"/>
      <c r="PJ198" s="24"/>
      <c r="PK198" s="24"/>
      <c r="PL198" s="24"/>
      <c r="PM198" s="24"/>
      <c r="PN198" s="24"/>
      <c r="PO198" s="24"/>
      <c r="PP198" s="24"/>
      <c r="PQ198" s="24"/>
      <c r="PR198" s="24"/>
      <c r="PS198" s="24"/>
      <c r="PT198" s="24"/>
      <c r="PU198" s="24"/>
      <c r="PV198" s="24"/>
      <c r="PW198" s="24"/>
      <c r="PX198" s="24"/>
      <c r="PY198" s="24"/>
      <c r="PZ198" s="24"/>
      <c r="QA198" s="24"/>
      <c r="QB198" s="24"/>
      <c r="QC198" s="24"/>
      <c r="QD198" s="24"/>
      <c r="QE198" s="24"/>
      <c r="QF198" s="24"/>
      <c r="QG198" s="24"/>
      <c r="QH198" s="24"/>
      <c r="QI198" s="24"/>
      <c r="QJ198" s="24"/>
      <c r="QK198" s="24"/>
      <c r="QL198" s="24"/>
      <c r="QM198" s="24"/>
      <c r="QN198" s="24"/>
      <c r="QO198" s="24"/>
      <c r="QP198" s="24"/>
      <c r="QQ198" s="24"/>
      <c r="QR198" s="24"/>
      <c r="QS198" s="24"/>
      <c r="QT198" s="24"/>
      <c r="QU198" s="24"/>
      <c r="QV198" s="24"/>
      <c r="QW198" s="24"/>
      <c r="QX198" s="24"/>
      <c r="QY198" s="24"/>
      <c r="QZ198" s="24"/>
      <c r="RA198" s="24"/>
      <c r="RB198" s="24"/>
      <c r="RC198" s="24"/>
      <c r="RD198" s="24"/>
      <c r="RE198" s="24"/>
      <c r="RF198" s="24"/>
      <c r="RG198" s="24"/>
      <c r="RH198" s="24"/>
      <c r="RI198" s="24"/>
      <c r="RJ198" s="24"/>
      <c r="RK198" s="24"/>
      <c r="RL198" s="24"/>
      <c r="RM198" s="24"/>
      <c r="RN198" s="24"/>
      <c r="RO198" s="24"/>
      <c r="RP198" s="24"/>
      <c r="RQ198" s="24"/>
      <c r="RR198" s="24"/>
      <c r="RS198" s="24"/>
      <c r="RT198" s="24"/>
      <c r="RU198" s="24"/>
      <c r="RV198" s="24"/>
      <c r="RW198" s="24"/>
      <c r="RX198" s="24"/>
      <c r="RY198" s="24"/>
      <c r="RZ198" s="24"/>
      <c r="SA198" s="24"/>
      <c r="SB198" s="24"/>
      <c r="SC198" s="24"/>
      <c r="SD198" s="24"/>
      <c r="SE198" s="24"/>
      <c r="SF198" s="24"/>
      <c r="SG198" s="24"/>
      <c r="SH198" s="24"/>
      <c r="SI198" s="24"/>
      <c r="SJ198" s="24"/>
      <c r="SK198" s="24"/>
      <c r="SL198" s="24"/>
      <c r="SM198" s="24"/>
      <c r="SN198" s="24"/>
      <c r="SO198" s="24"/>
      <c r="SP198" s="24"/>
      <c r="SQ198" s="24"/>
      <c r="SR198" s="24"/>
      <c r="SS198" s="24"/>
      <c r="ST198" s="24"/>
      <c r="SU198" s="24"/>
      <c r="SV198" s="24"/>
      <c r="SW198" s="24"/>
      <c r="SX198" s="24"/>
      <c r="SY198" s="24"/>
      <c r="SZ198" s="24"/>
      <c r="TA198" s="24"/>
      <c r="TB198" s="24"/>
      <c r="TC198" s="24"/>
      <c r="TD198" s="24"/>
      <c r="TE198" s="24"/>
      <c r="TF198" s="24"/>
      <c r="TG198" s="24"/>
      <c r="TH198" s="24"/>
      <c r="TI198" s="24"/>
      <c r="TJ198" s="24"/>
      <c r="TK198" s="24"/>
      <c r="TL198" s="24"/>
      <c r="TM198" s="24"/>
      <c r="TN198" s="24"/>
      <c r="TO198" s="24"/>
      <c r="TP198" s="24"/>
      <c r="TQ198" s="24"/>
      <c r="TR198" s="24"/>
      <c r="TS198" s="24"/>
      <c r="TT198" s="24"/>
      <c r="TU198" s="24"/>
      <c r="TV198" s="24"/>
      <c r="TW198" s="24"/>
      <c r="TX198" s="24"/>
      <c r="TY198" s="24"/>
      <c r="TZ198" s="24"/>
      <c r="UA198" s="24"/>
      <c r="UB198" s="24"/>
      <c r="UC198" s="24"/>
      <c r="UD198" s="24"/>
      <c r="UE198" s="24"/>
      <c r="UF198" s="24"/>
      <c r="UG198" s="24"/>
      <c r="UH198" s="24"/>
      <c r="UI198" s="24"/>
      <c r="UJ198" s="24"/>
      <c r="UK198" s="24"/>
      <c r="UL198" s="24"/>
      <c r="UM198" s="24"/>
      <c r="UN198" s="24"/>
      <c r="UO198" s="24"/>
      <c r="UP198" s="24"/>
      <c r="UQ198" s="24"/>
      <c r="UR198" s="24"/>
      <c r="US198" s="24"/>
      <c r="UT198" s="24"/>
      <c r="UU198" s="24"/>
      <c r="UV198" s="24"/>
      <c r="UW198" s="24"/>
      <c r="UX198" s="24"/>
      <c r="UY198" s="24"/>
      <c r="UZ198" s="24"/>
      <c r="VA198" s="24"/>
      <c r="VB198" s="24"/>
      <c r="VC198" s="24"/>
      <c r="VD198" s="24"/>
    </row>
    <row r="199" spans="1:576" s="23" customFormat="1" ht="15" customHeight="1" x14ac:dyDescent="0.2">
      <c r="A199" s="99">
        <v>82</v>
      </c>
      <c r="B199" s="19" t="s">
        <v>335</v>
      </c>
      <c r="C199" s="19" t="s">
        <v>336</v>
      </c>
      <c r="D199" s="20">
        <v>14</v>
      </c>
      <c r="E199" s="19" t="s">
        <v>255</v>
      </c>
      <c r="F199" s="19" t="s">
        <v>337</v>
      </c>
      <c r="G199" s="130">
        <v>10</v>
      </c>
      <c r="H199" s="22">
        <v>40</v>
      </c>
      <c r="I199" s="22" t="s">
        <v>109</v>
      </c>
      <c r="J199" s="21" t="s">
        <v>201</v>
      </c>
      <c r="K199" s="21" t="s">
        <v>289</v>
      </c>
      <c r="L199" s="21" t="s">
        <v>200</v>
      </c>
      <c r="M199" s="22">
        <v>1</v>
      </c>
      <c r="N199" s="62">
        <f t="shared" si="114"/>
        <v>16156</v>
      </c>
      <c r="O199" s="62"/>
      <c r="P199" s="62"/>
      <c r="Q199" s="62">
        <f t="shared" si="104"/>
        <v>16156</v>
      </c>
      <c r="R199" s="62">
        <f>70.1*4</f>
        <v>280.39999999999998</v>
      </c>
      <c r="S199" s="62">
        <f t="shared" si="105"/>
        <v>2943</v>
      </c>
      <c r="T199" s="62">
        <f t="shared" si="106"/>
        <v>29430</v>
      </c>
      <c r="U199" s="62">
        <f t="shared" si="107"/>
        <v>2423.4</v>
      </c>
      <c r="V199" s="62">
        <f t="shared" si="108"/>
        <v>484.68</v>
      </c>
      <c r="W199" s="62">
        <f t="shared" si="109"/>
        <v>807.80000000000007</v>
      </c>
      <c r="X199" s="62">
        <f t="shared" si="110"/>
        <v>323.12</v>
      </c>
      <c r="Y199" s="62">
        <v>931</v>
      </c>
      <c r="Z199" s="62">
        <v>571</v>
      </c>
      <c r="AA199" s="64">
        <f t="shared" si="111"/>
        <v>8829</v>
      </c>
      <c r="AB199" s="64">
        <f t="shared" si="112"/>
        <v>25410.9</v>
      </c>
      <c r="AC199" s="64">
        <f t="shared" si="113"/>
        <v>304930.80000000005</v>
      </c>
      <c r="AD199" s="64"/>
      <c r="AE199" s="64"/>
      <c r="AF199" s="64"/>
      <c r="AG199" s="64"/>
      <c r="AH199" s="64"/>
      <c r="AI199" s="64"/>
      <c r="AJ199" s="64"/>
      <c r="AK199" s="64"/>
      <c r="AL199" s="6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</row>
    <row r="200" spans="1:576" s="23" customFormat="1" ht="15" customHeight="1" x14ac:dyDescent="0.2">
      <c r="A200" s="18">
        <v>83</v>
      </c>
      <c r="B200" s="89" t="s">
        <v>335</v>
      </c>
      <c r="C200" s="89" t="s">
        <v>336</v>
      </c>
      <c r="D200" s="20">
        <v>14</v>
      </c>
      <c r="E200" s="89" t="s">
        <v>255</v>
      </c>
      <c r="F200" s="89" t="s">
        <v>337</v>
      </c>
      <c r="G200" s="130">
        <v>10</v>
      </c>
      <c r="H200" s="22">
        <v>40</v>
      </c>
      <c r="I200" s="22" t="s">
        <v>109</v>
      </c>
      <c r="J200" s="21" t="s">
        <v>201</v>
      </c>
      <c r="K200" s="21" t="s">
        <v>289</v>
      </c>
      <c r="L200" s="21" t="s">
        <v>200</v>
      </c>
      <c r="M200" s="22">
        <v>1</v>
      </c>
      <c r="N200" s="62">
        <f t="shared" si="114"/>
        <v>16156</v>
      </c>
      <c r="O200" s="62"/>
      <c r="P200" s="62"/>
      <c r="Q200" s="62">
        <f t="shared" si="104"/>
        <v>16156</v>
      </c>
      <c r="R200" s="62">
        <f>70.1*5</f>
        <v>350.5</v>
      </c>
      <c r="S200" s="62">
        <f t="shared" si="105"/>
        <v>2943</v>
      </c>
      <c r="T200" s="62">
        <f t="shared" si="106"/>
        <v>29430</v>
      </c>
      <c r="U200" s="62">
        <f t="shared" si="107"/>
        <v>2423.4</v>
      </c>
      <c r="V200" s="62">
        <f t="shared" si="108"/>
        <v>484.68</v>
      </c>
      <c r="W200" s="62">
        <f t="shared" si="109"/>
        <v>807.80000000000007</v>
      </c>
      <c r="X200" s="62">
        <f t="shared" si="110"/>
        <v>323.12</v>
      </c>
      <c r="Y200" s="62">
        <v>931</v>
      </c>
      <c r="Z200" s="62">
        <v>571</v>
      </c>
      <c r="AA200" s="64">
        <f t="shared" si="111"/>
        <v>8829</v>
      </c>
      <c r="AB200" s="64">
        <f t="shared" si="112"/>
        <v>25481</v>
      </c>
      <c r="AC200" s="64">
        <f t="shared" si="113"/>
        <v>305772</v>
      </c>
      <c r="AD200" s="64"/>
      <c r="AE200" s="64"/>
      <c r="AF200" s="64"/>
      <c r="AG200" s="64"/>
      <c r="AH200" s="64"/>
      <c r="AI200" s="64"/>
      <c r="AJ200" s="64"/>
      <c r="AK200" s="64"/>
      <c r="AL200" s="6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  <c r="IM200" s="24"/>
      <c r="IN200" s="24"/>
      <c r="IO200" s="24"/>
      <c r="IP200" s="24"/>
      <c r="IQ200" s="24"/>
      <c r="IR200" s="24"/>
      <c r="IS200" s="24"/>
      <c r="IT200" s="24"/>
      <c r="IU200" s="24"/>
      <c r="IV200" s="24"/>
      <c r="IW200" s="24"/>
      <c r="IX200" s="24"/>
      <c r="IY200" s="24"/>
      <c r="IZ200" s="24"/>
      <c r="JA200" s="24"/>
      <c r="JB200" s="24"/>
      <c r="JC200" s="24"/>
      <c r="JD200" s="24"/>
      <c r="JE200" s="24"/>
      <c r="JF200" s="24"/>
      <c r="JG200" s="24"/>
      <c r="JH200" s="24"/>
      <c r="JI200" s="24"/>
      <c r="JJ200" s="24"/>
      <c r="JK200" s="24"/>
      <c r="JL200" s="24"/>
      <c r="JM200" s="24"/>
      <c r="JN200" s="24"/>
      <c r="JO200" s="24"/>
      <c r="JP200" s="24"/>
      <c r="JQ200" s="24"/>
      <c r="JR200" s="24"/>
      <c r="JS200" s="24"/>
      <c r="JT200" s="24"/>
      <c r="JU200" s="24"/>
      <c r="JV200" s="24"/>
      <c r="JW200" s="24"/>
      <c r="JX200" s="24"/>
      <c r="JY200" s="24"/>
      <c r="JZ200" s="24"/>
      <c r="KA200" s="24"/>
      <c r="KB200" s="24"/>
      <c r="KC200" s="24"/>
      <c r="KD200" s="24"/>
      <c r="KE200" s="24"/>
      <c r="KF200" s="24"/>
      <c r="KG200" s="24"/>
      <c r="KH200" s="24"/>
      <c r="KI200" s="24"/>
      <c r="KJ200" s="24"/>
      <c r="KK200" s="24"/>
      <c r="KL200" s="24"/>
      <c r="KM200" s="24"/>
      <c r="KN200" s="24"/>
      <c r="KO200" s="24"/>
      <c r="KP200" s="24"/>
      <c r="KQ200" s="24"/>
      <c r="KR200" s="24"/>
      <c r="KS200" s="24"/>
      <c r="KT200" s="24"/>
      <c r="KU200" s="24"/>
      <c r="KV200" s="24"/>
      <c r="KW200" s="24"/>
      <c r="KX200" s="24"/>
      <c r="KY200" s="24"/>
      <c r="KZ200" s="24"/>
      <c r="LA200" s="24"/>
      <c r="LB200" s="24"/>
      <c r="LC200" s="24"/>
      <c r="LD200" s="24"/>
      <c r="LE200" s="24"/>
      <c r="LF200" s="24"/>
      <c r="LG200" s="24"/>
      <c r="LH200" s="24"/>
      <c r="LI200" s="24"/>
      <c r="LJ200" s="24"/>
      <c r="LK200" s="24"/>
      <c r="LL200" s="24"/>
      <c r="LM200" s="24"/>
      <c r="LN200" s="24"/>
      <c r="LO200" s="24"/>
      <c r="LP200" s="24"/>
      <c r="LQ200" s="24"/>
      <c r="LR200" s="24"/>
      <c r="LS200" s="24"/>
      <c r="LT200" s="24"/>
      <c r="LU200" s="24"/>
      <c r="LV200" s="24"/>
      <c r="LW200" s="24"/>
      <c r="LX200" s="24"/>
      <c r="LY200" s="24"/>
      <c r="LZ200" s="24"/>
      <c r="MA200" s="24"/>
      <c r="MB200" s="24"/>
      <c r="MC200" s="24"/>
      <c r="MD200" s="24"/>
      <c r="ME200" s="24"/>
      <c r="MF200" s="24"/>
      <c r="MG200" s="24"/>
      <c r="MH200" s="24"/>
      <c r="MI200" s="24"/>
      <c r="MJ200" s="24"/>
      <c r="MK200" s="24"/>
      <c r="ML200" s="24"/>
      <c r="MM200" s="24"/>
      <c r="MN200" s="24"/>
      <c r="MO200" s="24"/>
      <c r="MP200" s="24"/>
      <c r="MQ200" s="24"/>
      <c r="MR200" s="24"/>
      <c r="MS200" s="24"/>
      <c r="MT200" s="24"/>
      <c r="MU200" s="24"/>
      <c r="MV200" s="24"/>
      <c r="MW200" s="24"/>
      <c r="MX200" s="24"/>
      <c r="MY200" s="24"/>
      <c r="MZ200" s="24"/>
      <c r="NA200" s="24"/>
      <c r="NB200" s="24"/>
      <c r="NC200" s="24"/>
      <c r="ND200" s="24"/>
      <c r="NE200" s="24"/>
      <c r="NF200" s="24"/>
      <c r="NG200" s="24"/>
      <c r="NH200" s="24"/>
      <c r="NI200" s="24"/>
      <c r="NJ200" s="24"/>
      <c r="NK200" s="24"/>
      <c r="NL200" s="24"/>
      <c r="NM200" s="24"/>
      <c r="NN200" s="24"/>
      <c r="NO200" s="24"/>
      <c r="NP200" s="24"/>
      <c r="NQ200" s="24"/>
      <c r="NR200" s="24"/>
      <c r="NS200" s="24"/>
      <c r="NT200" s="24"/>
      <c r="NU200" s="24"/>
      <c r="NV200" s="24"/>
      <c r="NW200" s="24"/>
      <c r="NX200" s="24"/>
      <c r="NY200" s="24"/>
      <c r="NZ200" s="24"/>
      <c r="OA200" s="24"/>
      <c r="OB200" s="24"/>
      <c r="OC200" s="24"/>
      <c r="OD200" s="24"/>
      <c r="OE200" s="24"/>
      <c r="OF200" s="24"/>
      <c r="OG200" s="24"/>
      <c r="OH200" s="24"/>
      <c r="OI200" s="24"/>
      <c r="OJ200" s="24"/>
      <c r="OK200" s="24"/>
      <c r="OL200" s="24"/>
      <c r="OM200" s="24"/>
      <c r="ON200" s="24"/>
      <c r="OO200" s="24"/>
      <c r="OP200" s="24"/>
      <c r="OQ200" s="24"/>
      <c r="OR200" s="24"/>
      <c r="OS200" s="24"/>
      <c r="OT200" s="24"/>
      <c r="OU200" s="24"/>
      <c r="OV200" s="24"/>
      <c r="OW200" s="24"/>
      <c r="OX200" s="24"/>
      <c r="OY200" s="24"/>
      <c r="OZ200" s="24"/>
      <c r="PA200" s="24"/>
      <c r="PB200" s="24"/>
      <c r="PC200" s="24"/>
      <c r="PD200" s="24"/>
      <c r="PE200" s="24"/>
      <c r="PF200" s="24"/>
      <c r="PG200" s="24"/>
      <c r="PH200" s="24"/>
      <c r="PI200" s="24"/>
      <c r="PJ200" s="24"/>
      <c r="PK200" s="24"/>
      <c r="PL200" s="24"/>
      <c r="PM200" s="24"/>
      <c r="PN200" s="24"/>
      <c r="PO200" s="24"/>
      <c r="PP200" s="24"/>
      <c r="PQ200" s="24"/>
      <c r="PR200" s="24"/>
      <c r="PS200" s="24"/>
      <c r="PT200" s="24"/>
      <c r="PU200" s="24"/>
      <c r="PV200" s="24"/>
      <c r="PW200" s="24"/>
      <c r="PX200" s="24"/>
      <c r="PY200" s="24"/>
      <c r="PZ200" s="24"/>
      <c r="QA200" s="24"/>
      <c r="QB200" s="24"/>
      <c r="QC200" s="24"/>
      <c r="QD200" s="24"/>
      <c r="QE200" s="24"/>
      <c r="QF200" s="24"/>
      <c r="QG200" s="24"/>
      <c r="QH200" s="24"/>
      <c r="QI200" s="24"/>
      <c r="QJ200" s="24"/>
      <c r="QK200" s="24"/>
      <c r="QL200" s="24"/>
      <c r="QM200" s="24"/>
      <c r="QN200" s="24"/>
      <c r="QO200" s="24"/>
      <c r="QP200" s="24"/>
      <c r="QQ200" s="24"/>
      <c r="QR200" s="24"/>
      <c r="QS200" s="24"/>
      <c r="QT200" s="24"/>
      <c r="QU200" s="24"/>
      <c r="QV200" s="24"/>
      <c r="QW200" s="24"/>
      <c r="QX200" s="24"/>
      <c r="QY200" s="24"/>
      <c r="QZ200" s="24"/>
      <c r="RA200" s="24"/>
      <c r="RB200" s="24"/>
      <c r="RC200" s="24"/>
      <c r="RD200" s="24"/>
      <c r="RE200" s="24"/>
      <c r="RF200" s="24"/>
      <c r="RG200" s="24"/>
      <c r="RH200" s="24"/>
      <c r="RI200" s="24"/>
      <c r="RJ200" s="24"/>
      <c r="RK200" s="24"/>
      <c r="RL200" s="24"/>
      <c r="RM200" s="24"/>
      <c r="RN200" s="24"/>
      <c r="RO200" s="24"/>
      <c r="RP200" s="24"/>
      <c r="RQ200" s="24"/>
      <c r="RR200" s="24"/>
      <c r="RS200" s="24"/>
      <c r="RT200" s="24"/>
      <c r="RU200" s="24"/>
      <c r="RV200" s="24"/>
      <c r="RW200" s="24"/>
      <c r="RX200" s="24"/>
      <c r="RY200" s="24"/>
      <c r="RZ200" s="24"/>
      <c r="SA200" s="24"/>
      <c r="SB200" s="24"/>
      <c r="SC200" s="24"/>
      <c r="SD200" s="24"/>
      <c r="SE200" s="24"/>
      <c r="SF200" s="24"/>
      <c r="SG200" s="24"/>
      <c r="SH200" s="24"/>
      <c r="SI200" s="24"/>
      <c r="SJ200" s="24"/>
      <c r="SK200" s="24"/>
      <c r="SL200" s="24"/>
      <c r="SM200" s="24"/>
      <c r="SN200" s="24"/>
      <c r="SO200" s="24"/>
      <c r="SP200" s="24"/>
      <c r="SQ200" s="24"/>
      <c r="SR200" s="24"/>
      <c r="SS200" s="24"/>
      <c r="ST200" s="24"/>
      <c r="SU200" s="24"/>
      <c r="SV200" s="24"/>
      <c r="SW200" s="24"/>
      <c r="SX200" s="24"/>
      <c r="SY200" s="24"/>
      <c r="SZ200" s="24"/>
      <c r="TA200" s="24"/>
      <c r="TB200" s="24"/>
      <c r="TC200" s="24"/>
      <c r="TD200" s="24"/>
      <c r="TE200" s="24"/>
      <c r="TF200" s="24"/>
      <c r="TG200" s="24"/>
      <c r="TH200" s="24"/>
      <c r="TI200" s="24"/>
      <c r="TJ200" s="24"/>
      <c r="TK200" s="24"/>
      <c r="TL200" s="24"/>
      <c r="TM200" s="24"/>
      <c r="TN200" s="24"/>
      <c r="TO200" s="24"/>
      <c r="TP200" s="24"/>
      <c r="TQ200" s="24"/>
      <c r="TR200" s="24"/>
      <c r="TS200" s="24"/>
      <c r="TT200" s="24"/>
      <c r="TU200" s="24"/>
      <c r="TV200" s="24"/>
      <c r="TW200" s="24"/>
      <c r="TX200" s="24"/>
      <c r="TY200" s="24"/>
      <c r="TZ200" s="24"/>
      <c r="UA200" s="24"/>
      <c r="UB200" s="24"/>
      <c r="UC200" s="24"/>
      <c r="UD200" s="24"/>
      <c r="UE200" s="24"/>
      <c r="UF200" s="24"/>
      <c r="UG200" s="24"/>
      <c r="UH200" s="24"/>
      <c r="UI200" s="24"/>
      <c r="UJ200" s="24"/>
      <c r="UK200" s="24"/>
      <c r="UL200" s="24"/>
      <c r="UM200" s="24"/>
      <c r="UN200" s="24"/>
      <c r="UO200" s="24"/>
      <c r="UP200" s="24"/>
      <c r="UQ200" s="24"/>
      <c r="UR200" s="24"/>
      <c r="US200" s="24"/>
      <c r="UT200" s="24"/>
      <c r="UU200" s="24"/>
      <c r="UV200" s="24"/>
      <c r="UW200" s="24"/>
      <c r="UX200" s="24"/>
      <c r="UY200" s="24"/>
      <c r="UZ200" s="24"/>
      <c r="VA200" s="24"/>
      <c r="VB200" s="24"/>
      <c r="VC200" s="24"/>
      <c r="VD200" s="24"/>
    </row>
    <row r="201" spans="1:576" s="23" customFormat="1" ht="15" customHeight="1" x14ac:dyDescent="0.2">
      <c r="A201" s="99">
        <v>84</v>
      </c>
      <c r="B201" s="89" t="s">
        <v>335</v>
      </c>
      <c r="C201" s="89" t="s">
        <v>336</v>
      </c>
      <c r="D201" s="20">
        <v>14</v>
      </c>
      <c r="E201" s="92" t="s">
        <v>255</v>
      </c>
      <c r="F201" s="89" t="s">
        <v>337</v>
      </c>
      <c r="G201" s="130">
        <v>10</v>
      </c>
      <c r="H201" s="22">
        <v>40</v>
      </c>
      <c r="I201" s="22" t="s">
        <v>109</v>
      </c>
      <c r="J201" s="21" t="s">
        <v>201</v>
      </c>
      <c r="K201" s="21" t="s">
        <v>289</v>
      </c>
      <c r="L201" s="21" t="s">
        <v>200</v>
      </c>
      <c r="M201" s="22">
        <v>1</v>
      </c>
      <c r="N201" s="62">
        <f t="shared" si="114"/>
        <v>16156</v>
      </c>
      <c r="O201" s="62"/>
      <c r="P201" s="62"/>
      <c r="Q201" s="62">
        <f t="shared" si="104"/>
        <v>16156</v>
      </c>
      <c r="R201" s="62"/>
      <c r="S201" s="62">
        <f t="shared" si="105"/>
        <v>2943</v>
      </c>
      <c r="T201" s="62">
        <f t="shared" si="106"/>
        <v>29430</v>
      </c>
      <c r="U201" s="62">
        <f t="shared" si="107"/>
        <v>2423.4</v>
      </c>
      <c r="V201" s="62">
        <f t="shared" si="108"/>
        <v>484.68</v>
      </c>
      <c r="W201" s="62">
        <f t="shared" si="109"/>
        <v>807.80000000000007</v>
      </c>
      <c r="X201" s="62">
        <f t="shared" si="110"/>
        <v>323.12</v>
      </c>
      <c r="Y201" s="62">
        <v>931</v>
      </c>
      <c r="Z201" s="62">
        <v>571</v>
      </c>
      <c r="AA201" s="64">
        <f t="shared" si="111"/>
        <v>8829</v>
      </c>
      <c r="AB201" s="64">
        <f t="shared" si="112"/>
        <v>25130.5</v>
      </c>
      <c r="AC201" s="64">
        <f t="shared" si="113"/>
        <v>301566</v>
      </c>
      <c r="AD201" s="64"/>
      <c r="AE201" s="64"/>
      <c r="AF201" s="64"/>
      <c r="AG201" s="64"/>
      <c r="AH201" s="64"/>
      <c r="AI201" s="64"/>
      <c r="AJ201" s="64"/>
      <c r="AK201" s="64"/>
      <c r="AL201" s="6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</row>
    <row r="202" spans="1:576" s="23" customFormat="1" ht="15" customHeight="1" x14ac:dyDescent="0.2">
      <c r="A202" s="18">
        <v>85</v>
      </c>
      <c r="B202" s="89" t="s">
        <v>335</v>
      </c>
      <c r="C202" s="89" t="s">
        <v>336</v>
      </c>
      <c r="D202" s="20">
        <v>14</v>
      </c>
      <c r="E202" s="89" t="s">
        <v>255</v>
      </c>
      <c r="F202" s="89" t="s">
        <v>337</v>
      </c>
      <c r="G202" s="130">
        <v>10</v>
      </c>
      <c r="H202" s="22">
        <v>40</v>
      </c>
      <c r="I202" s="22" t="s">
        <v>109</v>
      </c>
      <c r="J202" s="21" t="s">
        <v>201</v>
      </c>
      <c r="K202" s="21" t="s">
        <v>289</v>
      </c>
      <c r="L202" s="21" t="s">
        <v>200</v>
      </c>
      <c r="M202" s="22">
        <v>1</v>
      </c>
      <c r="N202" s="62">
        <f t="shared" si="114"/>
        <v>16156</v>
      </c>
      <c r="O202" s="62"/>
      <c r="P202" s="62"/>
      <c r="Q202" s="62">
        <f t="shared" si="104"/>
        <v>16156</v>
      </c>
      <c r="R202" s="62"/>
      <c r="S202" s="62">
        <f t="shared" si="105"/>
        <v>2943</v>
      </c>
      <c r="T202" s="62">
        <f t="shared" si="106"/>
        <v>29430</v>
      </c>
      <c r="U202" s="62">
        <f t="shared" si="107"/>
        <v>2423.4</v>
      </c>
      <c r="V202" s="62">
        <f t="shared" si="108"/>
        <v>484.68</v>
      </c>
      <c r="W202" s="62">
        <f t="shared" si="109"/>
        <v>807.80000000000007</v>
      </c>
      <c r="X202" s="62">
        <f t="shared" si="110"/>
        <v>323.12</v>
      </c>
      <c r="Y202" s="62">
        <v>931</v>
      </c>
      <c r="Z202" s="62">
        <v>571</v>
      </c>
      <c r="AA202" s="64">
        <f t="shared" si="111"/>
        <v>8829</v>
      </c>
      <c r="AB202" s="64">
        <f t="shared" si="112"/>
        <v>25130.5</v>
      </c>
      <c r="AC202" s="64">
        <f t="shared" si="113"/>
        <v>301566</v>
      </c>
      <c r="AD202" s="64"/>
      <c r="AE202" s="64"/>
      <c r="AF202" s="64"/>
      <c r="AG202" s="64"/>
      <c r="AH202" s="64"/>
      <c r="AI202" s="64"/>
      <c r="AJ202" s="64"/>
      <c r="AK202" s="64"/>
      <c r="AL202" s="6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  <c r="IM202" s="24"/>
      <c r="IN202" s="24"/>
      <c r="IO202" s="24"/>
      <c r="IP202" s="24"/>
      <c r="IQ202" s="24"/>
      <c r="IR202" s="24"/>
      <c r="IS202" s="24"/>
      <c r="IT202" s="24"/>
      <c r="IU202" s="24"/>
      <c r="IV202" s="24"/>
      <c r="IW202" s="24"/>
      <c r="IX202" s="24"/>
      <c r="IY202" s="24"/>
      <c r="IZ202" s="24"/>
      <c r="JA202" s="24"/>
      <c r="JB202" s="24"/>
      <c r="JC202" s="24"/>
      <c r="JD202" s="24"/>
      <c r="JE202" s="24"/>
      <c r="JF202" s="24"/>
      <c r="JG202" s="24"/>
      <c r="JH202" s="24"/>
      <c r="JI202" s="24"/>
      <c r="JJ202" s="24"/>
      <c r="JK202" s="24"/>
      <c r="JL202" s="24"/>
      <c r="JM202" s="24"/>
      <c r="JN202" s="24"/>
      <c r="JO202" s="24"/>
      <c r="JP202" s="24"/>
      <c r="JQ202" s="24"/>
      <c r="JR202" s="24"/>
      <c r="JS202" s="24"/>
      <c r="JT202" s="24"/>
      <c r="JU202" s="24"/>
      <c r="JV202" s="24"/>
      <c r="JW202" s="24"/>
      <c r="JX202" s="24"/>
      <c r="JY202" s="24"/>
      <c r="JZ202" s="24"/>
      <c r="KA202" s="24"/>
      <c r="KB202" s="24"/>
      <c r="KC202" s="24"/>
      <c r="KD202" s="24"/>
      <c r="KE202" s="24"/>
      <c r="KF202" s="24"/>
      <c r="KG202" s="24"/>
      <c r="KH202" s="24"/>
      <c r="KI202" s="24"/>
      <c r="KJ202" s="24"/>
      <c r="KK202" s="24"/>
      <c r="KL202" s="24"/>
      <c r="KM202" s="24"/>
      <c r="KN202" s="24"/>
      <c r="KO202" s="24"/>
      <c r="KP202" s="24"/>
      <c r="KQ202" s="24"/>
      <c r="KR202" s="24"/>
      <c r="KS202" s="24"/>
      <c r="KT202" s="24"/>
      <c r="KU202" s="24"/>
      <c r="KV202" s="24"/>
      <c r="KW202" s="24"/>
      <c r="KX202" s="24"/>
      <c r="KY202" s="24"/>
      <c r="KZ202" s="24"/>
      <c r="LA202" s="24"/>
      <c r="LB202" s="24"/>
      <c r="LC202" s="24"/>
      <c r="LD202" s="24"/>
      <c r="LE202" s="24"/>
      <c r="LF202" s="24"/>
      <c r="LG202" s="24"/>
      <c r="LH202" s="24"/>
      <c r="LI202" s="24"/>
      <c r="LJ202" s="24"/>
      <c r="LK202" s="24"/>
      <c r="LL202" s="24"/>
      <c r="LM202" s="24"/>
      <c r="LN202" s="24"/>
      <c r="LO202" s="24"/>
      <c r="LP202" s="24"/>
      <c r="LQ202" s="24"/>
      <c r="LR202" s="24"/>
      <c r="LS202" s="24"/>
      <c r="LT202" s="24"/>
      <c r="LU202" s="24"/>
      <c r="LV202" s="24"/>
      <c r="LW202" s="24"/>
      <c r="LX202" s="24"/>
      <c r="LY202" s="24"/>
      <c r="LZ202" s="24"/>
      <c r="MA202" s="24"/>
      <c r="MB202" s="24"/>
      <c r="MC202" s="24"/>
      <c r="MD202" s="24"/>
      <c r="ME202" s="24"/>
      <c r="MF202" s="24"/>
      <c r="MG202" s="24"/>
      <c r="MH202" s="24"/>
      <c r="MI202" s="24"/>
      <c r="MJ202" s="24"/>
      <c r="MK202" s="24"/>
      <c r="ML202" s="24"/>
      <c r="MM202" s="24"/>
      <c r="MN202" s="24"/>
      <c r="MO202" s="24"/>
      <c r="MP202" s="24"/>
      <c r="MQ202" s="24"/>
      <c r="MR202" s="24"/>
      <c r="MS202" s="24"/>
      <c r="MT202" s="24"/>
      <c r="MU202" s="24"/>
      <c r="MV202" s="24"/>
      <c r="MW202" s="24"/>
      <c r="MX202" s="24"/>
      <c r="MY202" s="24"/>
      <c r="MZ202" s="24"/>
      <c r="NA202" s="24"/>
      <c r="NB202" s="24"/>
      <c r="NC202" s="24"/>
      <c r="ND202" s="24"/>
      <c r="NE202" s="24"/>
      <c r="NF202" s="24"/>
      <c r="NG202" s="24"/>
      <c r="NH202" s="24"/>
      <c r="NI202" s="24"/>
      <c r="NJ202" s="24"/>
      <c r="NK202" s="24"/>
      <c r="NL202" s="24"/>
      <c r="NM202" s="24"/>
      <c r="NN202" s="24"/>
      <c r="NO202" s="24"/>
      <c r="NP202" s="24"/>
      <c r="NQ202" s="24"/>
      <c r="NR202" s="24"/>
      <c r="NS202" s="24"/>
      <c r="NT202" s="24"/>
      <c r="NU202" s="24"/>
      <c r="NV202" s="24"/>
      <c r="NW202" s="24"/>
      <c r="NX202" s="24"/>
      <c r="NY202" s="24"/>
      <c r="NZ202" s="24"/>
      <c r="OA202" s="24"/>
      <c r="OB202" s="24"/>
      <c r="OC202" s="24"/>
      <c r="OD202" s="24"/>
      <c r="OE202" s="24"/>
      <c r="OF202" s="24"/>
      <c r="OG202" s="24"/>
      <c r="OH202" s="24"/>
      <c r="OI202" s="24"/>
      <c r="OJ202" s="24"/>
      <c r="OK202" s="24"/>
      <c r="OL202" s="24"/>
      <c r="OM202" s="24"/>
      <c r="ON202" s="24"/>
      <c r="OO202" s="24"/>
      <c r="OP202" s="24"/>
      <c r="OQ202" s="24"/>
      <c r="OR202" s="24"/>
      <c r="OS202" s="24"/>
      <c r="OT202" s="24"/>
      <c r="OU202" s="24"/>
      <c r="OV202" s="24"/>
      <c r="OW202" s="24"/>
      <c r="OX202" s="24"/>
      <c r="OY202" s="24"/>
      <c r="OZ202" s="24"/>
      <c r="PA202" s="24"/>
      <c r="PB202" s="24"/>
      <c r="PC202" s="24"/>
      <c r="PD202" s="24"/>
      <c r="PE202" s="24"/>
      <c r="PF202" s="24"/>
      <c r="PG202" s="24"/>
      <c r="PH202" s="24"/>
      <c r="PI202" s="24"/>
      <c r="PJ202" s="24"/>
      <c r="PK202" s="24"/>
      <c r="PL202" s="24"/>
      <c r="PM202" s="24"/>
      <c r="PN202" s="24"/>
      <c r="PO202" s="24"/>
      <c r="PP202" s="24"/>
      <c r="PQ202" s="24"/>
      <c r="PR202" s="24"/>
      <c r="PS202" s="24"/>
      <c r="PT202" s="24"/>
      <c r="PU202" s="24"/>
      <c r="PV202" s="24"/>
      <c r="PW202" s="24"/>
      <c r="PX202" s="24"/>
      <c r="PY202" s="24"/>
      <c r="PZ202" s="24"/>
      <c r="QA202" s="24"/>
      <c r="QB202" s="24"/>
      <c r="QC202" s="24"/>
      <c r="QD202" s="24"/>
      <c r="QE202" s="24"/>
      <c r="QF202" s="24"/>
      <c r="QG202" s="24"/>
      <c r="QH202" s="24"/>
      <c r="QI202" s="24"/>
      <c r="QJ202" s="24"/>
      <c r="QK202" s="24"/>
      <c r="QL202" s="24"/>
      <c r="QM202" s="24"/>
      <c r="QN202" s="24"/>
      <c r="QO202" s="24"/>
      <c r="QP202" s="24"/>
      <c r="QQ202" s="24"/>
      <c r="QR202" s="24"/>
      <c r="QS202" s="24"/>
      <c r="QT202" s="24"/>
      <c r="QU202" s="24"/>
      <c r="QV202" s="24"/>
      <c r="QW202" s="24"/>
      <c r="QX202" s="24"/>
      <c r="QY202" s="24"/>
      <c r="QZ202" s="24"/>
      <c r="RA202" s="24"/>
      <c r="RB202" s="24"/>
      <c r="RC202" s="24"/>
      <c r="RD202" s="24"/>
      <c r="RE202" s="24"/>
      <c r="RF202" s="24"/>
      <c r="RG202" s="24"/>
      <c r="RH202" s="24"/>
      <c r="RI202" s="24"/>
      <c r="RJ202" s="24"/>
      <c r="RK202" s="24"/>
      <c r="RL202" s="24"/>
      <c r="RM202" s="24"/>
      <c r="RN202" s="24"/>
      <c r="RO202" s="24"/>
      <c r="RP202" s="24"/>
      <c r="RQ202" s="24"/>
      <c r="RR202" s="24"/>
      <c r="RS202" s="24"/>
      <c r="RT202" s="24"/>
      <c r="RU202" s="24"/>
      <c r="RV202" s="24"/>
      <c r="RW202" s="24"/>
      <c r="RX202" s="24"/>
      <c r="RY202" s="24"/>
      <c r="RZ202" s="24"/>
      <c r="SA202" s="24"/>
      <c r="SB202" s="24"/>
      <c r="SC202" s="24"/>
      <c r="SD202" s="24"/>
      <c r="SE202" s="24"/>
      <c r="SF202" s="24"/>
      <c r="SG202" s="24"/>
      <c r="SH202" s="24"/>
      <c r="SI202" s="24"/>
      <c r="SJ202" s="24"/>
      <c r="SK202" s="24"/>
      <c r="SL202" s="24"/>
      <c r="SM202" s="24"/>
      <c r="SN202" s="24"/>
      <c r="SO202" s="24"/>
      <c r="SP202" s="24"/>
      <c r="SQ202" s="24"/>
      <c r="SR202" s="24"/>
      <c r="SS202" s="24"/>
      <c r="ST202" s="24"/>
      <c r="SU202" s="24"/>
      <c r="SV202" s="24"/>
      <c r="SW202" s="24"/>
      <c r="SX202" s="24"/>
      <c r="SY202" s="24"/>
      <c r="SZ202" s="24"/>
      <c r="TA202" s="24"/>
      <c r="TB202" s="24"/>
      <c r="TC202" s="24"/>
      <c r="TD202" s="24"/>
      <c r="TE202" s="24"/>
      <c r="TF202" s="24"/>
      <c r="TG202" s="24"/>
      <c r="TH202" s="24"/>
      <c r="TI202" s="24"/>
      <c r="TJ202" s="24"/>
      <c r="TK202" s="24"/>
      <c r="TL202" s="24"/>
      <c r="TM202" s="24"/>
      <c r="TN202" s="24"/>
      <c r="TO202" s="24"/>
      <c r="TP202" s="24"/>
      <c r="TQ202" s="24"/>
      <c r="TR202" s="24"/>
      <c r="TS202" s="24"/>
      <c r="TT202" s="24"/>
      <c r="TU202" s="24"/>
      <c r="TV202" s="24"/>
      <c r="TW202" s="24"/>
      <c r="TX202" s="24"/>
      <c r="TY202" s="24"/>
      <c r="TZ202" s="24"/>
      <c r="UA202" s="24"/>
      <c r="UB202" s="24"/>
      <c r="UC202" s="24"/>
      <c r="UD202" s="24"/>
      <c r="UE202" s="24"/>
      <c r="UF202" s="24"/>
      <c r="UG202" s="24"/>
      <c r="UH202" s="24"/>
      <c r="UI202" s="24"/>
      <c r="UJ202" s="24"/>
      <c r="UK202" s="24"/>
      <c r="UL202" s="24"/>
      <c r="UM202" s="24"/>
      <c r="UN202" s="24"/>
      <c r="UO202" s="24"/>
      <c r="UP202" s="24"/>
      <c r="UQ202" s="24"/>
      <c r="UR202" s="24"/>
      <c r="US202" s="24"/>
      <c r="UT202" s="24"/>
      <c r="UU202" s="24"/>
      <c r="UV202" s="24"/>
      <c r="UW202" s="24"/>
      <c r="UX202" s="24"/>
      <c r="UY202" s="24"/>
      <c r="UZ202" s="24"/>
      <c r="VA202" s="24"/>
      <c r="VB202" s="24"/>
      <c r="VC202" s="24"/>
      <c r="VD202" s="24"/>
    </row>
    <row r="203" spans="1:576" s="23" customFormat="1" ht="15" customHeight="1" x14ac:dyDescent="0.2">
      <c r="A203" s="99">
        <v>86</v>
      </c>
      <c r="B203" s="89" t="s">
        <v>335</v>
      </c>
      <c r="C203" s="89" t="s">
        <v>336</v>
      </c>
      <c r="D203" s="20">
        <v>14</v>
      </c>
      <c r="E203" s="89" t="s">
        <v>255</v>
      </c>
      <c r="F203" s="89" t="s">
        <v>337</v>
      </c>
      <c r="G203" s="130">
        <v>10</v>
      </c>
      <c r="H203" s="22">
        <v>40</v>
      </c>
      <c r="I203" s="22" t="s">
        <v>109</v>
      </c>
      <c r="J203" s="21" t="s">
        <v>201</v>
      </c>
      <c r="K203" s="21" t="s">
        <v>289</v>
      </c>
      <c r="L203" s="21" t="s">
        <v>200</v>
      </c>
      <c r="M203" s="22">
        <v>1</v>
      </c>
      <c r="N203" s="62">
        <f t="shared" si="114"/>
        <v>16156</v>
      </c>
      <c r="O203" s="62"/>
      <c r="P203" s="62"/>
      <c r="Q203" s="62">
        <f t="shared" si="104"/>
        <v>16156</v>
      </c>
      <c r="R203" s="62">
        <f>70.1*5</f>
        <v>350.5</v>
      </c>
      <c r="S203" s="62">
        <f t="shared" si="105"/>
        <v>2943</v>
      </c>
      <c r="T203" s="62">
        <f t="shared" si="106"/>
        <v>29430</v>
      </c>
      <c r="U203" s="62">
        <f t="shared" si="107"/>
        <v>2423.4</v>
      </c>
      <c r="V203" s="62">
        <f t="shared" si="108"/>
        <v>484.68</v>
      </c>
      <c r="W203" s="62">
        <f t="shared" si="109"/>
        <v>807.80000000000007</v>
      </c>
      <c r="X203" s="62">
        <f t="shared" si="110"/>
        <v>323.12</v>
      </c>
      <c r="Y203" s="62">
        <v>931</v>
      </c>
      <c r="Z203" s="62">
        <v>571</v>
      </c>
      <c r="AA203" s="64">
        <f t="shared" si="111"/>
        <v>8829</v>
      </c>
      <c r="AB203" s="64">
        <f t="shared" si="112"/>
        <v>25481</v>
      </c>
      <c r="AC203" s="64">
        <f t="shared" si="113"/>
        <v>305772</v>
      </c>
      <c r="AD203" s="64"/>
      <c r="AE203" s="64"/>
      <c r="AF203" s="64"/>
      <c r="AG203" s="64"/>
      <c r="AH203" s="64"/>
      <c r="AI203" s="64"/>
      <c r="AJ203" s="64"/>
      <c r="AK203" s="64"/>
      <c r="AL203" s="6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</row>
    <row r="204" spans="1:576" s="23" customFormat="1" ht="15" customHeight="1" x14ac:dyDescent="0.2">
      <c r="A204" s="99">
        <v>87</v>
      </c>
      <c r="B204" s="89" t="s">
        <v>335</v>
      </c>
      <c r="C204" s="89" t="s">
        <v>336</v>
      </c>
      <c r="D204" s="20">
        <v>14</v>
      </c>
      <c r="E204" s="89" t="s">
        <v>255</v>
      </c>
      <c r="F204" s="89" t="s">
        <v>337</v>
      </c>
      <c r="G204" s="130">
        <v>10</v>
      </c>
      <c r="H204" s="22">
        <v>40</v>
      </c>
      <c r="I204" s="22" t="s">
        <v>109</v>
      </c>
      <c r="J204" s="21" t="s">
        <v>201</v>
      </c>
      <c r="K204" s="21" t="s">
        <v>289</v>
      </c>
      <c r="L204" s="21" t="s">
        <v>200</v>
      </c>
      <c r="M204" s="22">
        <v>1</v>
      </c>
      <c r="N204" s="62">
        <f t="shared" si="114"/>
        <v>16156</v>
      </c>
      <c r="O204" s="62"/>
      <c r="P204" s="62"/>
      <c r="Q204" s="62">
        <f t="shared" si="104"/>
        <v>16156</v>
      </c>
      <c r="R204" s="62">
        <f>70.1*5</f>
        <v>350.5</v>
      </c>
      <c r="S204" s="62">
        <f t="shared" si="105"/>
        <v>2943</v>
      </c>
      <c r="T204" s="62">
        <f t="shared" si="106"/>
        <v>29430</v>
      </c>
      <c r="U204" s="62">
        <f t="shared" si="107"/>
        <v>2423.4</v>
      </c>
      <c r="V204" s="62">
        <f t="shared" si="108"/>
        <v>484.68</v>
      </c>
      <c r="W204" s="62">
        <f t="shared" si="109"/>
        <v>807.80000000000007</v>
      </c>
      <c r="X204" s="62">
        <f t="shared" si="110"/>
        <v>323.12</v>
      </c>
      <c r="Y204" s="62">
        <v>931</v>
      </c>
      <c r="Z204" s="62">
        <v>571</v>
      </c>
      <c r="AA204" s="64">
        <f t="shared" si="111"/>
        <v>8829</v>
      </c>
      <c r="AB204" s="64">
        <f t="shared" si="112"/>
        <v>25481</v>
      </c>
      <c r="AC204" s="64">
        <f t="shared" si="113"/>
        <v>305772</v>
      </c>
      <c r="AD204" s="64"/>
      <c r="AE204" s="64"/>
      <c r="AF204" s="64"/>
      <c r="AG204" s="64"/>
      <c r="AH204" s="64"/>
      <c r="AI204" s="64"/>
      <c r="AJ204" s="64"/>
      <c r="AK204" s="64"/>
      <c r="AL204" s="6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</row>
    <row r="205" spans="1:576" s="23" customFormat="1" ht="15" customHeight="1" x14ac:dyDescent="0.2">
      <c r="A205" s="18">
        <v>88</v>
      </c>
      <c r="B205" s="89" t="s">
        <v>335</v>
      </c>
      <c r="C205" s="89" t="s">
        <v>336</v>
      </c>
      <c r="D205" s="20">
        <v>14</v>
      </c>
      <c r="E205" s="95" t="s">
        <v>254</v>
      </c>
      <c r="F205" s="89" t="s">
        <v>337</v>
      </c>
      <c r="G205" s="130">
        <v>6</v>
      </c>
      <c r="H205" s="22">
        <v>40</v>
      </c>
      <c r="I205" s="22" t="s">
        <v>123</v>
      </c>
      <c r="J205" s="21" t="s">
        <v>16</v>
      </c>
      <c r="K205" s="21" t="s">
        <v>289</v>
      </c>
      <c r="L205" s="21" t="s">
        <v>200</v>
      </c>
      <c r="M205" s="22">
        <v>1</v>
      </c>
      <c r="N205" s="101">
        <v>10433</v>
      </c>
      <c r="O205" s="62"/>
      <c r="P205" s="62"/>
      <c r="Q205" s="62">
        <f t="shared" si="104"/>
        <v>10433</v>
      </c>
      <c r="R205" s="62">
        <f>70.1*4</f>
        <v>280.39999999999998</v>
      </c>
      <c r="S205" s="62">
        <f t="shared" si="105"/>
        <v>1994</v>
      </c>
      <c r="T205" s="62">
        <f t="shared" si="106"/>
        <v>19940</v>
      </c>
      <c r="U205" s="62">
        <f t="shared" si="107"/>
        <v>1564.95</v>
      </c>
      <c r="V205" s="62">
        <f t="shared" si="108"/>
        <v>312.99</v>
      </c>
      <c r="W205" s="62">
        <f t="shared" si="109"/>
        <v>521.65</v>
      </c>
      <c r="X205" s="62">
        <f t="shared" si="110"/>
        <v>208.66</v>
      </c>
      <c r="Y205" s="62">
        <f>845+70</f>
        <v>915</v>
      </c>
      <c r="Z205" s="62">
        <f>586+30</f>
        <v>616</v>
      </c>
      <c r="AA205" s="64">
        <f t="shared" si="111"/>
        <v>5982</v>
      </c>
      <c r="AB205" s="64">
        <f t="shared" si="112"/>
        <v>17178.983333333334</v>
      </c>
      <c r="AC205" s="64">
        <f t="shared" si="113"/>
        <v>206147.8</v>
      </c>
      <c r="AD205" s="64"/>
      <c r="AE205" s="64"/>
      <c r="AF205" s="64"/>
      <c r="AG205" s="64"/>
      <c r="AH205" s="64"/>
      <c r="AI205" s="64"/>
      <c r="AJ205" s="64"/>
      <c r="AK205" s="64"/>
      <c r="AL205" s="6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</row>
    <row r="206" spans="1:576" s="23" customFormat="1" ht="15" customHeight="1" x14ac:dyDescent="0.2">
      <c r="A206" s="99">
        <v>89</v>
      </c>
      <c r="B206" s="89" t="s">
        <v>335</v>
      </c>
      <c r="C206" s="89" t="s">
        <v>336</v>
      </c>
      <c r="D206" s="20">
        <v>14</v>
      </c>
      <c r="E206" s="89" t="s">
        <v>254</v>
      </c>
      <c r="F206" s="89" t="s">
        <v>337</v>
      </c>
      <c r="G206" s="130">
        <v>6</v>
      </c>
      <c r="H206" s="22">
        <v>40</v>
      </c>
      <c r="I206" s="22" t="s">
        <v>123</v>
      </c>
      <c r="J206" s="21" t="s">
        <v>16</v>
      </c>
      <c r="K206" s="21" t="s">
        <v>289</v>
      </c>
      <c r="L206" s="21" t="s">
        <v>200</v>
      </c>
      <c r="M206" s="22">
        <v>1</v>
      </c>
      <c r="N206" s="101">
        <v>10433</v>
      </c>
      <c r="O206" s="62"/>
      <c r="P206" s="62"/>
      <c r="Q206" s="62">
        <f t="shared" si="104"/>
        <v>10433</v>
      </c>
      <c r="R206" s="62">
        <f>70.1*4</f>
        <v>280.39999999999998</v>
      </c>
      <c r="S206" s="62">
        <f t="shared" si="105"/>
        <v>1994</v>
      </c>
      <c r="T206" s="62">
        <f t="shared" si="106"/>
        <v>19940</v>
      </c>
      <c r="U206" s="62">
        <f t="shared" si="107"/>
        <v>1564.95</v>
      </c>
      <c r="V206" s="62">
        <f t="shared" si="108"/>
        <v>312.99</v>
      </c>
      <c r="W206" s="62">
        <f t="shared" si="109"/>
        <v>521.65</v>
      </c>
      <c r="X206" s="62">
        <f t="shared" si="110"/>
        <v>208.66</v>
      </c>
      <c r="Y206" s="62">
        <f>845+70</f>
        <v>915</v>
      </c>
      <c r="Z206" s="62">
        <f>586+30</f>
        <v>616</v>
      </c>
      <c r="AA206" s="64">
        <f t="shared" si="111"/>
        <v>5982</v>
      </c>
      <c r="AB206" s="64">
        <f t="shared" si="112"/>
        <v>17178.983333333334</v>
      </c>
      <c r="AC206" s="64">
        <f t="shared" si="113"/>
        <v>206147.8</v>
      </c>
      <c r="AD206" s="64"/>
      <c r="AE206" s="64"/>
      <c r="AF206" s="64"/>
      <c r="AG206" s="64"/>
      <c r="AH206" s="64"/>
      <c r="AI206" s="64"/>
      <c r="AJ206" s="64"/>
      <c r="AK206" s="64"/>
      <c r="AL206" s="6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</row>
    <row r="207" spans="1:576" s="23" customFormat="1" ht="15" customHeight="1" x14ac:dyDescent="0.2">
      <c r="A207" s="18">
        <v>90</v>
      </c>
      <c r="B207" s="89" t="s">
        <v>335</v>
      </c>
      <c r="C207" s="89" t="s">
        <v>336</v>
      </c>
      <c r="D207" s="20">
        <v>14</v>
      </c>
      <c r="E207" s="95" t="s">
        <v>254</v>
      </c>
      <c r="F207" s="89" t="s">
        <v>337</v>
      </c>
      <c r="G207" s="130" t="s">
        <v>122</v>
      </c>
      <c r="H207" s="22">
        <v>40</v>
      </c>
      <c r="I207" s="55" t="s">
        <v>123</v>
      </c>
      <c r="J207" s="21" t="s">
        <v>124</v>
      </c>
      <c r="K207" s="21" t="s">
        <v>289</v>
      </c>
      <c r="L207" s="21" t="s">
        <v>200</v>
      </c>
      <c r="M207" s="22">
        <v>1</v>
      </c>
      <c r="N207" s="62">
        <v>12605</v>
      </c>
      <c r="O207" s="62"/>
      <c r="P207" s="62"/>
      <c r="Q207" s="62">
        <f t="shared" si="104"/>
        <v>12605</v>
      </c>
      <c r="R207" s="62">
        <f>70.1*5</f>
        <v>350.5</v>
      </c>
      <c r="S207" s="62">
        <f t="shared" si="105"/>
        <v>2386.166666666667</v>
      </c>
      <c r="T207" s="62">
        <f t="shared" si="106"/>
        <v>23861.666666666668</v>
      </c>
      <c r="U207" s="62">
        <f t="shared" si="107"/>
        <v>1890.75</v>
      </c>
      <c r="V207" s="62">
        <f t="shared" si="108"/>
        <v>378.15</v>
      </c>
      <c r="W207" s="62">
        <f t="shared" si="109"/>
        <v>630.25</v>
      </c>
      <c r="X207" s="62">
        <f t="shared" si="110"/>
        <v>252.1</v>
      </c>
      <c r="Y207" s="62">
        <f>1021+25</f>
        <v>1046</v>
      </c>
      <c r="Z207" s="62">
        <v>666</v>
      </c>
      <c r="AA207" s="64">
        <f t="shared" si="111"/>
        <v>7158.5</v>
      </c>
      <c r="AB207" s="64">
        <f t="shared" si="112"/>
        <v>20602.611111111109</v>
      </c>
      <c r="AC207" s="64">
        <f t="shared" si="113"/>
        <v>247231.33333333331</v>
      </c>
      <c r="AD207" s="64"/>
      <c r="AE207" s="64"/>
      <c r="AF207" s="64"/>
      <c r="AG207" s="64"/>
      <c r="AH207" s="64"/>
      <c r="AI207" s="64"/>
      <c r="AJ207" s="64"/>
      <c r="AK207" s="64"/>
      <c r="AL207" s="6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</row>
    <row r="208" spans="1:576" s="23" customFormat="1" ht="15" customHeight="1" x14ac:dyDescent="0.2">
      <c r="A208" s="99">
        <v>91</v>
      </c>
      <c r="B208" s="89" t="s">
        <v>335</v>
      </c>
      <c r="C208" s="89" t="s">
        <v>336</v>
      </c>
      <c r="D208" s="20">
        <v>14</v>
      </c>
      <c r="E208" s="89" t="s">
        <v>254</v>
      </c>
      <c r="F208" s="89" t="s">
        <v>337</v>
      </c>
      <c r="G208" s="130" t="s">
        <v>116</v>
      </c>
      <c r="H208" s="22">
        <v>40</v>
      </c>
      <c r="I208" s="55" t="s">
        <v>123</v>
      </c>
      <c r="J208" s="21" t="s">
        <v>223</v>
      </c>
      <c r="K208" s="21" t="s">
        <v>289</v>
      </c>
      <c r="L208" s="21" t="s">
        <v>200</v>
      </c>
      <c r="M208" s="22">
        <v>1</v>
      </c>
      <c r="N208" s="62">
        <v>14012</v>
      </c>
      <c r="O208" s="62"/>
      <c r="P208" s="62"/>
      <c r="Q208" s="62">
        <f t="shared" si="104"/>
        <v>14012</v>
      </c>
      <c r="R208" s="62">
        <f>70.1*5</f>
        <v>350.5</v>
      </c>
      <c r="S208" s="62">
        <f t="shared" si="105"/>
        <v>2634.166666666667</v>
      </c>
      <c r="T208" s="62">
        <f t="shared" si="106"/>
        <v>26341.666666666668</v>
      </c>
      <c r="U208" s="62">
        <f t="shared" si="107"/>
        <v>2101.7999999999997</v>
      </c>
      <c r="V208" s="62">
        <f t="shared" si="108"/>
        <v>420.35999999999996</v>
      </c>
      <c r="W208" s="62">
        <f t="shared" si="109"/>
        <v>700.6</v>
      </c>
      <c r="X208" s="62">
        <f t="shared" si="110"/>
        <v>280.24</v>
      </c>
      <c r="Y208" s="62">
        <v>1114</v>
      </c>
      <c r="Z208" s="62">
        <v>679</v>
      </c>
      <c r="AA208" s="64">
        <f t="shared" si="111"/>
        <v>7902.5</v>
      </c>
      <c r="AB208" s="64">
        <f t="shared" si="112"/>
        <v>22731.694444444445</v>
      </c>
      <c r="AC208" s="64">
        <f t="shared" si="113"/>
        <v>272780.33333333337</v>
      </c>
      <c r="AD208" s="64"/>
      <c r="AE208" s="64"/>
      <c r="AF208" s="64"/>
      <c r="AG208" s="64"/>
      <c r="AH208" s="64"/>
      <c r="AI208" s="64"/>
      <c r="AJ208" s="64"/>
      <c r="AK208" s="64"/>
      <c r="AL208" s="6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  <c r="IM208" s="24"/>
      <c r="IN208" s="24"/>
      <c r="IO208" s="24"/>
      <c r="IP208" s="24"/>
      <c r="IQ208" s="24"/>
      <c r="IR208" s="24"/>
      <c r="IS208" s="24"/>
      <c r="IT208" s="24"/>
      <c r="IU208" s="24"/>
      <c r="IV208" s="24"/>
      <c r="IW208" s="24"/>
      <c r="IX208" s="24"/>
      <c r="IY208" s="24"/>
      <c r="IZ208" s="24"/>
      <c r="JA208" s="24"/>
      <c r="JB208" s="24"/>
      <c r="JC208" s="24"/>
      <c r="JD208" s="24"/>
      <c r="JE208" s="24"/>
      <c r="JF208" s="24"/>
      <c r="JG208" s="24"/>
      <c r="JH208" s="24"/>
      <c r="JI208" s="24"/>
      <c r="JJ208" s="24"/>
      <c r="JK208" s="24"/>
      <c r="JL208" s="24"/>
      <c r="JM208" s="24"/>
      <c r="JN208" s="24"/>
      <c r="JO208" s="24"/>
      <c r="JP208" s="24"/>
      <c r="JQ208" s="24"/>
      <c r="JR208" s="24"/>
      <c r="JS208" s="24"/>
      <c r="JT208" s="24"/>
      <c r="JU208" s="24"/>
      <c r="JV208" s="24"/>
      <c r="JW208" s="24"/>
      <c r="JX208" s="24"/>
      <c r="JY208" s="24"/>
      <c r="JZ208" s="24"/>
      <c r="KA208" s="24"/>
      <c r="KB208" s="24"/>
      <c r="KC208" s="24"/>
      <c r="KD208" s="24"/>
      <c r="KE208" s="24"/>
      <c r="KF208" s="24"/>
      <c r="KG208" s="24"/>
      <c r="KH208" s="24"/>
      <c r="KI208" s="24"/>
      <c r="KJ208" s="24"/>
      <c r="KK208" s="24"/>
      <c r="KL208" s="24"/>
      <c r="KM208" s="24"/>
      <c r="KN208" s="24"/>
      <c r="KO208" s="24"/>
      <c r="KP208" s="24"/>
      <c r="KQ208" s="24"/>
      <c r="KR208" s="24"/>
      <c r="KS208" s="24"/>
      <c r="KT208" s="24"/>
      <c r="KU208" s="24"/>
      <c r="KV208" s="24"/>
      <c r="KW208" s="24"/>
      <c r="KX208" s="24"/>
      <c r="KY208" s="24"/>
      <c r="KZ208" s="24"/>
      <c r="LA208" s="24"/>
      <c r="LB208" s="24"/>
      <c r="LC208" s="24"/>
      <c r="LD208" s="24"/>
      <c r="LE208" s="24"/>
      <c r="LF208" s="24"/>
      <c r="LG208" s="24"/>
      <c r="LH208" s="24"/>
      <c r="LI208" s="24"/>
      <c r="LJ208" s="24"/>
      <c r="LK208" s="24"/>
      <c r="LL208" s="24"/>
      <c r="LM208" s="24"/>
      <c r="LN208" s="24"/>
      <c r="LO208" s="24"/>
      <c r="LP208" s="24"/>
      <c r="LQ208" s="24"/>
      <c r="LR208" s="24"/>
      <c r="LS208" s="24"/>
      <c r="LT208" s="24"/>
      <c r="LU208" s="24"/>
      <c r="LV208" s="24"/>
      <c r="LW208" s="24"/>
      <c r="LX208" s="24"/>
      <c r="LY208" s="24"/>
      <c r="LZ208" s="24"/>
      <c r="MA208" s="24"/>
      <c r="MB208" s="24"/>
      <c r="MC208" s="24"/>
      <c r="MD208" s="24"/>
      <c r="ME208" s="24"/>
      <c r="MF208" s="24"/>
      <c r="MG208" s="24"/>
      <c r="MH208" s="24"/>
      <c r="MI208" s="24"/>
      <c r="MJ208" s="24"/>
      <c r="MK208" s="24"/>
      <c r="ML208" s="24"/>
      <c r="MM208" s="24"/>
      <c r="MN208" s="24"/>
      <c r="MO208" s="24"/>
      <c r="MP208" s="24"/>
      <c r="MQ208" s="24"/>
      <c r="MR208" s="24"/>
      <c r="MS208" s="24"/>
      <c r="MT208" s="24"/>
      <c r="MU208" s="24"/>
      <c r="MV208" s="24"/>
      <c r="MW208" s="24"/>
      <c r="MX208" s="24"/>
      <c r="MY208" s="24"/>
      <c r="MZ208" s="24"/>
      <c r="NA208" s="24"/>
      <c r="NB208" s="24"/>
      <c r="NC208" s="24"/>
      <c r="ND208" s="24"/>
      <c r="NE208" s="24"/>
      <c r="NF208" s="24"/>
      <c r="NG208" s="24"/>
      <c r="NH208" s="24"/>
      <c r="NI208" s="24"/>
      <c r="NJ208" s="24"/>
      <c r="NK208" s="24"/>
      <c r="NL208" s="24"/>
      <c r="NM208" s="24"/>
      <c r="NN208" s="24"/>
      <c r="NO208" s="24"/>
      <c r="NP208" s="24"/>
      <c r="NQ208" s="24"/>
      <c r="NR208" s="24"/>
      <c r="NS208" s="24"/>
      <c r="NT208" s="24"/>
      <c r="NU208" s="24"/>
      <c r="NV208" s="24"/>
      <c r="NW208" s="24"/>
      <c r="NX208" s="24"/>
      <c r="NY208" s="24"/>
      <c r="NZ208" s="24"/>
      <c r="OA208" s="24"/>
      <c r="OB208" s="24"/>
      <c r="OC208" s="24"/>
      <c r="OD208" s="24"/>
      <c r="OE208" s="24"/>
      <c r="OF208" s="24"/>
      <c r="OG208" s="24"/>
      <c r="OH208" s="24"/>
      <c r="OI208" s="24"/>
      <c r="OJ208" s="24"/>
      <c r="OK208" s="24"/>
      <c r="OL208" s="24"/>
      <c r="OM208" s="24"/>
      <c r="ON208" s="24"/>
      <c r="OO208" s="24"/>
      <c r="OP208" s="24"/>
      <c r="OQ208" s="24"/>
      <c r="OR208" s="24"/>
      <c r="OS208" s="24"/>
      <c r="OT208" s="24"/>
      <c r="OU208" s="24"/>
      <c r="OV208" s="24"/>
      <c r="OW208" s="24"/>
      <c r="OX208" s="24"/>
      <c r="OY208" s="24"/>
      <c r="OZ208" s="24"/>
      <c r="PA208" s="24"/>
      <c r="PB208" s="24"/>
      <c r="PC208" s="24"/>
      <c r="PD208" s="24"/>
      <c r="PE208" s="24"/>
      <c r="PF208" s="24"/>
      <c r="PG208" s="24"/>
      <c r="PH208" s="24"/>
      <c r="PI208" s="24"/>
      <c r="PJ208" s="24"/>
      <c r="PK208" s="24"/>
      <c r="PL208" s="24"/>
      <c r="PM208" s="24"/>
      <c r="PN208" s="24"/>
      <c r="PO208" s="24"/>
      <c r="PP208" s="24"/>
      <c r="PQ208" s="24"/>
      <c r="PR208" s="24"/>
      <c r="PS208" s="24"/>
      <c r="PT208" s="24"/>
      <c r="PU208" s="24"/>
      <c r="PV208" s="24"/>
      <c r="PW208" s="24"/>
      <c r="PX208" s="24"/>
      <c r="PY208" s="24"/>
      <c r="PZ208" s="24"/>
      <c r="QA208" s="24"/>
      <c r="QB208" s="24"/>
      <c r="QC208" s="24"/>
      <c r="QD208" s="24"/>
      <c r="QE208" s="24"/>
      <c r="QF208" s="24"/>
      <c r="QG208" s="24"/>
      <c r="QH208" s="24"/>
      <c r="QI208" s="24"/>
      <c r="QJ208" s="24"/>
      <c r="QK208" s="24"/>
      <c r="QL208" s="24"/>
      <c r="QM208" s="24"/>
      <c r="QN208" s="24"/>
      <c r="QO208" s="24"/>
      <c r="QP208" s="24"/>
      <c r="QQ208" s="24"/>
      <c r="QR208" s="24"/>
      <c r="QS208" s="24"/>
      <c r="QT208" s="24"/>
      <c r="QU208" s="24"/>
      <c r="QV208" s="24"/>
      <c r="QW208" s="24"/>
      <c r="QX208" s="24"/>
      <c r="QY208" s="24"/>
      <c r="QZ208" s="24"/>
      <c r="RA208" s="24"/>
      <c r="RB208" s="24"/>
      <c r="RC208" s="24"/>
      <c r="RD208" s="24"/>
      <c r="RE208" s="24"/>
      <c r="RF208" s="24"/>
      <c r="RG208" s="24"/>
      <c r="RH208" s="24"/>
      <c r="RI208" s="24"/>
      <c r="RJ208" s="24"/>
      <c r="RK208" s="24"/>
      <c r="RL208" s="24"/>
      <c r="RM208" s="24"/>
      <c r="RN208" s="24"/>
      <c r="RO208" s="24"/>
      <c r="RP208" s="24"/>
      <c r="RQ208" s="24"/>
      <c r="RR208" s="24"/>
      <c r="RS208" s="24"/>
      <c r="RT208" s="24"/>
      <c r="RU208" s="24"/>
      <c r="RV208" s="24"/>
      <c r="RW208" s="24"/>
      <c r="RX208" s="24"/>
      <c r="RY208" s="24"/>
      <c r="RZ208" s="24"/>
      <c r="SA208" s="24"/>
      <c r="SB208" s="24"/>
      <c r="SC208" s="24"/>
      <c r="SD208" s="24"/>
      <c r="SE208" s="24"/>
      <c r="SF208" s="24"/>
      <c r="SG208" s="24"/>
      <c r="SH208" s="24"/>
      <c r="SI208" s="24"/>
      <c r="SJ208" s="24"/>
      <c r="SK208" s="24"/>
      <c r="SL208" s="24"/>
      <c r="SM208" s="24"/>
      <c r="SN208" s="24"/>
      <c r="SO208" s="24"/>
      <c r="SP208" s="24"/>
      <c r="SQ208" s="24"/>
      <c r="SR208" s="24"/>
      <c r="SS208" s="24"/>
      <c r="ST208" s="24"/>
      <c r="SU208" s="24"/>
      <c r="SV208" s="24"/>
      <c r="SW208" s="24"/>
      <c r="SX208" s="24"/>
      <c r="SY208" s="24"/>
      <c r="SZ208" s="24"/>
      <c r="TA208" s="24"/>
      <c r="TB208" s="24"/>
      <c r="TC208" s="24"/>
      <c r="TD208" s="24"/>
      <c r="TE208" s="24"/>
      <c r="TF208" s="24"/>
      <c r="TG208" s="24"/>
      <c r="TH208" s="24"/>
      <c r="TI208" s="24"/>
      <c r="TJ208" s="24"/>
      <c r="TK208" s="24"/>
      <c r="TL208" s="24"/>
      <c r="TM208" s="24"/>
      <c r="TN208" s="24"/>
      <c r="TO208" s="24"/>
      <c r="TP208" s="24"/>
      <c r="TQ208" s="24"/>
      <c r="TR208" s="24"/>
      <c r="TS208" s="24"/>
      <c r="TT208" s="24"/>
      <c r="TU208" s="24"/>
      <c r="TV208" s="24"/>
      <c r="TW208" s="24"/>
      <c r="TX208" s="24"/>
      <c r="TY208" s="24"/>
      <c r="TZ208" s="24"/>
      <c r="UA208" s="24"/>
      <c r="UB208" s="24"/>
      <c r="UC208" s="24"/>
      <c r="UD208" s="24"/>
      <c r="UE208" s="24"/>
      <c r="UF208" s="24"/>
      <c r="UG208" s="24"/>
      <c r="UH208" s="24"/>
      <c r="UI208" s="24"/>
      <c r="UJ208" s="24"/>
      <c r="UK208" s="24"/>
      <c r="UL208" s="24"/>
      <c r="UM208" s="24"/>
      <c r="UN208" s="24"/>
      <c r="UO208" s="24"/>
      <c r="UP208" s="24"/>
      <c r="UQ208" s="24"/>
      <c r="UR208" s="24"/>
      <c r="US208" s="24"/>
      <c r="UT208" s="24"/>
      <c r="UU208" s="24"/>
      <c r="UV208" s="24"/>
      <c r="UW208" s="24"/>
      <c r="UX208" s="24"/>
      <c r="UY208" s="24"/>
      <c r="UZ208" s="24"/>
      <c r="VA208" s="24"/>
      <c r="VB208" s="24"/>
      <c r="VC208" s="24"/>
      <c r="VD208" s="24"/>
    </row>
    <row r="209" spans="1:576" s="23" customFormat="1" ht="15" customHeight="1" x14ac:dyDescent="0.2">
      <c r="A209" s="18">
        <v>92</v>
      </c>
      <c r="B209" s="89" t="s">
        <v>335</v>
      </c>
      <c r="C209" s="89" t="s">
        <v>336</v>
      </c>
      <c r="D209" s="20">
        <v>14</v>
      </c>
      <c r="E209" s="92" t="s">
        <v>254</v>
      </c>
      <c r="F209" s="89" t="s">
        <v>337</v>
      </c>
      <c r="G209" s="134" t="s">
        <v>351</v>
      </c>
      <c r="H209" s="22">
        <v>40</v>
      </c>
      <c r="I209" s="55" t="s">
        <v>123</v>
      </c>
      <c r="J209" s="21" t="s">
        <v>260</v>
      </c>
      <c r="K209" s="21" t="s">
        <v>289</v>
      </c>
      <c r="L209" s="21" t="s">
        <v>200</v>
      </c>
      <c r="M209" s="22">
        <v>1</v>
      </c>
      <c r="N209" s="101">
        <v>14024</v>
      </c>
      <c r="O209" s="62"/>
      <c r="P209" s="62"/>
      <c r="Q209" s="62">
        <f t="shared" si="104"/>
        <v>14024</v>
      </c>
      <c r="R209" s="62">
        <f>70.1*5</f>
        <v>350.5</v>
      </c>
      <c r="S209" s="62">
        <f t="shared" si="105"/>
        <v>2582</v>
      </c>
      <c r="T209" s="62">
        <f t="shared" si="106"/>
        <v>25820</v>
      </c>
      <c r="U209" s="62">
        <f t="shared" si="107"/>
        <v>2103.6</v>
      </c>
      <c r="V209" s="62">
        <f t="shared" si="108"/>
        <v>420.71999999999997</v>
      </c>
      <c r="W209" s="62">
        <f t="shared" si="109"/>
        <v>701.2</v>
      </c>
      <c r="X209" s="62">
        <f t="shared" si="110"/>
        <v>280.48</v>
      </c>
      <c r="Y209" s="62">
        <v>869</v>
      </c>
      <c r="Z209" s="62">
        <v>599</v>
      </c>
      <c r="AA209" s="64">
        <f t="shared" si="111"/>
        <v>7746</v>
      </c>
      <c r="AB209" s="64">
        <f t="shared" si="112"/>
        <v>22360.833333333332</v>
      </c>
      <c r="AC209" s="64">
        <f t="shared" si="113"/>
        <v>268330</v>
      </c>
      <c r="AD209" s="64"/>
      <c r="AE209" s="64"/>
      <c r="AF209" s="64"/>
      <c r="AG209" s="64"/>
      <c r="AH209" s="64"/>
      <c r="AI209" s="64"/>
      <c r="AJ209" s="64"/>
      <c r="AK209" s="64"/>
      <c r="AL209" s="6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  <c r="IM209" s="24"/>
      <c r="IN209" s="24"/>
      <c r="IO209" s="24"/>
      <c r="IP209" s="24"/>
      <c r="IQ209" s="24"/>
      <c r="IR209" s="24"/>
      <c r="IS209" s="24"/>
      <c r="IT209" s="24"/>
      <c r="IU209" s="24"/>
      <c r="IV209" s="24"/>
      <c r="IW209" s="24"/>
      <c r="IX209" s="24"/>
      <c r="IY209" s="24"/>
      <c r="IZ209" s="24"/>
      <c r="JA209" s="24"/>
      <c r="JB209" s="24"/>
      <c r="JC209" s="24"/>
      <c r="JD209" s="24"/>
      <c r="JE209" s="24"/>
      <c r="JF209" s="24"/>
      <c r="JG209" s="24"/>
      <c r="JH209" s="24"/>
      <c r="JI209" s="24"/>
      <c r="JJ209" s="24"/>
      <c r="JK209" s="24"/>
      <c r="JL209" s="24"/>
      <c r="JM209" s="24"/>
      <c r="JN209" s="24"/>
      <c r="JO209" s="24"/>
      <c r="JP209" s="24"/>
      <c r="JQ209" s="24"/>
      <c r="JR209" s="24"/>
      <c r="JS209" s="24"/>
      <c r="JT209" s="24"/>
      <c r="JU209" s="24"/>
      <c r="JV209" s="24"/>
      <c r="JW209" s="24"/>
      <c r="JX209" s="24"/>
      <c r="JY209" s="24"/>
      <c r="JZ209" s="24"/>
      <c r="KA209" s="24"/>
      <c r="KB209" s="24"/>
      <c r="KC209" s="24"/>
      <c r="KD209" s="24"/>
      <c r="KE209" s="24"/>
      <c r="KF209" s="24"/>
      <c r="KG209" s="24"/>
      <c r="KH209" s="24"/>
      <c r="KI209" s="24"/>
      <c r="KJ209" s="24"/>
      <c r="KK209" s="24"/>
      <c r="KL209" s="24"/>
      <c r="KM209" s="24"/>
      <c r="KN209" s="24"/>
      <c r="KO209" s="24"/>
      <c r="KP209" s="24"/>
      <c r="KQ209" s="24"/>
      <c r="KR209" s="24"/>
      <c r="KS209" s="24"/>
      <c r="KT209" s="24"/>
      <c r="KU209" s="24"/>
      <c r="KV209" s="24"/>
      <c r="KW209" s="24"/>
      <c r="KX209" s="24"/>
      <c r="KY209" s="24"/>
      <c r="KZ209" s="24"/>
      <c r="LA209" s="24"/>
      <c r="LB209" s="24"/>
      <c r="LC209" s="24"/>
      <c r="LD209" s="24"/>
      <c r="LE209" s="24"/>
      <c r="LF209" s="24"/>
      <c r="LG209" s="24"/>
      <c r="LH209" s="24"/>
      <c r="LI209" s="24"/>
      <c r="LJ209" s="24"/>
      <c r="LK209" s="24"/>
      <c r="LL209" s="24"/>
      <c r="LM209" s="24"/>
      <c r="LN209" s="24"/>
      <c r="LO209" s="24"/>
      <c r="LP209" s="24"/>
      <c r="LQ209" s="24"/>
      <c r="LR209" s="24"/>
      <c r="LS209" s="24"/>
      <c r="LT209" s="24"/>
      <c r="LU209" s="24"/>
      <c r="LV209" s="24"/>
      <c r="LW209" s="24"/>
      <c r="LX209" s="24"/>
      <c r="LY209" s="24"/>
      <c r="LZ209" s="24"/>
      <c r="MA209" s="24"/>
      <c r="MB209" s="24"/>
      <c r="MC209" s="24"/>
      <c r="MD209" s="24"/>
      <c r="ME209" s="24"/>
      <c r="MF209" s="24"/>
      <c r="MG209" s="24"/>
      <c r="MH209" s="24"/>
      <c r="MI209" s="24"/>
      <c r="MJ209" s="24"/>
      <c r="MK209" s="24"/>
      <c r="ML209" s="24"/>
      <c r="MM209" s="24"/>
      <c r="MN209" s="24"/>
      <c r="MO209" s="24"/>
      <c r="MP209" s="24"/>
      <c r="MQ209" s="24"/>
      <c r="MR209" s="24"/>
      <c r="MS209" s="24"/>
      <c r="MT209" s="24"/>
      <c r="MU209" s="24"/>
      <c r="MV209" s="24"/>
      <c r="MW209" s="24"/>
      <c r="MX209" s="24"/>
      <c r="MY209" s="24"/>
      <c r="MZ209" s="24"/>
      <c r="NA209" s="24"/>
      <c r="NB209" s="24"/>
      <c r="NC209" s="24"/>
      <c r="ND209" s="24"/>
      <c r="NE209" s="24"/>
      <c r="NF209" s="24"/>
      <c r="NG209" s="24"/>
      <c r="NH209" s="24"/>
      <c r="NI209" s="24"/>
      <c r="NJ209" s="24"/>
      <c r="NK209" s="24"/>
      <c r="NL209" s="24"/>
      <c r="NM209" s="24"/>
      <c r="NN209" s="24"/>
      <c r="NO209" s="24"/>
      <c r="NP209" s="24"/>
      <c r="NQ209" s="24"/>
      <c r="NR209" s="24"/>
      <c r="NS209" s="24"/>
      <c r="NT209" s="24"/>
      <c r="NU209" s="24"/>
      <c r="NV209" s="24"/>
      <c r="NW209" s="24"/>
      <c r="NX209" s="24"/>
      <c r="NY209" s="24"/>
      <c r="NZ209" s="24"/>
      <c r="OA209" s="24"/>
      <c r="OB209" s="24"/>
      <c r="OC209" s="24"/>
      <c r="OD209" s="24"/>
      <c r="OE209" s="24"/>
      <c r="OF209" s="24"/>
      <c r="OG209" s="24"/>
      <c r="OH209" s="24"/>
      <c r="OI209" s="24"/>
      <c r="OJ209" s="24"/>
      <c r="OK209" s="24"/>
      <c r="OL209" s="24"/>
      <c r="OM209" s="24"/>
      <c r="ON209" s="24"/>
      <c r="OO209" s="24"/>
      <c r="OP209" s="24"/>
      <c r="OQ209" s="24"/>
      <c r="OR209" s="24"/>
      <c r="OS209" s="24"/>
      <c r="OT209" s="24"/>
      <c r="OU209" s="24"/>
      <c r="OV209" s="24"/>
      <c r="OW209" s="24"/>
      <c r="OX209" s="24"/>
      <c r="OY209" s="24"/>
      <c r="OZ209" s="24"/>
      <c r="PA209" s="24"/>
      <c r="PB209" s="24"/>
      <c r="PC209" s="24"/>
      <c r="PD209" s="24"/>
      <c r="PE209" s="24"/>
      <c r="PF209" s="24"/>
      <c r="PG209" s="24"/>
      <c r="PH209" s="24"/>
      <c r="PI209" s="24"/>
      <c r="PJ209" s="24"/>
      <c r="PK209" s="24"/>
      <c r="PL209" s="24"/>
      <c r="PM209" s="24"/>
      <c r="PN209" s="24"/>
      <c r="PO209" s="24"/>
      <c r="PP209" s="24"/>
      <c r="PQ209" s="24"/>
      <c r="PR209" s="24"/>
      <c r="PS209" s="24"/>
      <c r="PT209" s="24"/>
      <c r="PU209" s="24"/>
      <c r="PV209" s="24"/>
      <c r="PW209" s="24"/>
      <c r="PX209" s="24"/>
      <c r="PY209" s="24"/>
      <c r="PZ209" s="24"/>
      <c r="QA209" s="24"/>
      <c r="QB209" s="24"/>
      <c r="QC209" s="24"/>
      <c r="QD209" s="24"/>
      <c r="QE209" s="24"/>
      <c r="QF209" s="24"/>
      <c r="QG209" s="24"/>
      <c r="QH209" s="24"/>
      <c r="QI209" s="24"/>
      <c r="QJ209" s="24"/>
      <c r="QK209" s="24"/>
      <c r="QL209" s="24"/>
      <c r="QM209" s="24"/>
      <c r="QN209" s="24"/>
      <c r="QO209" s="24"/>
      <c r="QP209" s="24"/>
      <c r="QQ209" s="24"/>
      <c r="QR209" s="24"/>
      <c r="QS209" s="24"/>
      <c r="QT209" s="24"/>
      <c r="QU209" s="24"/>
      <c r="QV209" s="24"/>
      <c r="QW209" s="24"/>
      <c r="QX209" s="24"/>
      <c r="QY209" s="24"/>
      <c r="QZ209" s="24"/>
      <c r="RA209" s="24"/>
      <c r="RB209" s="24"/>
      <c r="RC209" s="24"/>
      <c r="RD209" s="24"/>
      <c r="RE209" s="24"/>
      <c r="RF209" s="24"/>
      <c r="RG209" s="24"/>
      <c r="RH209" s="24"/>
      <c r="RI209" s="24"/>
      <c r="RJ209" s="24"/>
      <c r="RK209" s="24"/>
      <c r="RL209" s="24"/>
      <c r="RM209" s="24"/>
      <c r="RN209" s="24"/>
      <c r="RO209" s="24"/>
      <c r="RP209" s="24"/>
      <c r="RQ209" s="24"/>
      <c r="RR209" s="24"/>
      <c r="RS209" s="24"/>
      <c r="RT209" s="24"/>
      <c r="RU209" s="24"/>
      <c r="RV209" s="24"/>
      <c r="RW209" s="24"/>
      <c r="RX209" s="24"/>
      <c r="RY209" s="24"/>
      <c r="RZ209" s="24"/>
      <c r="SA209" s="24"/>
      <c r="SB209" s="24"/>
      <c r="SC209" s="24"/>
      <c r="SD209" s="24"/>
      <c r="SE209" s="24"/>
      <c r="SF209" s="24"/>
      <c r="SG209" s="24"/>
      <c r="SH209" s="24"/>
      <c r="SI209" s="24"/>
      <c r="SJ209" s="24"/>
      <c r="SK209" s="24"/>
      <c r="SL209" s="24"/>
      <c r="SM209" s="24"/>
      <c r="SN209" s="24"/>
      <c r="SO209" s="24"/>
      <c r="SP209" s="24"/>
      <c r="SQ209" s="24"/>
      <c r="SR209" s="24"/>
      <c r="SS209" s="24"/>
      <c r="ST209" s="24"/>
      <c r="SU209" s="24"/>
      <c r="SV209" s="24"/>
      <c r="SW209" s="24"/>
      <c r="SX209" s="24"/>
      <c r="SY209" s="24"/>
      <c r="SZ209" s="24"/>
      <c r="TA209" s="24"/>
      <c r="TB209" s="24"/>
      <c r="TC209" s="24"/>
      <c r="TD209" s="24"/>
      <c r="TE209" s="24"/>
      <c r="TF209" s="24"/>
      <c r="TG209" s="24"/>
      <c r="TH209" s="24"/>
      <c r="TI209" s="24"/>
      <c r="TJ209" s="24"/>
      <c r="TK209" s="24"/>
      <c r="TL209" s="24"/>
      <c r="TM209" s="24"/>
      <c r="TN209" s="24"/>
      <c r="TO209" s="24"/>
      <c r="TP209" s="24"/>
      <c r="TQ209" s="24"/>
      <c r="TR209" s="24"/>
      <c r="TS209" s="24"/>
      <c r="TT209" s="24"/>
      <c r="TU209" s="24"/>
      <c r="TV209" s="24"/>
      <c r="TW209" s="24"/>
      <c r="TX209" s="24"/>
      <c r="TY209" s="24"/>
      <c r="TZ209" s="24"/>
      <c r="UA209" s="24"/>
      <c r="UB209" s="24"/>
      <c r="UC209" s="24"/>
      <c r="UD209" s="24"/>
      <c r="UE209" s="24"/>
      <c r="UF209" s="24"/>
      <c r="UG209" s="24"/>
      <c r="UH209" s="24"/>
      <c r="UI209" s="24"/>
      <c r="UJ209" s="24"/>
      <c r="UK209" s="24"/>
      <c r="UL209" s="24"/>
      <c r="UM209" s="24"/>
      <c r="UN209" s="24"/>
      <c r="UO209" s="24"/>
      <c r="UP209" s="24"/>
      <c r="UQ209" s="24"/>
      <c r="UR209" s="24"/>
      <c r="US209" s="24"/>
      <c r="UT209" s="24"/>
      <c r="UU209" s="24"/>
      <c r="UV209" s="24"/>
      <c r="UW209" s="24"/>
      <c r="UX209" s="24"/>
      <c r="UY209" s="24"/>
      <c r="UZ209" s="24"/>
      <c r="VA209" s="24"/>
      <c r="VB209" s="24"/>
      <c r="VC209" s="24"/>
      <c r="VD209" s="24"/>
    </row>
    <row r="210" spans="1:576" s="23" customFormat="1" ht="15" customHeight="1" x14ac:dyDescent="0.2">
      <c r="A210" s="99">
        <v>93</v>
      </c>
      <c r="B210" s="89" t="s">
        <v>335</v>
      </c>
      <c r="C210" s="89" t="s">
        <v>336</v>
      </c>
      <c r="D210" s="20">
        <v>14</v>
      </c>
      <c r="E210" s="89" t="s">
        <v>255</v>
      </c>
      <c r="F210" s="89" t="s">
        <v>337</v>
      </c>
      <c r="G210" s="130">
        <v>10</v>
      </c>
      <c r="H210" s="22">
        <v>40</v>
      </c>
      <c r="I210" s="22" t="s">
        <v>109</v>
      </c>
      <c r="J210" s="21" t="s">
        <v>39</v>
      </c>
      <c r="K210" s="21" t="s">
        <v>290</v>
      </c>
      <c r="L210" s="21" t="s">
        <v>200</v>
      </c>
      <c r="M210" s="22">
        <v>1</v>
      </c>
      <c r="N210" s="62">
        <f t="shared" si="114"/>
        <v>16156</v>
      </c>
      <c r="O210" s="62"/>
      <c r="P210" s="62"/>
      <c r="Q210" s="62">
        <f t="shared" si="104"/>
        <v>16156</v>
      </c>
      <c r="R210" s="62">
        <f>70.1*5</f>
        <v>350.5</v>
      </c>
      <c r="S210" s="62">
        <f t="shared" si="105"/>
        <v>2943</v>
      </c>
      <c r="T210" s="62">
        <f t="shared" si="106"/>
        <v>29430</v>
      </c>
      <c r="U210" s="62">
        <f t="shared" si="107"/>
        <v>2423.4</v>
      </c>
      <c r="V210" s="62">
        <f t="shared" si="108"/>
        <v>484.68</v>
      </c>
      <c r="W210" s="62">
        <f t="shared" si="109"/>
        <v>807.80000000000007</v>
      </c>
      <c r="X210" s="62">
        <f t="shared" si="110"/>
        <v>323.12</v>
      </c>
      <c r="Y210" s="62">
        <v>931</v>
      </c>
      <c r="Z210" s="62">
        <v>571</v>
      </c>
      <c r="AA210" s="64">
        <f t="shared" si="111"/>
        <v>8829</v>
      </c>
      <c r="AB210" s="64">
        <f t="shared" si="112"/>
        <v>25481</v>
      </c>
      <c r="AC210" s="64">
        <f t="shared" si="113"/>
        <v>305772</v>
      </c>
      <c r="AD210" s="64"/>
      <c r="AE210" s="64"/>
      <c r="AF210" s="64"/>
      <c r="AG210" s="64"/>
      <c r="AH210" s="64"/>
      <c r="AI210" s="64"/>
      <c r="AJ210" s="64"/>
      <c r="AK210" s="64"/>
      <c r="AL210" s="6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  <c r="IM210" s="24"/>
      <c r="IN210" s="24"/>
      <c r="IO210" s="24"/>
      <c r="IP210" s="24"/>
      <c r="IQ210" s="24"/>
      <c r="IR210" s="24"/>
      <c r="IS210" s="24"/>
      <c r="IT210" s="24"/>
      <c r="IU210" s="24"/>
      <c r="IV210" s="24"/>
      <c r="IW210" s="24"/>
      <c r="IX210" s="24"/>
      <c r="IY210" s="24"/>
      <c r="IZ210" s="24"/>
      <c r="JA210" s="24"/>
      <c r="JB210" s="24"/>
      <c r="JC210" s="24"/>
      <c r="JD210" s="24"/>
      <c r="JE210" s="24"/>
      <c r="JF210" s="24"/>
      <c r="JG210" s="24"/>
      <c r="JH210" s="24"/>
      <c r="JI210" s="24"/>
      <c r="JJ210" s="24"/>
      <c r="JK210" s="24"/>
      <c r="JL210" s="24"/>
      <c r="JM210" s="24"/>
      <c r="JN210" s="24"/>
      <c r="JO210" s="24"/>
      <c r="JP210" s="24"/>
      <c r="JQ210" s="24"/>
      <c r="JR210" s="24"/>
      <c r="JS210" s="24"/>
      <c r="JT210" s="24"/>
      <c r="JU210" s="24"/>
      <c r="JV210" s="24"/>
      <c r="JW210" s="24"/>
      <c r="JX210" s="24"/>
      <c r="JY210" s="24"/>
      <c r="JZ210" s="24"/>
      <c r="KA210" s="24"/>
      <c r="KB210" s="24"/>
      <c r="KC210" s="24"/>
      <c r="KD210" s="24"/>
      <c r="KE210" s="24"/>
      <c r="KF210" s="24"/>
      <c r="KG210" s="24"/>
      <c r="KH210" s="24"/>
      <c r="KI210" s="24"/>
      <c r="KJ210" s="24"/>
      <c r="KK210" s="24"/>
      <c r="KL210" s="24"/>
      <c r="KM210" s="24"/>
      <c r="KN210" s="24"/>
      <c r="KO210" s="24"/>
      <c r="KP210" s="24"/>
      <c r="KQ210" s="24"/>
      <c r="KR210" s="24"/>
      <c r="KS210" s="24"/>
      <c r="KT210" s="24"/>
      <c r="KU210" s="24"/>
      <c r="KV210" s="24"/>
      <c r="KW210" s="24"/>
      <c r="KX210" s="24"/>
      <c r="KY210" s="24"/>
      <c r="KZ210" s="24"/>
      <c r="LA210" s="24"/>
      <c r="LB210" s="24"/>
      <c r="LC210" s="24"/>
      <c r="LD210" s="24"/>
      <c r="LE210" s="24"/>
      <c r="LF210" s="24"/>
      <c r="LG210" s="24"/>
      <c r="LH210" s="24"/>
      <c r="LI210" s="24"/>
      <c r="LJ210" s="24"/>
      <c r="LK210" s="24"/>
      <c r="LL210" s="24"/>
      <c r="LM210" s="24"/>
      <c r="LN210" s="24"/>
      <c r="LO210" s="24"/>
      <c r="LP210" s="24"/>
      <c r="LQ210" s="24"/>
      <c r="LR210" s="24"/>
      <c r="LS210" s="24"/>
      <c r="LT210" s="24"/>
      <c r="LU210" s="24"/>
      <c r="LV210" s="24"/>
      <c r="LW210" s="24"/>
      <c r="LX210" s="24"/>
      <c r="LY210" s="24"/>
      <c r="LZ210" s="24"/>
      <c r="MA210" s="24"/>
      <c r="MB210" s="24"/>
      <c r="MC210" s="24"/>
      <c r="MD210" s="24"/>
      <c r="ME210" s="24"/>
      <c r="MF210" s="24"/>
      <c r="MG210" s="24"/>
      <c r="MH210" s="24"/>
      <c r="MI210" s="24"/>
      <c r="MJ210" s="24"/>
      <c r="MK210" s="24"/>
      <c r="ML210" s="24"/>
      <c r="MM210" s="24"/>
      <c r="MN210" s="24"/>
      <c r="MO210" s="24"/>
      <c r="MP210" s="24"/>
      <c r="MQ210" s="24"/>
      <c r="MR210" s="24"/>
      <c r="MS210" s="24"/>
      <c r="MT210" s="24"/>
      <c r="MU210" s="24"/>
      <c r="MV210" s="24"/>
      <c r="MW210" s="24"/>
      <c r="MX210" s="24"/>
      <c r="MY210" s="24"/>
      <c r="MZ210" s="24"/>
      <c r="NA210" s="24"/>
      <c r="NB210" s="24"/>
      <c r="NC210" s="24"/>
      <c r="ND210" s="24"/>
      <c r="NE210" s="24"/>
      <c r="NF210" s="24"/>
      <c r="NG210" s="24"/>
      <c r="NH210" s="24"/>
      <c r="NI210" s="24"/>
      <c r="NJ210" s="24"/>
      <c r="NK210" s="24"/>
      <c r="NL210" s="24"/>
      <c r="NM210" s="24"/>
      <c r="NN210" s="24"/>
      <c r="NO210" s="24"/>
      <c r="NP210" s="24"/>
      <c r="NQ210" s="24"/>
      <c r="NR210" s="24"/>
      <c r="NS210" s="24"/>
      <c r="NT210" s="24"/>
      <c r="NU210" s="24"/>
      <c r="NV210" s="24"/>
      <c r="NW210" s="24"/>
      <c r="NX210" s="24"/>
      <c r="NY210" s="24"/>
      <c r="NZ210" s="24"/>
      <c r="OA210" s="24"/>
      <c r="OB210" s="24"/>
      <c r="OC210" s="24"/>
      <c r="OD210" s="24"/>
      <c r="OE210" s="24"/>
      <c r="OF210" s="24"/>
      <c r="OG210" s="24"/>
      <c r="OH210" s="24"/>
      <c r="OI210" s="24"/>
      <c r="OJ210" s="24"/>
      <c r="OK210" s="24"/>
      <c r="OL210" s="24"/>
      <c r="OM210" s="24"/>
      <c r="ON210" s="24"/>
      <c r="OO210" s="24"/>
      <c r="OP210" s="24"/>
      <c r="OQ210" s="24"/>
      <c r="OR210" s="24"/>
      <c r="OS210" s="24"/>
      <c r="OT210" s="24"/>
      <c r="OU210" s="24"/>
      <c r="OV210" s="24"/>
      <c r="OW210" s="24"/>
      <c r="OX210" s="24"/>
      <c r="OY210" s="24"/>
      <c r="OZ210" s="24"/>
      <c r="PA210" s="24"/>
      <c r="PB210" s="24"/>
      <c r="PC210" s="24"/>
      <c r="PD210" s="24"/>
      <c r="PE210" s="24"/>
      <c r="PF210" s="24"/>
      <c r="PG210" s="24"/>
      <c r="PH210" s="24"/>
      <c r="PI210" s="24"/>
      <c r="PJ210" s="24"/>
      <c r="PK210" s="24"/>
      <c r="PL210" s="24"/>
      <c r="PM210" s="24"/>
      <c r="PN210" s="24"/>
      <c r="PO210" s="24"/>
      <c r="PP210" s="24"/>
      <c r="PQ210" s="24"/>
      <c r="PR210" s="24"/>
      <c r="PS210" s="24"/>
      <c r="PT210" s="24"/>
      <c r="PU210" s="24"/>
      <c r="PV210" s="24"/>
      <c r="PW210" s="24"/>
      <c r="PX210" s="24"/>
      <c r="PY210" s="24"/>
      <c r="PZ210" s="24"/>
      <c r="QA210" s="24"/>
      <c r="QB210" s="24"/>
      <c r="QC210" s="24"/>
      <c r="QD210" s="24"/>
      <c r="QE210" s="24"/>
      <c r="QF210" s="24"/>
      <c r="QG210" s="24"/>
      <c r="QH210" s="24"/>
      <c r="QI210" s="24"/>
      <c r="QJ210" s="24"/>
      <c r="QK210" s="24"/>
      <c r="QL210" s="24"/>
      <c r="QM210" s="24"/>
      <c r="QN210" s="24"/>
      <c r="QO210" s="24"/>
      <c r="QP210" s="24"/>
      <c r="QQ210" s="24"/>
      <c r="QR210" s="24"/>
      <c r="QS210" s="24"/>
      <c r="QT210" s="24"/>
      <c r="QU210" s="24"/>
      <c r="QV210" s="24"/>
      <c r="QW210" s="24"/>
      <c r="QX210" s="24"/>
      <c r="QY210" s="24"/>
      <c r="QZ210" s="24"/>
      <c r="RA210" s="24"/>
      <c r="RB210" s="24"/>
      <c r="RC210" s="24"/>
      <c r="RD210" s="24"/>
      <c r="RE210" s="24"/>
      <c r="RF210" s="24"/>
      <c r="RG210" s="24"/>
      <c r="RH210" s="24"/>
      <c r="RI210" s="24"/>
      <c r="RJ210" s="24"/>
      <c r="RK210" s="24"/>
      <c r="RL210" s="24"/>
      <c r="RM210" s="24"/>
      <c r="RN210" s="24"/>
      <c r="RO210" s="24"/>
      <c r="RP210" s="24"/>
      <c r="RQ210" s="24"/>
      <c r="RR210" s="24"/>
      <c r="RS210" s="24"/>
      <c r="RT210" s="24"/>
      <c r="RU210" s="24"/>
      <c r="RV210" s="24"/>
      <c r="RW210" s="24"/>
      <c r="RX210" s="24"/>
      <c r="RY210" s="24"/>
      <c r="RZ210" s="24"/>
      <c r="SA210" s="24"/>
      <c r="SB210" s="24"/>
      <c r="SC210" s="24"/>
      <c r="SD210" s="24"/>
      <c r="SE210" s="24"/>
      <c r="SF210" s="24"/>
      <c r="SG210" s="24"/>
      <c r="SH210" s="24"/>
      <c r="SI210" s="24"/>
      <c r="SJ210" s="24"/>
      <c r="SK210" s="24"/>
      <c r="SL210" s="24"/>
      <c r="SM210" s="24"/>
      <c r="SN210" s="24"/>
      <c r="SO210" s="24"/>
      <c r="SP210" s="24"/>
      <c r="SQ210" s="24"/>
      <c r="SR210" s="24"/>
      <c r="SS210" s="24"/>
      <c r="ST210" s="24"/>
      <c r="SU210" s="24"/>
      <c r="SV210" s="24"/>
      <c r="SW210" s="24"/>
      <c r="SX210" s="24"/>
      <c r="SY210" s="24"/>
      <c r="SZ210" s="24"/>
      <c r="TA210" s="24"/>
      <c r="TB210" s="24"/>
      <c r="TC210" s="24"/>
      <c r="TD210" s="24"/>
      <c r="TE210" s="24"/>
      <c r="TF210" s="24"/>
      <c r="TG210" s="24"/>
      <c r="TH210" s="24"/>
      <c r="TI210" s="24"/>
      <c r="TJ210" s="24"/>
      <c r="TK210" s="24"/>
      <c r="TL210" s="24"/>
      <c r="TM210" s="24"/>
      <c r="TN210" s="24"/>
      <c r="TO210" s="24"/>
      <c r="TP210" s="24"/>
      <c r="TQ210" s="24"/>
      <c r="TR210" s="24"/>
      <c r="TS210" s="24"/>
      <c r="TT210" s="24"/>
      <c r="TU210" s="24"/>
      <c r="TV210" s="24"/>
      <c r="TW210" s="24"/>
      <c r="TX210" s="24"/>
      <c r="TY210" s="24"/>
      <c r="TZ210" s="24"/>
      <c r="UA210" s="24"/>
      <c r="UB210" s="24"/>
      <c r="UC210" s="24"/>
      <c r="UD210" s="24"/>
      <c r="UE210" s="24"/>
      <c r="UF210" s="24"/>
      <c r="UG210" s="24"/>
      <c r="UH210" s="24"/>
      <c r="UI210" s="24"/>
      <c r="UJ210" s="24"/>
      <c r="UK210" s="24"/>
      <c r="UL210" s="24"/>
      <c r="UM210" s="24"/>
      <c r="UN210" s="24"/>
      <c r="UO210" s="24"/>
      <c r="UP210" s="24"/>
      <c r="UQ210" s="24"/>
      <c r="UR210" s="24"/>
      <c r="US210" s="24"/>
      <c r="UT210" s="24"/>
      <c r="UU210" s="24"/>
      <c r="UV210" s="24"/>
      <c r="UW210" s="24"/>
      <c r="UX210" s="24"/>
      <c r="UY210" s="24"/>
      <c r="UZ210" s="24"/>
      <c r="VA210" s="24"/>
      <c r="VB210" s="24"/>
      <c r="VC210" s="24"/>
      <c r="VD210" s="24"/>
    </row>
    <row r="211" spans="1:576" s="23" customFormat="1" ht="15" customHeight="1" x14ac:dyDescent="0.2">
      <c r="A211" s="18">
        <v>94</v>
      </c>
      <c r="B211" s="89" t="s">
        <v>335</v>
      </c>
      <c r="C211" s="89" t="s">
        <v>336</v>
      </c>
      <c r="D211" s="20">
        <v>14</v>
      </c>
      <c r="E211" s="89" t="s">
        <v>255</v>
      </c>
      <c r="F211" s="89" t="s">
        <v>337</v>
      </c>
      <c r="G211" s="130">
        <v>11</v>
      </c>
      <c r="H211" s="22">
        <v>40</v>
      </c>
      <c r="I211" s="22" t="s">
        <v>109</v>
      </c>
      <c r="J211" s="21" t="s">
        <v>202</v>
      </c>
      <c r="K211" s="21" t="s">
        <v>286</v>
      </c>
      <c r="L211" s="21" t="s">
        <v>200</v>
      </c>
      <c r="M211" s="22">
        <v>1</v>
      </c>
      <c r="N211" s="62">
        <v>19633</v>
      </c>
      <c r="O211" s="62"/>
      <c r="P211" s="62"/>
      <c r="Q211" s="62">
        <f t="shared" si="104"/>
        <v>19633</v>
      </c>
      <c r="R211" s="62">
        <f>70.1*4</f>
        <v>280.39999999999998</v>
      </c>
      <c r="S211" s="62">
        <f t="shared" si="105"/>
        <v>3608.333333333333</v>
      </c>
      <c r="T211" s="62">
        <f t="shared" si="106"/>
        <v>36083.333333333328</v>
      </c>
      <c r="U211" s="62">
        <f t="shared" si="107"/>
        <v>2944.95</v>
      </c>
      <c r="V211" s="62">
        <f t="shared" si="108"/>
        <v>588.99</v>
      </c>
      <c r="W211" s="62">
        <f t="shared" si="109"/>
        <v>981.65000000000009</v>
      </c>
      <c r="X211" s="62">
        <f t="shared" si="110"/>
        <v>392.66</v>
      </c>
      <c r="Y211" s="62">
        <v>1261</v>
      </c>
      <c r="Z211" s="62">
        <v>756</v>
      </c>
      <c r="AA211" s="64">
        <f t="shared" si="111"/>
        <v>10825</v>
      </c>
      <c r="AB211" s="64">
        <f t="shared" si="112"/>
        <v>31048.372222222228</v>
      </c>
      <c r="AC211" s="64">
        <f t="shared" si="113"/>
        <v>372580.46666666673</v>
      </c>
      <c r="AD211" s="64"/>
      <c r="AE211" s="64"/>
      <c r="AF211" s="64"/>
      <c r="AG211" s="64"/>
      <c r="AH211" s="64"/>
      <c r="AI211" s="64"/>
      <c r="AJ211" s="64"/>
      <c r="AK211" s="64"/>
      <c r="AL211" s="6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</row>
    <row r="212" spans="1:576" s="23" customFormat="1" ht="15" customHeight="1" x14ac:dyDescent="0.2">
      <c r="A212" s="99">
        <v>95</v>
      </c>
      <c r="B212" s="89" t="s">
        <v>335</v>
      </c>
      <c r="C212" s="89" t="s">
        <v>336</v>
      </c>
      <c r="D212" s="20">
        <v>14</v>
      </c>
      <c r="E212" s="89" t="s">
        <v>255</v>
      </c>
      <c r="F212" s="89" t="s">
        <v>337</v>
      </c>
      <c r="G212" s="130">
        <v>12</v>
      </c>
      <c r="H212" s="22">
        <v>40</v>
      </c>
      <c r="I212" s="22" t="s">
        <v>109</v>
      </c>
      <c r="J212" s="21" t="s">
        <v>176</v>
      </c>
      <c r="K212" s="21" t="s">
        <v>290</v>
      </c>
      <c r="L212" s="21" t="s">
        <v>200</v>
      </c>
      <c r="M212" s="22">
        <v>1</v>
      </c>
      <c r="N212" s="62">
        <v>24345</v>
      </c>
      <c r="O212" s="62"/>
      <c r="P212" s="62"/>
      <c r="Q212" s="62">
        <f t="shared" si="104"/>
        <v>24345</v>
      </c>
      <c r="R212" s="62">
        <f>70.1*6</f>
        <v>420.59999999999997</v>
      </c>
      <c r="S212" s="62">
        <f t="shared" si="105"/>
        <v>4451.333333333333</v>
      </c>
      <c r="T212" s="62">
        <f t="shared" si="106"/>
        <v>44513.333333333336</v>
      </c>
      <c r="U212" s="62">
        <f t="shared" si="107"/>
        <v>3651.75</v>
      </c>
      <c r="V212" s="62">
        <f t="shared" si="108"/>
        <v>730.35</v>
      </c>
      <c r="W212" s="62">
        <f t="shared" si="109"/>
        <v>1217.25</v>
      </c>
      <c r="X212" s="62">
        <f t="shared" si="110"/>
        <v>486.90000000000003</v>
      </c>
      <c r="Y212" s="62">
        <v>1455</v>
      </c>
      <c r="Z212" s="62">
        <v>908</v>
      </c>
      <c r="AA212" s="64">
        <f t="shared" si="111"/>
        <v>13354</v>
      </c>
      <c r="AB212" s="64">
        <f t="shared" si="112"/>
        <v>38408.072222222225</v>
      </c>
      <c r="AC212" s="64">
        <f t="shared" si="113"/>
        <v>460896.8666666667</v>
      </c>
      <c r="AD212" s="64"/>
      <c r="AE212" s="64"/>
      <c r="AF212" s="64"/>
      <c r="AG212" s="64"/>
      <c r="AH212" s="64"/>
      <c r="AI212" s="64"/>
      <c r="AJ212" s="64"/>
      <c r="AK212" s="64"/>
      <c r="AL212" s="6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  <c r="IM212" s="24"/>
      <c r="IN212" s="24"/>
      <c r="IO212" s="24"/>
      <c r="IP212" s="24"/>
      <c r="IQ212" s="24"/>
      <c r="IR212" s="24"/>
      <c r="IS212" s="24"/>
      <c r="IT212" s="24"/>
      <c r="IU212" s="24"/>
      <c r="IV212" s="24"/>
      <c r="IW212" s="24"/>
      <c r="IX212" s="24"/>
      <c r="IY212" s="24"/>
      <c r="IZ212" s="24"/>
      <c r="JA212" s="24"/>
      <c r="JB212" s="24"/>
      <c r="JC212" s="24"/>
      <c r="JD212" s="24"/>
      <c r="JE212" s="24"/>
      <c r="JF212" s="24"/>
      <c r="JG212" s="24"/>
      <c r="JH212" s="24"/>
      <c r="JI212" s="24"/>
      <c r="JJ212" s="24"/>
      <c r="JK212" s="24"/>
      <c r="JL212" s="24"/>
      <c r="JM212" s="24"/>
      <c r="JN212" s="24"/>
      <c r="JO212" s="24"/>
      <c r="JP212" s="24"/>
      <c r="JQ212" s="24"/>
      <c r="JR212" s="24"/>
      <c r="JS212" s="24"/>
      <c r="JT212" s="24"/>
      <c r="JU212" s="24"/>
      <c r="JV212" s="24"/>
      <c r="JW212" s="24"/>
      <c r="JX212" s="24"/>
      <c r="JY212" s="24"/>
      <c r="JZ212" s="24"/>
      <c r="KA212" s="24"/>
      <c r="KB212" s="24"/>
      <c r="KC212" s="24"/>
      <c r="KD212" s="24"/>
      <c r="KE212" s="24"/>
      <c r="KF212" s="24"/>
      <c r="KG212" s="24"/>
      <c r="KH212" s="24"/>
      <c r="KI212" s="24"/>
      <c r="KJ212" s="24"/>
      <c r="KK212" s="24"/>
      <c r="KL212" s="24"/>
      <c r="KM212" s="24"/>
      <c r="KN212" s="24"/>
      <c r="KO212" s="24"/>
      <c r="KP212" s="24"/>
      <c r="KQ212" s="24"/>
      <c r="KR212" s="24"/>
      <c r="KS212" s="24"/>
      <c r="KT212" s="24"/>
      <c r="KU212" s="24"/>
      <c r="KV212" s="24"/>
      <c r="KW212" s="24"/>
      <c r="KX212" s="24"/>
      <c r="KY212" s="24"/>
      <c r="KZ212" s="24"/>
      <c r="LA212" s="24"/>
      <c r="LB212" s="24"/>
      <c r="LC212" s="24"/>
      <c r="LD212" s="24"/>
      <c r="LE212" s="24"/>
      <c r="LF212" s="24"/>
      <c r="LG212" s="24"/>
      <c r="LH212" s="24"/>
      <c r="LI212" s="24"/>
      <c r="LJ212" s="24"/>
      <c r="LK212" s="24"/>
      <c r="LL212" s="24"/>
      <c r="LM212" s="24"/>
      <c r="LN212" s="24"/>
      <c r="LO212" s="24"/>
      <c r="LP212" s="24"/>
      <c r="LQ212" s="24"/>
      <c r="LR212" s="24"/>
      <c r="LS212" s="24"/>
      <c r="LT212" s="24"/>
      <c r="LU212" s="24"/>
      <c r="LV212" s="24"/>
      <c r="LW212" s="24"/>
      <c r="LX212" s="24"/>
      <c r="LY212" s="24"/>
      <c r="LZ212" s="24"/>
      <c r="MA212" s="24"/>
      <c r="MB212" s="24"/>
      <c r="MC212" s="24"/>
      <c r="MD212" s="24"/>
      <c r="ME212" s="24"/>
      <c r="MF212" s="24"/>
      <c r="MG212" s="24"/>
      <c r="MH212" s="24"/>
      <c r="MI212" s="24"/>
      <c r="MJ212" s="24"/>
      <c r="MK212" s="24"/>
      <c r="ML212" s="24"/>
      <c r="MM212" s="24"/>
      <c r="MN212" s="24"/>
      <c r="MO212" s="24"/>
      <c r="MP212" s="24"/>
      <c r="MQ212" s="24"/>
      <c r="MR212" s="24"/>
      <c r="MS212" s="24"/>
      <c r="MT212" s="24"/>
      <c r="MU212" s="24"/>
      <c r="MV212" s="24"/>
      <c r="MW212" s="24"/>
      <c r="MX212" s="24"/>
      <c r="MY212" s="24"/>
      <c r="MZ212" s="24"/>
      <c r="NA212" s="24"/>
      <c r="NB212" s="24"/>
      <c r="NC212" s="24"/>
      <c r="ND212" s="24"/>
      <c r="NE212" s="24"/>
      <c r="NF212" s="24"/>
      <c r="NG212" s="24"/>
      <c r="NH212" s="24"/>
      <c r="NI212" s="24"/>
      <c r="NJ212" s="24"/>
      <c r="NK212" s="24"/>
      <c r="NL212" s="24"/>
      <c r="NM212" s="24"/>
      <c r="NN212" s="24"/>
      <c r="NO212" s="24"/>
      <c r="NP212" s="24"/>
      <c r="NQ212" s="24"/>
      <c r="NR212" s="24"/>
      <c r="NS212" s="24"/>
      <c r="NT212" s="24"/>
      <c r="NU212" s="24"/>
      <c r="NV212" s="24"/>
      <c r="NW212" s="24"/>
      <c r="NX212" s="24"/>
      <c r="NY212" s="24"/>
      <c r="NZ212" s="24"/>
      <c r="OA212" s="24"/>
      <c r="OB212" s="24"/>
      <c r="OC212" s="24"/>
      <c r="OD212" s="24"/>
      <c r="OE212" s="24"/>
      <c r="OF212" s="24"/>
      <c r="OG212" s="24"/>
      <c r="OH212" s="24"/>
      <c r="OI212" s="24"/>
      <c r="OJ212" s="24"/>
      <c r="OK212" s="24"/>
      <c r="OL212" s="24"/>
      <c r="OM212" s="24"/>
      <c r="ON212" s="24"/>
      <c r="OO212" s="24"/>
      <c r="OP212" s="24"/>
      <c r="OQ212" s="24"/>
      <c r="OR212" s="24"/>
      <c r="OS212" s="24"/>
      <c r="OT212" s="24"/>
      <c r="OU212" s="24"/>
      <c r="OV212" s="24"/>
      <c r="OW212" s="24"/>
      <c r="OX212" s="24"/>
      <c r="OY212" s="24"/>
      <c r="OZ212" s="24"/>
      <c r="PA212" s="24"/>
      <c r="PB212" s="24"/>
      <c r="PC212" s="24"/>
      <c r="PD212" s="24"/>
      <c r="PE212" s="24"/>
      <c r="PF212" s="24"/>
      <c r="PG212" s="24"/>
      <c r="PH212" s="24"/>
      <c r="PI212" s="24"/>
      <c r="PJ212" s="24"/>
      <c r="PK212" s="24"/>
      <c r="PL212" s="24"/>
      <c r="PM212" s="24"/>
      <c r="PN212" s="24"/>
      <c r="PO212" s="24"/>
      <c r="PP212" s="24"/>
      <c r="PQ212" s="24"/>
      <c r="PR212" s="24"/>
      <c r="PS212" s="24"/>
      <c r="PT212" s="24"/>
      <c r="PU212" s="24"/>
      <c r="PV212" s="24"/>
      <c r="PW212" s="24"/>
      <c r="PX212" s="24"/>
      <c r="PY212" s="24"/>
      <c r="PZ212" s="24"/>
      <c r="QA212" s="24"/>
      <c r="QB212" s="24"/>
      <c r="QC212" s="24"/>
      <c r="QD212" s="24"/>
      <c r="QE212" s="24"/>
      <c r="QF212" s="24"/>
      <c r="QG212" s="24"/>
      <c r="QH212" s="24"/>
      <c r="QI212" s="24"/>
      <c r="QJ212" s="24"/>
      <c r="QK212" s="24"/>
      <c r="QL212" s="24"/>
      <c r="QM212" s="24"/>
      <c r="QN212" s="24"/>
      <c r="QO212" s="24"/>
      <c r="QP212" s="24"/>
      <c r="QQ212" s="24"/>
      <c r="QR212" s="24"/>
      <c r="QS212" s="24"/>
      <c r="QT212" s="24"/>
      <c r="QU212" s="24"/>
      <c r="QV212" s="24"/>
      <c r="QW212" s="24"/>
      <c r="QX212" s="24"/>
      <c r="QY212" s="24"/>
      <c r="QZ212" s="24"/>
      <c r="RA212" s="24"/>
      <c r="RB212" s="24"/>
      <c r="RC212" s="24"/>
      <c r="RD212" s="24"/>
      <c r="RE212" s="24"/>
      <c r="RF212" s="24"/>
      <c r="RG212" s="24"/>
      <c r="RH212" s="24"/>
      <c r="RI212" s="24"/>
      <c r="RJ212" s="24"/>
      <c r="RK212" s="24"/>
      <c r="RL212" s="24"/>
      <c r="RM212" s="24"/>
      <c r="RN212" s="24"/>
      <c r="RO212" s="24"/>
      <c r="RP212" s="24"/>
      <c r="RQ212" s="24"/>
      <c r="RR212" s="24"/>
      <c r="RS212" s="24"/>
      <c r="RT212" s="24"/>
      <c r="RU212" s="24"/>
      <c r="RV212" s="24"/>
      <c r="RW212" s="24"/>
      <c r="RX212" s="24"/>
      <c r="RY212" s="24"/>
      <c r="RZ212" s="24"/>
      <c r="SA212" s="24"/>
      <c r="SB212" s="24"/>
      <c r="SC212" s="24"/>
      <c r="SD212" s="24"/>
      <c r="SE212" s="24"/>
      <c r="SF212" s="24"/>
      <c r="SG212" s="24"/>
      <c r="SH212" s="24"/>
      <c r="SI212" s="24"/>
      <c r="SJ212" s="24"/>
      <c r="SK212" s="24"/>
      <c r="SL212" s="24"/>
      <c r="SM212" s="24"/>
      <c r="SN212" s="24"/>
      <c r="SO212" s="24"/>
      <c r="SP212" s="24"/>
      <c r="SQ212" s="24"/>
      <c r="SR212" s="24"/>
      <c r="SS212" s="24"/>
      <c r="ST212" s="24"/>
      <c r="SU212" s="24"/>
      <c r="SV212" s="24"/>
      <c r="SW212" s="24"/>
      <c r="SX212" s="24"/>
      <c r="SY212" s="24"/>
      <c r="SZ212" s="24"/>
      <c r="TA212" s="24"/>
      <c r="TB212" s="24"/>
      <c r="TC212" s="24"/>
      <c r="TD212" s="24"/>
      <c r="TE212" s="24"/>
      <c r="TF212" s="24"/>
      <c r="TG212" s="24"/>
      <c r="TH212" s="24"/>
      <c r="TI212" s="24"/>
      <c r="TJ212" s="24"/>
      <c r="TK212" s="24"/>
      <c r="TL212" s="24"/>
      <c r="TM212" s="24"/>
      <c r="TN212" s="24"/>
      <c r="TO212" s="24"/>
      <c r="TP212" s="24"/>
      <c r="TQ212" s="24"/>
      <c r="TR212" s="24"/>
      <c r="TS212" s="24"/>
      <c r="TT212" s="24"/>
      <c r="TU212" s="24"/>
      <c r="TV212" s="24"/>
      <c r="TW212" s="24"/>
      <c r="TX212" s="24"/>
      <c r="TY212" s="24"/>
      <c r="TZ212" s="24"/>
      <c r="UA212" s="24"/>
      <c r="UB212" s="24"/>
      <c r="UC212" s="24"/>
      <c r="UD212" s="24"/>
      <c r="UE212" s="24"/>
      <c r="UF212" s="24"/>
      <c r="UG212" s="24"/>
      <c r="UH212" s="24"/>
      <c r="UI212" s="24"/>
      <c r="UJ212" s="24"/>
      <c r="UK212" s="24"/>
      <c r="UL212" s="24"/>
      <c r="UM212" s="24"/>
      <c r="UN212" s="24"/>
      <c r="UO212" s="24"/>
      <c r="UP212" s="24"/>
      <c r="UQ212" s="24"/>
      <c r="UR212" s="24"/>
      <c r="US212" s="24"/>
      <c r="UT212" s="24"/>
      <c r="UU212" s="24"/>
      <c r="UV212" s="24"/>
      <c r="UW212" s="24"/>
      <c r="UX212" s="24"/>
      <c r="UY212" s="24"/>
      <c r="UZ212" s="24"/>
      <c r="VA212" s="24"/>
      <c r="VB212" s="24"/>
      <c r="VC212" s="24"/>
      <c r="VD212" s="24"/>
    </row>
    <row r="213" spans="1:576" s="23" customFormat="1" ht="15" customHeight="1" x14ac:dyDescent="0.2">
      <c r="A213" s="99">
        <v>96</v>
      </c>
      <c r="B213" s="89" t="s">
        <v>335</v>
      </c>
      <c r="C213" s="89" t="s">
        <v>336</v>
      </c>
      <c r="D213" s="20">
        <v>14</v>
      </c>
      <c r="E213" s="89" t="s">
        <v>255</v>
      </c>
      <c r="F213" s="89" t="s">
        <v>337</v>
      </c>
      <c r="G213" s="130">
        <v>12</v>
      </c>
      <c r="H213" s="22">
        <v>40</v>
      </c>
      <c r="I213" s="22" t="s">
        <v>109</v>
      </c>
      <c r="J213" s="21" t="s">
        <v>30</v>
      </c>
      <c r="K213" s="21" t="s">
        <v>290</v>
      </c>
      <c r="L213" s="21" t="s">
        <v>200</v>
      </c>
      <c r="M213" s="22">
        <v>1</v>
      </c>
      <c r="N213" s="62">
        <v>24345</v>
      </c>
      <c r="O213" s="62"/>
      <c r="P213" s="62"/>
      <c r="Q213" s="62">
        <f t="shared" si="104"/>
        <v>24345</v>
      </c>
      <c r="R213" s="62">
        <f>70.1*5</f>
        <v>350.5</v>
      </c>
      <c r="S213" s="62">
        <f t="shared" si="105"/>
        <v>4451.333333333333</v>
      </c>
      <c r="T213" s="62">
        <f t="shared" si="106"/>
        <v>44513.333333333336</v>
      </c>
      <c r="U213" s="62">
        <f t="shared" si="107"/>
        <v>3651.75</v>
      </c>
      <c r="V213" s="62">
        <f t="shared" si="108"/>
        <v>730.35</v>
      </c>
      <c r="W213" s="62">
        <f t="shared" si="109"/>
        <v>1217.25</v>
      </c>
      <c r="X213" s="62">
        <f t="shared" si="110"/>
        <v>486.90000000000003</v>
      </c>
      <c r="Y213" s="62">
        <v>1455</v>
      </c>
      <c r="Z213" s="62">
        <v>908</v>
      </c>
      <c r="AA213" s="64">
        <f t="shared" si="111"/>
        <v>13354</v>
      </c>
      <c r="AB213" s="64">
        <f t="shared" si="112"/>
        <v>38337.972222222219</v>
      </c>
      <c r="AC213" s="64">
        <f t="shared" si="113"/>
        <v>460055.66666666663</v>
      </c>
      <c r="AD213" s="64"/>
      <c r="AE213" s="64"/>
      <c r="AF213" s="64"/>
      <c r="AG213" s="64"/>
      <c r="AH213" s="64"/>
      <c r="AI213" s="64"/>
      <c r="AJ213" s="64"/>
      <c r="AK213" s="64"/>
      <c r="AL213" s="6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</row>
    <row r="214" spans="1:576" s="23" customFormat="1" ht="15" customHeight="1" x14ac:dyDescent="0.2">
      <c r="A214" s="18">
        <v>97</v>
      </c>
      <c r="B214" s="89" t="s">
        <v>335</v>
      </c>
      <c r="C214" s="89" t="s">
        <v>336</v>
      </c>
      <c r="D214" s="20">
        <v>14</v>
      </c>
      <c r="E214" s="89" t="s">
        <v>255</v>
      </c>
      <c r="F214" s="89" t="s">
        <v>337</v>
      </c>
      <c r="G214" s="130">
        <v>12</v>
      </c>
      <c r="H214" s="22">
        <v>40</v>
      </c>
      <c r="I214" s="22" t="s">
        <v>109</v>
      </c>
      <c r="J214" s="21" t="s">
        <v>175</v>
      </c>
      <c r="K214" s="21" t="s">
        <v>288</v>
      </c>
      <c r="L214" s="21" t="s">
        <v>200</v>
      </c>
      <c r="M214" s="22">
        <v>1</v>
      </c>
      <c r="N214" s="62">
        <v>24345</v>
      </c>
      <c r="O214" s="62"/>
      <c r="P214" s="62"/>
      <c r="Q214" s="62">
        <f t="shared" ref="Q214:Q228" si="115">N214+O214+P214</f>
        <v>24345</v>
      </c>
      <c r="R214" s="62">
        <f>70.1*4</f>
        <v>280.39999999999998</v>
      </c>
      <c r="S214" s="62">
        <f t="shared" ref="S214:S228" si="116">(Q214+Y214+Z214)/30*5</f>
        <v>4451.333333333333</v>
      </c>
      <c r="T214" s="62">
        <f t="shared" ref="T214:T228" si="117">(Q214+Y214+Z214)/30*50</f>
        <v>44513.333333333336</v>
      </c>
      <c r="U214" s="62">
        <f t="shared" ref="U214:U228" si="118">Q214*15%</f>
        <v>3651.75</v>
      </c>
      <c r="V214" s="62">
        <f t="shared" ref="V214:V228" si="119">Q214*3%</f>
        <v>730.35</v>
      </c>
      <c r="W214" s="62">
        <f t="shared" ref="W214:W228" si="120">Q214*5%</f>
        <v>1217.25</v>
      </c>
      <c r="X214" s="62">
        <f t="shared" ref="X214:X228" si="121">Q214*2%</f>
        <v>486.90000000000003</v>
      </c>
      <c r="Y214" s="62">
        <v>1455</v>
      </c>
      <c r="Z214" s="62">
        <v>908</v>
      </c>
      <c r="AA214" s="64">
        <f t="shared" ref="AA214:AA222" si="122">(Q214+Y214+Z214)/2</f>
        <v>13354</v>
      </c>
      <c r="AB214" s="64">
        <f t="shared" ref="AB214:AB229" si="123">Q214+R214+U214+V214+W214+X214+Y214+Z214+(S214/12+T214/12+AA214/12)</f>
        <v>38267.872222222228</v>
      </c>
      <c r="AC214" s="64">
        <f t="shared" ref="AC214:AC228" si="124">+AB214*12</f>
        <v>459214.46666666673</v>
      </c>
      <c r="AD214" s="64"/>
      <c r="AE214" s="64"/>
      <c r="AF214" s="64"/>
      <c r="AG214" s="64"/>
      <c r="AH214" s="64"/>
      <c r="AI214" s="64"/>
      <c r="AJ214" s="64"/>
      <c r="AK214" s="64"/>
      <c r="AL214" s="6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</row>
    <row r="215" spans="1:576" s="23" customFormat="1" ht="15" customHeight="1" x14ac:dyDescent="0.2">
      <c r="A215" s="99">
        <v>98</v>
      </c>
      <c r="B215" s="95" t="s">
        <v>335</v>
      </c>
      <c r="C215" s="95" t="s">
        <v>336</v>
      </c>
      <c r="D215" s="96">
        <v>14</v>
      </c>
      <c r="E215" s="95" t="s">
        <v>255</v>
      </c>
      <c r="F215" s="95" t="s">
        <v>337</v>
      </c>
      <c r="G215" s="132">
        <v>12</v>
      </c>
      <c r="H215" s="53">
        <v>40</v>
      </c>
      <c r="I215" s="53" t="s">
        <v>109</v>
      </c>
      <c r="J215" s="52" t="s">
        <v>261</v>
      </c>
      <c r="K215" s="52" t="s">
        <v>287</v>
      </c>
      <c r="L215" s="52" t="s">
        <v>200</v>
      </c>
      <c r="M215" s="53">
        <v>1</v>
      </c>
      <c r="N215" s="63">
        <v>24345</v>
      </c>
      <c r="O215" s="63"/>
      <c r="P215" s="63"/>
      <c r="Q215" s="63">
        <f t="shared" si="115"/>
        <v>24345</v>
      </c>
      <c r="R215" s="63">
        <f>70.1*5</f>
        <v>350.5</v>
      </c>
      <c r="S215" s="63">
        <f t="shared" si="116"/>
        <v>4451.333333333333</v>
      </c>
      <c r="T215" s="63">
        <f t="shared" si="117"/>
        <v>44513.333333333336</v>
      </c>
      <c r="U215" s="63">
        <f t="shared" si="118"/>
        <v>3651.75</v>
      </c>
      <c r="V215" s="63">
        <f t="shared" si="119"/>
        <v>730.35</v>
      </c>
      <c r="W215" s="63">
        <f t="shared" si="120"/>
        <v>1217.25</v>
      </c>
      <c r="X215" s="63">
        <f t="shared" si="121"/>
        <v>486.90000000000003</v>
      </c>
      <c r="Y215" s="63">
        <v>1455</v>
      </c>
      <c r="Z215" s="63">
        <v>908</v>
      </c>
      <c r="AA215" s="65">
        <f t="shared" si="122"/>
        <v>13354</v>
      </c>
      <c r="AB215" s="65">
        <f t="shared" si="123"/>
        <v>38337.972222222219</v>
      </c>
      <c r="AC215" s="65">
        <f t="shared" si="124"/>
        <v>460055.66666666663</v>
      </c>
      <c r="AD215" s="65"/>
      <c r="AE215" s="65"/>
      <c r="AF215" s="65"/>
      <c r="AG215" s="65"/>
      <c r="AH215" s="65"/>
      <c r="AI215" s="65"/>
      <c r="AJ215" s="65"/>
      <c r="AK215" s="65"/>
      <c r="AL215" s="65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  <c r="IM215" s="24"/>
      <c r="IN215" s="24"/>
      <c r="IO215" s="24"/>
      <c r="IP215" s="24"/>
      <c r="IQ215" s="24"/>
      <c r="IR215" s="24"/>
      <c r="IS215" s="24"/>
      <c r="IT215" s="24"/>
      <c r="IU215" s="24"/>
      <c r="IV215" s="24"/>
      <c r="IW215" s="24"/>
      <c r="IX215" s="24"/>
      <c r="IY215" s="24"/>
      <c r="IZ215" s="24"/>
      <c r="JA215" s="24"/>
      <c r="JB215" s="24"/>
      <c r="JC215" s="24"/>
      <c r="JD215" s="24"/>
      <c r="JE215" s="24"/>
      <c r="JF215" s="24"/>
      <c r="JG215" s="24"/>
      <c r="JH215" s="24"/>
      <c r="JI215" s="24"/>
      <c r="JJ215" s="24"/>
      <c r="JK215" s="24"/>
      <c r="JL215" s="24"/>
      <c r="JM215" s="24"/>
      <c r="JN215" s="24"/>
      <c r="JO215" s="24"/>
      <c r="JP215" s="24"/>
      <c r="JQ215" s="24"/>
      <c r="JR215" s="24"/>
      <c r="JS215" s="24"/>
      <c r="JT215" s="24"/>
      <c r="JU215" s="24"/>
      <c r="JV215" s="24"/>
      <c r="JW215" s="24"/>
      <c r="JX215" s="24"/>
      <c r="JY215" s="24"/>
      <c r="JZ215" s="24"/>
      <c r="KA215" s="24"/>
      <c r="KB215" s="24"/>
      <c r="KC215" s="24"/>
      <c r="KD215" s="24"/>
      <c r="KE215" s="24"/>
      <c r="KF215" s="24"/>
      <c r="KG215" s="24"/>
      <c r="KH215" s="24"/>
      <c r="KI215" s="24"/>
      <c r="KJ215" s="24"/>
      <c r="KK215" s="24"/>
      <c r="KL215" s="24"/>
      <c r="KM215" s="24"/>
      <c r="KN215" s="24"/>
      <c r="KO215" s="24"/>
      <c r="KP215" s="24"/>
      <c r="KQ215" s="24"/>
      <c r="KR215" s="24"/>
      <c r="KS215" s="24"/>
      <c r="KT215" s="24"/>
      <c r="KU215" s="24"/>
      <c r="KV215" s="24"/>
      <c r="KW215" s="24"/>
      <c r="KX215" s="24"/>
      <c r="KY215" s="24"/>
      <c r="KZ215" s="24"/>
      <c r="LA215" s="24"/>
      <c r="LB215" s="24"/>
      <c r="LC215" s="24"/>
      <c r="LD215" s="24"/>
      <c r="LE215" s="24"/>
      <c r="LF215" s="24"/>
      <c r="LG215" s="24"/>
      <c r="LH215" s="24"/>
      <c r="LI215" s="24"/>
      <c r="LJ215" s="24"/>
      <c r="LK215" s="24"/>
      <c r="LL215" s="24"/>
      <c r="LM215" s="24"/>
      <c r="LN215" s="24"/>
      <c r="LO215" s="24"/>
      <c r="LP215" s="24"/>
      <c r="LQ215" s="24"/>
      <c r="LR215" s="24"/>
      <c r="LS215" s="24"/>
      <c r="LT215" s="24"/>
      <c r="LU215" s="24"/>
      <c r="LV215" s="24"/>
      <c r="LW215" s="24"/>
      <c r="LX215" s="24"/>
      <c r="LY215" s="24"/>
      <c r="LZ215" s="24"/>
      <c r="MA215" s="24"/>
      <c r="MB215" s="24"/>
      <c r="MC215" s="24"/>
      <c r="MD215" s="24"/>
      <c r="ME215" s="24"/>
      <c r="MF215" s="24"/>
      <c r="MG215" s="24"/>
      <c r="MH215" s="24"/>
      <c r="MI215" s="24"/>
      <c r="MJ215" s="24"/>
      <c r="MK215" s="24"/>
      <c r="ML215" s="24"/>
      <c r="MM215" s="24"/>
      <c r="MN215" s="24"/>
      <c r="MO215" s="24"/>
      <c r="MP215" s="24"/>
      <c r="MQ215" s="24"/>
      <c r="MR215" s="24"/>
      <c r="MS215" s="24"/>
      <c r="MT215" s="24"/>
      <c r="MU215" s="24"/>
      <c r="MV215" s="24"/>
      <c r="MW215" s="24"/>
      <c r="MX215" s="24"/>
      <c r="MY215" s="24"/>
      <c r="MZ215" s="24"/>
      <c r="NA215" s="24"/>
      <c r="NB215" s="24"/>
      <c r="NC215" s="24"/>
      <c r="ND215" s="24"/>
      <c r="NE215" s="24"/>
      <c r="NF215" s="24"/>
      <c r="NG215" s="24"/>
      <c r="NH215" s="24"/>
      <c r="NI215" s="24"/>
      <c r="NJ215" s="24"/>
      <c r="NK215" s="24"/>
      <c r="NL215" s="24"/>
      <c r="NM215" s="24"/>
      <c r="NN215" s="24"/>
      <c r="NO215" s="24"/>
      <c r="NP215" s="24"/>
      <c r="NQ215" s="24"/>
      <c r="NR215" s="24"/>
      <c r="NS215" s="24"/>
      <c r="NT215" s="24"/>
      <c r="NU215" s="24"/>
      <c r="NV215" s="24"/>
      <c r="NW215" s="24"/>
      <c r="NX215" s="24"/>
      <c r="NY215" s="24"/>
      <c r="NZ215" s="24"/>
      <c r="OA215" s="24"/>
      <c r="OB215" s="24"/>
      <c r="OC215" s="24"/>
      <c r="OD215" s="24"/>
      <c r="OE215" s="24"/>
      <c r="OF215" s="24"/>
      <c r="OG215" s="24"/>
      <c r="OH215" s="24"/>
      <c r="OI215" s="24"/>
      <c r="OJ215" s="24"/>
      <c r="OK215" s="24"/>
      <c r="OL215" s="24"/>
      <c r="OM215" s="24"/>
      <c r="ON215" s="24"/>
      <c r="OO215" s="24"/>
      <c r="OP215" s="24"/>
      <c r="OQ215" s="24"/>
      <c r="OR215" s="24"/>
      <c r="OS215" s="24"/>
      <c r="OT215" s="24"/>
      <c r="OU215" s="24"/>
      <c r="OV215" s="24"/>
      <c r="OW215" s="24"/>
      <c r="OX215" s="24"/>
      <c r="OY215" s="24"/>
      <c r="OZ215" s="24"/>
      <c r="PA215" s="24"/>
      <c r="PB215" s="24"/>
      <c r="PC215" s="24"/>
      <c r="PD215" s="24"/>
      <c r="PE215" s="24"/>
      <c r="PF215" s="24"/>
      <c r="PG215" s="24"/>
      <c r="PH215" s="24"/>
      <c r="PI215" s="24"/>
      <c r="PJ215" s="24"/>
      <c r="PK215" s="24"/>
      <c r="PL215" s="24"/>
      <c r="PM215" s="24"/>
      <c r="PN215" s="24"/>
      <c r="PO215" s="24"/>
      <c r="PP215" s="24"/>
      <c r="PQ215" s="24"/>
      <c r="PR215" s="24"/>
      <c r="PS215" s="24"/>
      <c r="PT215" s="24"/>
      <c r="PU215" s="24"/>
      <c r="PV215" s="24"/>
      <c r="PW215" s="24"/>
      <c r="PX215" s="24"/>
      <c r="PY215" s="24"/>
      <c r="PZ215" s="24"/>
      <c r="QA215" s="24"/>
      <c r="QB215" s="24"/>
      <c r="QC215" s="24"/>
      <c r="QD215" s="24"/>
      <c r="QE215" s="24"/>
      <c r="QF215" s="24"/>
      <c r="QG215" s="24"/>
      <c r="QH215" s="24"/>
      <c r="QI215" s="24"/>
      <c r="QJ215" s="24"/>
      <c r="QK215" s="24"/>
      <c r="QL215" s="24"/>
      <c r="QM215" s="24"/>
      <c r="QN215" s="24"/>
      <c r="QO215" s="24"/>
      <c r="QP215" s="24"/>
      <c r="QQ215" s="24"/>
      <c r="QR215" s="24"/>
      <c r="QS215" s="24"/>
      <c r="QT215" s="24"/>
      <c r="QU215" s="24"/>
      <c r="QV215" s="24"/>
      <c r="QW215" s="24"/>
      <c r="QX215" s="24"/>
      <c r="QY215" s="24"/>
      <c r="QZ215" s="24"/>
      <c r="RA215" s="24"/>
      <c r="RB215" s="24"/>
      <c r="RC215" s="24"/>
      <c r="RD215" s="24"/>
      <c r="RE215" s="24"/>
      <c r="RF215" s="24"/>
      <c r="RG215" s="24"/>
      <c r="RH215" s="24"/>
      <c r="RI215" s="24"/>
      <c r="RJ215" s="24"/>
      <c r="RK215" s="24"/>
      <c r="RL215" s="24"/>
      <c r="RM215" s="24"/>
      <c r="RN215" s="24"/>
      <c r="RO215" s="24"/>
      <c r="RP215" s="24"/>
      <c r="RQ215" s="24"/>
      <c r="RR215" s="24"/>
      <c r="RS215" s="24"/>
      <c r="RT215" s="24"/>
      <c r="RU215" s="24"/>
      <c r="RV215" s="24"/>
      <c r="RW215" s="24"/>
      <c r="RX215" s="24"/>
      <c r="RY215" s="24"/>
      <c r="RZ215" s="24"/>
      <c r="SA215" s="24"/>
      <c r="SB215" s="24"/>
      <c r="SC215" s="24"/>
      <c r="SD215" s="24"/>
      <c r="SE215" s="24"/>
      <c r="SF215" s="24"/>
      <c r="SG215" s="24"/>
      <c r="SH215" s="24"/>
      <c r="SI215" s="24"/>
      <c r="SJ215" s="24"/>
      <c r="SK215" s="24"/>
      <c r="SL215" s="24"/>
      <c r="SM215" s="24"/>
      <c r="SN215" s="24"/>
      <c r="SO215" s="24"/>
      <c r="SP215" s="24"/>
      <c r="SQ215" s="24"/>
      <c r="SR215" s="24"/>
      <c r="SS215" s="24"/>
      <c r="ST215" s="24"/>
      <c r="SU215" s="24"/>
      <c r="SV215" s="24"/>
      <c r="SW215" s="24"/>
      <c r="SX215" s="24"/>
      <c r="SY215" s="24"/>
      <c r="SZ215" s="24"/>
      <c r="TA215" s="24"/>
      <c r="TB215" s="24"/>
      <c r="TC215" s="24"/>
      <c r="TD215" s="24"/>
      <c r="TE215" s="24"/>
      <c r="TF215" s="24"/>
      <c r="TG215" s="24"/>
      <c r="TH215" s="24"/>
      <c r="TI215" s="24"/>
      <c r="TJ215" s="24"/>
      <c r="TK215" s="24"/>
      <c r="TL215" s="24"/>
      <c r="TM215" s="24"/>
      <c r="TN215" s="24"/>
      <c r="TO215" s="24"/>
      <c r="TP215" s="24"/>
      <c r="TQ215" s="24"/>
      <c r="TR215" s="24"/>
      <c r="TS215" s="24"/>
      <c r="TT215" s="24"/>
      <c r="TU215" s="24"/>
      <c r="TV215" s="24"/>
      <c r="TW215" s="24"/>
      <c r="TX215" s="24"/>
      <c r="TY215" s="24"/>
      <c r="TZ215" s="24"/>
      <c r="UA215" s="24"/>
      <c r="UB215" s="24"/>
      <c r="UC215" s="24"/>
      <c r="UD215" s="24"/>
      <c r="UE215" s="24"/>
      <c r="UF215" s="24"/>
      <c r="UG215" s="24"/>
      <c r="UH215" s="24"/>
      <c r="UI215" s="24"/>
      <c r="UJ215" s="24"/>
      <c r="UK215" s="24"/>
      <c r="UL215" s="24"/>
      <c r="UM215" s="24"/>
      <c r="UN215" s="24"/>
      <c r="UO215" s="24"/>
      <c r="UP215" s="24"/>
      <c r="UQ215" s="24"/>
      <c r="UR215" s="24"/>
      <c r="US215" s="24"/>
      <c r="UT215" s="24"/>
      <c r="UU215" s="24"/>
      <c r="UV215" s="24"/>
      <c r="UW215" s="24"/>
      <c r="UX215" s="24"/>
      <c r="UY215" s="24"/>
      <c r="UZ215" s="24"/>
      <c r="VA215" s="24"/>
      <c r="VB215" s="24"/>
      <c r="VC215" s="24"/>
      <c r="VD215" s="24"/>
    </row>
    <row r="216" spans="1:576" s="56" customFormat="1" ht="15" customHeight="1" x14ac:dyDescent="0.2">
      <c r="A216" s="18">
        <v>99</v>
      </c>
      <c r="B216" s="89" t="s">
        <v>335</v>
      </c>
      <c r="C216" s="89" t="s">
        <v>336</v>
      </c>
      <c r="D216" s="20">
        <v>14</v>
      </c>
      <c r="E216" s="89" t="s">
        <v>255</v>
      </c>
      <c r="F216" s="89" t="s">
        <v>337</v>
      </c>
      <c r="G216" s="130">
        <v>12</v>
      </c>
      <c r="H216" s="22">
        <v>40</v>
      </c>
      <c r="I216" s="22" t="s">
        <v>109</v>
      </c>
      <c r="J216" s="21" t="s">
        <v>28</v>
      </c>
      <c r="K216" s="21" t="s">
        <v>286</v>
      </c>
      <c r="L216" s="21" t="s">
        <v>200</v>
      </c>
      <c r="M216" s="22">
        <v>1</v>
      </c>
      <c r="N216" s="62">
        <v>24345</v>
      </c>
      <c r="O216" s="62"/>
      <c r="P216" s="62"/>
      <c r="Q216" s="62">
        <f t="shared" si="115"/>
        <v>24345</v>
      </c>
      <c r="R216" s="62">
        <f>70.1*5</f>
        <v>350.5</v>
      </c>
      <c r="S216" s="62">
        <f t="shared" si="116"/>
        <v>4451.333333333333</v>
      </c>
      <c r="T216" s="62">
        <f t="shared" si="117"/>
        <v>44513.333333333336</v>
      </c>
      <c r="U216" s="62">
        <f t="shared" si="118"/>
        <v>3651.75</v>
      </c>
      <c r="V216" s="62">
        <f t="shared" si="119"/>
        <v>730.35</v>
      </c>
      <c r="W216" s="62">
        <f t="shared" si="120"/>
        <v>1217.25</v>
      </c>
      <c r="X216" s="62">
        <f t="shared" si="121"/>
        <v>486.90000000000003</v>
      </c>
      <c r="Y216" s="62">
        <v>1455</v>
      </c>
      <c r="Z216" s="62">
        <v>908</v>
      </c>
      <c r="AA216" s="64">
        <f t="shared" si="122"/>
        <v>13354</v>
      </c>
      <c r="AB216" s="64">
        <f t="shared" si="123"/>
        <v>38337.972222222219</v>
      </c>
      <c r="AC216" s="64">
        <f t="shared" si="124"/>
        <v>460055.66666666663</v>
      </c>
      <c r="AD216" s="64"/>
      <c r="AE216" s="64"/>
      <c r="AF216" s="64"/>
      <c r="AG216" s="64"/>
      <c r="AH216" s="64"/>
      <c r="AI216" s="64"/>
      <c r="AJ216" s="64"/>
      <c r="AK216" s="64"/>
      <c r="AL216" s="64"/>
    </row>
    <row r="217" spans="1:576" s="56" customFormat="1" ht="15" customHeight="1" x14ac:dyDescent="0.2">
      <c r="A217" s="99">
        <v>100</v>
      </c>
      <c r="B217" s="89" t="s">
        <v>335</v>
      </c>
      <c r="C217" s="89" t="s">
        <v>336</v>
      </c>
      <c r="D217" s="20">
        <v>14</v>
      </c>
      <c r="E217" s="89" t="s">
        <v>255</v>
      </c>
      <c r="F217" s="89" t="s">
        <v>337</v>
      </c>
      <c r="G217" s="130">
        <v>12</v>
      </c>
      <c r="H217" s="22">
        <v>40</v>
      </c>
      <c r="I217" s="22" t="s">
        <v>109</v>
      </c>
      <c r="J217" s="21" t="s">
        <v>132</v>
      </c>
      <c r="K217" s="21" t="s">
        <v>287</v>
      </c>
      <c r="L217" s="21" t="s">
        <v>200</v>
      </c>
      <c r="M217" s="22">
        <v>1</v>
      </c>
      <c r="N217" s="62">
        <v>24345</v>
      </c>
      <c r="O217" s="62"/>
      <c r="P217" s="62"/>
      <c r="Q217" s="62">
        <f t="shared" si="115"/>
        <v>24345</v>
      </c>
      <c r="R217" s="62"/>
      <c r="S217" s="62">
        <f t="shared" si="116"/>
        <v>4451.333333333333</v>
      </c>
      <c r="T217" s="62">
        <f t="shared" si="117"/>
        <v>44513.333333333336</v>
      </c>
      <c r="U217" s="62">
        <f t="shared" si="118"/>
        <v>3651.75</v>
      </c>
      <c r="V217" s="62">
        <f t="shared" si="119"/>
        <v>730.35</v>
      </c>
      <c r="W217" s="62">
        <f t="shared" si="120"/>
        <v>1217.25</v>
      </c>
      <c r="X217" s="62">
        <f t="shared" si="121"/>
        <v>486.90000000000003</v>
      </c>
      <c r="Y217" s="62">
        <v>1455</v>
      </c>
      <c r="Z217" s="62">
        <v>908</v>
      </c>
      <c r="AA217" s="64">
        <f t="shared" si="122"/>
        <v>13354</v>
      </c>
      <c r="AB217" s="64">
        <f t="shared" si="123"/>
        <v>37987.472222222219</v>
      </c>
      <c r="AC217" s="64">
        <f t="shared" si="124"/>
        <v>455849.66666666663</v>
      </c>
      <c r="AD217" s="64"/>
      <c r="AE217" s="64"/>
      <c r="AF217" s="64"/>
      <c r="AG217" s="64"/>
      <c r="AH217" s="64"/>
      <c r="AI217" s="64"/>
      <c r="AJ217" s="64"/>
      <c r="AK217" s="64"/>
      <c r="AL217" s="64"/>
    </row>
    <row r="218" spans="1:576" s="23" customFormat="1" ht="15" customHeight="1" x14ac:dyDescent="0.2">
      <c r="A218" s="18">
        <v>101</v>
      </c>
      <c r="B218" s="92" t="s">
        <v>335</v>
      </c>
      <c r="C218" s="92" t="s">
        <v>336</v>
      </c>
      <c r="D218" s="97">
        <v>14</v>
      </c>
      <c r="E218" s="92" t="s">
        <v>255</v>
      </c>
      <c r="F218" s="92" t="s">
        <v>337</v>
      </c>
      <c r="G218" s="131">
        <v>13</v>
      </c>
      <c r="H218" s="100">
        <v>40</v>
      </c>
      <c r="I218" s="100" t="s">
        <v>109</v>
      </c>
      <c r="J218" s="54" t="s">
        <v>85</v>
      </c>
      <c r="K218" s="54" t="s">
        <v>286</v>
      </c>
      <c r="L218" s="54" t="s">
        <v>200</v>
      </c>
      <c r="M218" s="100">
        <v>1</v>
      </c>
      <c r="N218" s="101">
        <v>30226</v>
      </c>
      <c r="O218" s="101"/>
      <c r="P218" s="101"/>
      <c r="Q218" s="101">
        <f t="shared" si="115"/>
        <v>30226</v>
      </c>
      <c r="R218" s="101">
        <f>70.1*5</f>
        <v>350.5</v>
      </c>
      <c r="S218" s="101">
        <f t="shared" si="116"/>
        <v>5482.5</v>
      </c>
      <c r="T218" s="101">
        <f t="shared" si="117"/>
        <v>54825</v>
      </c>
      <c r="U218" s="101">
        <f t="shared" si="118"/>
        <v>4533.8999999999996</v>
      </c>
      <c r="V218" s="101">
        <f t="shared" si="119"/>
        <v>906.78</v>
      </c>
      <c r="W218" s="101">
        <f t="shared" si="120"/>
        <v>1511.3000000000002</v>
      </c>
      <c r="X218" s="101">
        <f t="shared" si="121"/>
        <v>604.52</v>
      </c>
      <c r="Y218" s="101">
        <v>1595</v>
      </c>
      <c r="Z218" s="101">
        <v>1074</v>
      </c>
      <c r="AA218" s="102">
        <f t="shared" si="122"/>
        <v>16447.5</v>
      </c>
      <c r="AB218" s="102">
        <f t="shared" si="123"/>
        <v>47198.25</v>
      </c>
      <c r="AC218" s="102">
        <f t="shared" si="124"/>
        <v>566379</v>
      </c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</row>
    <row r="219" spans="1:576" s="59" customFormat="1" ht="15" customHeight="1" x14ac:dyDescent="0.2">
      <c r="A219" s="99">
        <v>102</v>
      </c>
      <c r="B219" s="58" t="s">
        <v>335</v>
      </c>
      <c r="C219" s="58" t="s">
        <v>336</v>
      </c>
      <c r="D219" s="125">
        <v>14</v>
      </c>
      <c r="E219" s="58" t="s">
        <v>255</v>
      </c>
      <c r="F219" s="58" t="s">
        <v>337</v>
      </c>
      <c r="G219" s="138">
        <v>13</v>
      </c>
      <c r="H219" s="60">
        <v>40</v>
      </c>
      <c r="I219" s="60" t="s">
        <v>109</v>
      </c>
      <c r="J219" s="57" t="s">
        <v>29</v>
      </c>
      <c r="K219" s="57" t="s">
        <v>289</v>
      </c>
      <c r="L219" s="57" t="s">
        <v>200</v>
      </c>
      <c r="M219" s="60">
        <v>1</v>
      </c>
      <c r="N219" s="62">
        <v>30226</v>
      </c>
      <c r="O219" s="69"/>
      <c r="P219" s="69"/>
      <c r="Q219" s="69">
        <f t="shared" si="115"/>
        <v>30226</v>
      </c>
      <c r="R219" s="69"/>
      <c r="S219" s="69">
        <f t="shared" si="116"/>
        <v>5482.5</v>
      </c>
      <c r="T219" s="69">
        <f t="shared" si="117"/>
        <v>54825</v>
      </c>
      <c r="U219" s="69">
        <f t="shared" si="118"/>
        <v>4533.8999999999996</v>
      </c>
      <c r="V219" s="69">
        <f t="shared" si="119"/>
        <v>906.78</v>
      </c>
      <c r="W219" s="69">
        <f t="shared" si="120"/>
        <v>1511.3000000000002</v>
      </c>
      <c r="X219" s="69">
        <f t="shared" si="121"/>
        <v>604.52</v>
      </c>
      <c r="Y219" s="69">
        <v>1595</v>
      </c>
      <c r="Z219" s="69">
        <v>1074</v>
      </c>
      <c r="AA219" s="70">
        <f t="shared" si="122"/>
        <v>16447.5</v>
      </c>
      <c r="AB219" s="64">
        <f t="shared" si="123"/>
        <v>46847.75</v>
      </c>
      <c r="AC219" s="70">
        <f t="shared" si="124"/>
        <v>562173</v>
      </c>
      <c r="AD219" s="70"/>
      <c r="AE219" s="70"/>
      <c r="AF219" s="70"/>
      <c r="AG219" s="70"/>
      <c r="AH219" s="70"/>
      <c r="AI219" s="70"/>
      <c r="AJ219" s="70"/>
      <c r="AK219" s="70"/>
      <c r="AL219" s="70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  <c r="IH219" s="61"/>
      <c r="II219" s="61"/>
      <c r="IJ219" s="61"/>
      <c r="IK219" s="61"/>
      <c r="IL219" s="61"/>
      <c r="IM219" s="61"/>
      <c r="IN219" s="61"/>
      <c r="IO219" s="61"/>
      <c r="IP219" s="61"/>
      <c r="IQ219" s="61"/>
      <c r="IR219" s="61"/>
      <c r="IS219" s="61"/>
      <c r="IT219" s="61"/>
      <c r="IU219" s="61"/>
      <c r="IV219" s="61"/>
      <c r="IW219" s="61"/>
      <c r="IX219" s="61"/>
      <c r="IY219" s="61"/>
      <c r="IZ219" s="61"/>
      <c r="JA219" s="61"/>
      <c r="JB219" s="61"/>
      <c r="JC219" s="61"/>
      <c r="JD219" s="61"/>
      <c r="JE219" s="61"/>
      <c r="JF219" s="61"/>
      <c r="JG219" s="61"/>
      <c r="JH219" s="61"/>
      <c r="JI219" s="61"/>
      <c r="JJ219" s="61"/>
      <c r="JK219" s="61"/>
      <c r="JL219" s="61"/>
      <c r="JM219" s="61"/>
      <c r="JN219" s="61"/>
      <c r="JO219" s="61"/>
      <c r="JP219" s="61"/>
      <c r="JQ219" s="61"/>
      <c r="JR219" s="61"/>
      <c r="JS219" s="61"/>
      <c r="JT219" s="61"/>
      <c r="JU219" s="61"/>
      <c r="JV219" s="61"/>
      <c r="JW219" s="61"/>
      <c r="JX219" s="61"/>
      <c r="JY219" s="61"/>
      <c r="JZ219" s="61"/>
      <c r="KA219" s="61"/>
      <c r="KB219" s="61"/>
      <c r="KC219" s="61"/>
      <c r="KD219" s="61"/>
      <c r="KE219" s="61"/>
      <c r="KF219" s="61"/>
      <c r="KG219" s="61"/>
      <c r="KH219" s="61"/>
      <c r="KI219" s="61"/>
      <c r="KJ219" s="61"/>
      <c r="KK219" s="61"/>
      <c r="KL219" s="61"/>
      <c r="KM219" s="61"/>
      <c r="KN219" s="61"/>
      <c r="KO219" s="61"/>
      <c r="KP219" s="61"/>
      <c r="KQ219" s="61"/>
      <c r="KR219" s="61"/>
      <c r="KS219" s="61"/>
      <c r="KT219" s="61"/>
      <c r="KU219" s="61"/>
      <c r="KV219" s="61"/>
      <c r="KW219" s="61"/>
      <c r="KX219" s="61"/>
      <c r="KY219" s="61"/>
      <c r="KZ219" s="61"/>
      <c r="LA219" s="61"/>
      <c r="LB219" s="61"/>
      <c r="LC219" s="61"/>
      <c r="LD219" s="61"/>
      <c r="LE219" s="61"/>
      <c r="LF219" s="61"/>
      <c r="LG219" s="61"/>
      <c r="LH219" s="61"/>
      <c r="LI219" s="61"/>
      <c r="LJ219" s="61"/>
      <c r="LK219" s="61"/>
      <c r="LL219" s="61"/>
      <c r="LM219" s="61"/>
      <c r="LN219" s="61"/>
      <c r="LO219" s="61"/>
      <c r="LP219" s="61"/>
      <c r="LQ219" s="61"/>
      <c r="LR219" s="61"/>
      <c r="LS219" s="61"/>
      <c r="LT219" s="61"/>
      <c r="LU219" s="61"/>
      <c r="LV219" s="61"/>
      <c r="LW219" s="61"/>
      <c r="LX219" s="61"/>
      <c r="LY219" s="61"/>
      <c r="LZ219" s="61"/>
      <c r="MA219" s="61"/>
      <c r="MB219" s="61"/>
      <c r="MC219" s="61"/>
      <c r="MD219" s="61"/>
      <c r="ME219" s="61"/>
      <c r="MF219" s="61"/>
      <c r="MG219" s="61"/>
      <c r="MH219" s="61"/>
      <c r="MI219" s="61"/>
      <c r="MJ219" s="61"/>
      <c r="MK219" s="61"/>
      <c r="ML219" s="61"/>
      <c r="MM219" s="61"/>
      <c r="MN219" s="61"/>
      <c r="MO219" s="61"/>
      <c r="MP219" s="61"/>
      <c r="MQ219" s="61"/>
      <c r="MR219" s="61"/>
      <c r="MS219" s="61"/>
      <c r="MT219" s="61"/>
      <c r="MU219" s="61"/>
      <c r="MV219" s="61"/>
      <c r="MW219" s="61"/>
      <c r="MX219" s="61"/>
      <c r="MY219" s="61"/>
      <c r="MZ219" s="61"/>
      <c r="NA219" s="61"/>
      <c r="NB219" s="61"/>
      <c r="NC219" s="61"/>
      <c r="ND219" s="61"/>
      <c r="NE219" s="61"/>
      <c r="NF219" s="61"/>
      <c r="NG219" s="61"/>
      <c r="NH219" s="61"/>
      <c r="NI219" s="61"/>
      <c r="NJ219" s="61"/>
      <c r="NK219" s="61"/>
      <c r="NL219" s="61"/>
      <c r="NM219" s="61"/>
      <c r="NN219" s="61"/>
      <c r="NO219" s="61"/>
      <c r="NP219" s="61"/>
      <c r="NQ219" s="61"/>
      <c r="NR219" s="61"/>
      <c r="NS219" s="61"/>
      <c r="NT219" s="61"/>
      <c r="NU219" s="61"/>
      <c r="NV219" s="61"/>
      <c r="NW219" s="61"/>
      <c r="NX219" s="61"/>
      <c r="NY219" s="61"/>
      <c r="NZ219" s="61"/>
      <c r="OA219" s="61"/>
      <c r="OB219" s="61"/>
      <c r="OC219" s="61"/>
      <c r="OD219" s="61"/>
      <c r="OE219" s="61"/>
      <c r="OF219" s="61"/>
      <c r="OG219" s="61"/>
      <c r="OH219" s="61"/>
      <c r="OI219" s="61"/>
      <c r="OJ219" s="61"/>
      <c r="OK219" s="61"/>
      <c r="OL219" s="61"/>
      <c r="OM219" s="61"/>
      <c r="ON219" s="61"/>
      <c r="OO219" s="61"/>
      <c r="OP219" s="61"/>
      <c r="OQ219" s="61"/>
      <c r="OR219" s="61"/>
      <c r="OS219" s="61"/>
      <c r="OT219" s="61"/>
      <c r="OU219" s="61"/>
      <c r="OV219" s="61"/>
      <c r="OW219" s="61"/>
      <c r="OX219" s="61"/>
      <c r="OY219" s="61"/>
      <c r="OZ219" s="61"/>
      <c r="PA219" s="61"/>
      <c r="PB219" s="61"/>
      <c r="PC219" s="61"/>
      <c r="PD219" s="61"/>
      <c r="PE219" s="61"/>
      <c r="PF219" s="61"/>
      <c r="PG219" s="61"/>
      <c r="PH219" s="61"/>
      <c r="PI219" s="61"/>
      <c r="PJ219" s="61"/>
      <c r="PK219" s="61"/>
      <c r="PL219" s="61"/>
      <c r="PM219" s="61"/>
      <c r="PN219" s="61"/>
      <c r="PO219" s="61"/>
      <c r="PP219" s="61"/>
      <c r="PQ219" s="61"/>
      <c r="PR219" s="61"/>
      <c r="PS219" s="61"/>
      <c r="PT219" s="61"/>
      <c r="PU219" s="61"/>
      <c r="PV219" s="61"/>
      <c r="PW219" s="61"/>
      <c r="PX219" s="61"/>
      <c r="PY219" s="61"/>
      <c r="PZ219" s="61"/>
      <c r="QA219" s="61"/>
      <c r="QB219" s="61"/>
      <c r="QC219" s="61"/>
      <c r="QD219" s="61"/>
      <c r="QE219" s="61"/>
      <c r="QF219" s="61"/>
      <c r="QG219" s="61"/>
      <c r="QH219" s="61"/>
      <c r="QI219" s="61"/>
      <c r="QJ219" s="61"/>
      <c r="QK219" s="61"/>
      <c r="QL219" s="61"/>
      <c r="QM219" s="61"/>
      <c r="QN219" s="61"/>
      <c r="QO219" s="61"/>
      <c r="QP219" s="61"/>
      <c r="QQ219" s="61"/>
      <c r="QR219" s="61"/>
      <c r="QS219" s="61"/>
      <c r="QT219" s="61"/>
      <c r="QU219" s="61"/>
      <c r="QV219" s="61"/>
      <c r="QW219" s="61"/>
      <c r="QX219" s="61"/>
      <c r="QY219" s="61"/>
      <c r="QZ219" s="61"/>
      <c r="RA219" s="61"/>
      <c r="RB219" s="61"/>
      <c r="RC219" s="61"/>
      <c r="RD219" s="61"/>
      <c r="RE219" s="61"/>
      <c r="RF219" s="61"/>
      <c r="RG219" s="61"/>
      <c r="RH219" s="61"/>
      <c r="RI219" s="61"/>
      <c r="RJ219" s="61"/>
      <c r="RK219" s="61"/>
      <c r="RL219" s="61"/>
      <c r="RM219" s="61"/>
      <c r="RN219" s="61"/>
      <c r="RO219" s="61"/>
      <c r="RP219" s="61"/>
      <c r="RQ219" s="61"/>
      <c r="RR219" s="61"/>
      <c r="RS219" s="61"/>
      <c r="RT219" s="61"/>
      <c r="RU219" s="61"/>
      <c r="RV219" s="61"/>
      <c r="RW219" s="61"/>
      <c r="RX219" s="61"/>
      <c r="RY219" s="61"/>
      <c r="RZ219" s="61"/>
      <c r="SA219" s="61"/>
      <c r="SB219" s="61"/>
      <c r="SC219" s="61"/>
      <c r="SD219" s="61"/>
      <c r="SE219" s="61"/>
      <c r="SF219" s="61"/>
      <c r="SG219" s="61"/>
      <c r="SH219" s="61"/>
      <c r="SI219" s="61"/>
      <c r="SJ219" s="61"/>
      <c r="SK219" s="61"/>
      <c r="SL219" s="61"/>
      <c r="SM219" s="61"/>
      <c r="SN219" s="61"/>
      <c r="SO219" s="61"/>
      <c r="SP219" s="61"/>
      <c r="SQ219" s="61"/>
      <c r="SR219" s="61"/>
      <c r="SS219" s="61"/>
      <c r="ST219" s="61"/>
      <c r="SU219" s="61"/>
      <c r="SV219" s="61"/>
      <c r="SW219" s="61"/>
      <c r="SX219" s="61"/>
      <c r="SY219" s="61"/>
      <c r="SZ219" s="61"/>
      <c r="TA219" s="61"/>
      <c r="TB219" s="61"/>
      <c r="TC219" s="61"/>
      <c r="TD219" s="61"/>
      <c r="TE219" s="61"/>
      <c r="TF219" s="61"/>
      <c r="TG219" s="61"/>
      <c r="TH219" s="61"/>
      <c r="TI219" s="61"/>
      <c r="TJ219" s="61"/>
      <c r="TK219" s="61"/>
      <c r="TL219" s="61"/>
      <c r="TM219" s="61"/>
      <c r="TN219" s="61"/>
      <c r="TO219" s="61"/>
      <c r="TP219" s="61"/>
      <c r="TQ219" s="61"/>
      <c r="TR219" s="61"/>
      <c r="TS219" s="61"/>
      <c r="TT219" s="61"/>
      <c r="TU219" s="61"/>
      <c r="TV219" s="61"/>
      <c r="TW219" s="61"/>
      <c r="TX219" s="61"/>
      <c r="TY219" s="61"/>
      <c r="TZ219" s="61"/>
      <c r="UA219" s="61"/>
      <c r="UB219" s="61"/>
      <c r="UC219" s="61"/>
      <c r="UD219" s="61"/>
      <c r="UE219" s="61"/>
      <c r="UF219" s="61"/>
      <c r="UG219" s="61"/>
      <c r="UH219" s="61"/>
      <c r="UI219" s="61"/>
      <c r="UJ219" s="61"/>
      <c r="UK219" s="61"/>
      <c r="UL219" s="61"/>
      <c r="UM219" s="61"/>
      <c r="UN219" s="61"/>
      <c r="UO219" s="61"/>
      <c r="UP219" s="61"/>
      <c r="UQ219" s="61"/>
      <c r="UR219" s="61"/>
      <c r="US219" s="61"/>
      <c r="UT219" s="61"/>
      <c r="UU219" s="61"/>
      <c r="UV219" s="61"/>
      <c r="UW219" s="61"/>
      <c r="UX219" s="61"/>
      <c r="UY219" s="61"/>
      <c r="UZ219" s="61"/>
      <c r="VA219" s="61"/>
      <c r="VB219" s="61"/>
      <c r="VC219" s="61"/>
      <c r="VD219" s="61"/>
    </row>
    <row r="220" spans="1:576" s="23" customFormat="1" ht="15" customHeight="1" x14ac:dyDescent="0.2">
      <c r="A220" s="18">
        <v>103</v>
      </c>
      <c r="B220" s="89" t="s">
        <v>335</v>
      </c>
      <c r="C220" s="89" t="s">
        <v>336</v>
      </c>
      <c r="D220" s="20">
        <v>14</v>
      </c>
      <c r="E220" s="92" t="s">
        <v>255</v>
      </c>
      <c r="F220" s="89" t="s">
        <v>337</v>
      </c>
      <c r="G220" s="130">
        <v>13</v>
      </c>
      <c r="H220" s="22">
        <v>40</v>
      </c>
      <c r="I220" s="22" t="s">
        <v>109</v>
      </c>
      <c r="J220" s="21" t="s">
        <v>177</v>
      </c>
      <c r="K220" s="21" t="s">
        <v>288</v>
      </c>
      <c r="L220" s="21" t="s">
        <v>200</v>
      </c>
      <c r="M220" s="22">
        <v>1</v>
      </c>
      <c r="N220" s="62">
        <v>30226</v>
      </c>
      <c r="O220" s="62"/>
      <c r="P220" s="62"/>
      <c r="Q220" s="62">
        <f t="shared" si="115"/>
        <v>30226</v>
      </c>
      <c r="R220" s="62"/>
      <c r="S220" s="62">
        <f t="shared" si="116"/>
        <v>5482.5</v>
      </c>
      <c r="T220" s="62">
        <f t="shared" si="117"/>
        <v>54825</v>
      </c>
      <c r="U220" s="62">
        <f t="shared" si="118"/>
        <v>4533.8999999999996</v>
      </c>
      <c r="V220" s="62">
        <f t="shared" si="119"/>
        <v>906.78</v>
      </c>
      <c r="W220" s="62">
        <f t="shared" si="120"/>
        <v>1511.3000000000002</v>
      </c>
      <c r="X220" s="62">
        <f t="shared" si="121"/>
        <v>604.52</v>
      </c>
      <c r="Y220" s="62">
        <v>1595</v>
      </c>
      <c r="Z220" s="62">
        <v>1074</v>
      </c>
      <c r="AA220" s="64">
        <f t="shared" si="122"/>
        <v>16447.5</v>
      </c>
      <c r="AB220" s="64">
        <f t="shared" si="123"/>
        <v>46847.75</v>
      </c>
      <c r="AC220" s="64">
        <f t="shared" si="124"/>
        <v>562173</v>
      </c>
      <c r="AD220" s="64"/>
      <c r="AE220" s="64"/>
      <c r="AF220" s="64"/>
      <c r="AG220" s="64"/>
      <c r="AH220" s="64"/>
      <c r="AI220" s="64"/>
      <c r="AJ220" s="64"/>
      <c r="AK220" s="64"/>
      <c r="AL220" s="6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</row>
    <row r="221" spans="1:576" s="207" customFormat="1" ht="15" customHeight="1" x14ac:dyDescent="0.2">
      <c r="A221" s="99">
        <v>104</v>
      </c>
      <c r="B221" s="199" t="s">
        <v>335</v>
      </c>
      <c r="C221" s="199" t="s">
        <v>336</v>
      </c>
      <c r="D221" s="200">
        <v>14</v>
      </c>
      <c r="E221" s="199" t="s">
        <v>256</v>
      </c>
      <c r="F221" s="199" t="s">
        <v>337</v>
      </c>
      <c r="G221" s="201">
        <v>14</v>
      </c>
      <c r="H221" s="202">
        <v>40</v>
      </c>
      <c r="I221" s="202" t="s">
        <v>109</v>
      </c>
      <c r="J221" s="203" t="s">
        <v>167</v>
      </c>
      <c r="K221" s="203" t="s">
        <v>279</v>
      </c>
      <c r="L221" s="203" t="s">
        <v>193</v>
      </c>
      <c r="M221" s="202">
        <v>1</v>
      </c>
      <c r="N221" s="62">
        <v>38087</v>
      </c>
      <c r="O221" s="204"/>
      <c r="P221" s="204"/>
      <c r="Q221" s="204">
        <f t="shared" si="115"/>
        <v>38087</v>
      </c>
      <c r="R221" s="204"/>
      <c r="S221" s="204">
        <f t="shared" si="116"/>
        <v>6874.333333333333</v>
      </c>
      <c r="T221" s="204">
        <f t="shared" si="117"/>
        <v>68743.333333333328</v>
      </c>
      <c r="U221" s="204">
        <f t="shared" si="118"/>
        <v>5713.05</v>
      </c>
      <c r="V221" s="204">
        <f t="shared" si="119"/>
        <v>1142.6099999999999</v>
      </c>
      <c r="W221" s="204">
        <f t="shared" si="120"/>
        <v>1904.3500000000001</v>
      </c>
      <c r="X221" s="204">
        <f t="shared" si="121"/>
        <v>761.74</v>
      </c>
      <c r="Y221" s="204">
        <v>1837</v>
      </c>
      <c r="Z221" s="204">
        <v>1322</v>
      </c>
      <c r="AA221" s="205">
        <f t="shared" si="122"/>
        <v>20623</v>
      </c>
      <c r="AB221" s="64">
        <f t="shared" si="123"/>
        <v>58787.805555555555</v>
      </c>
      <c r="AC221" s="205">
        <f t="shared" si="124"/>
        <v>705453.66666666663</v>
      </c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  <c r="BI221" s="206"/>
      <c r="BJ221" s="206"/>
      <c r="BK221" s="206"/>
      <c r="BL221" s="206"/>
      <c r="BM221" s="206"/>
      <c r="BN221" s="206"/>
      <c r="BO221" s="206"/>
      <c r="BP221" s="206"/>
      <c r="BQ221" s="206"/>
      <c r="BR221" s="206"/>
      <c r="BS221" s="206"/>
      <c r="BT221" s="206"/>
      <c r="BU221" s="206"/>
      <c r="BV221" s="206"/>
      <c r="BW221" s="206"/>
      <c r="BX221" s="206"/>
      <c r="BY221" s="206"/>
      <c r="BZ221" s="206"/>
      <c r="CA221" s="206"/>
      <c r="CB221" s="206"/>
      <c r="CC221" s="206"/>
      <c r="CD221" s="206"/>
      <c r="CE221" s="206"/>
      <c r="CF221" s="206"/>
      <c r="CG221" s="206"/>
      <c r="CH221" s="206"/>
      <c r="CI221" s="206"/>
      <c r="CJ221" s="206"/>
      <c r="CK221" s="206"/>
      <c r="CL221" s="206"/>
      <c r="CM221" s="206"/>
      <c r="CN221" s="206"/>
      <c r="CO221" s="206"/>
      <c r="CP221" s="206"/>
      <c r="CQ221" s="206"/>
      <c r="CR221" s="206"/>
      <c r="CS221" s="206"/>
      <c r="CT221" s="206"/>
      <c r="CU221" s="206"/>
      <c r="CV221" s="206"/>
      <c r="CW221" s="206"/>
      <c r="CX221" s="206"/>
      <c r="CY221" s="206"/>
      <c r="CZ221" s="206"/>
      <c r="DA221" s="206"/>
      <c r="DB221" s="206"/>
      <c r="DC221" s="206"/>
      <c r="DD221" s="206"/>
      <c r="DE221" s="206"/>
      <c r="DF221" s="206"/>
      <c r="DG221" s="206"/>
      <c r="DH221" s="206"/>
      <c r="DI221" s="206"/>
      <c r="DJ221" s="206"/>
      <c r="DK221" s="206"/>
      <c r="DL221" s="206"/>
      <c r="DM221" s="206"/>
      <c r="DN221" s="206"/>
      <c r="DO221" s="206"/>
      <c r="DP221" s="206"/>
      <c r="DQ221" s="206"/>
      <c r="DR221" s="206"/>
      <c r="DS221" s="206"/>
      <c r="DT221" s="206"/>
      <c r="DU221" s="206"/>
      <c r="DV221" s="206"/>
      <c r="DW221" s="206"/>
      <c r="DX221" s="206"/>
      <c r="DY221" s="206"/>
      <c r="DZ221" s="206"/>
      <c r="EA221" s="206"/>
      <c r="EB221" s="206"/>
      <c r="EC221" s="206"/>
      <c r="ED221" s="206"/>
      <c r="EE221" s="206"/>
      <c r="EF221" s="206"/>
      <c r="EG221" s="206"/>
      <c r="EH221" s="206"/>
      <c r="EI221" s="206"/>
      <c r="EJ221" s="206"/>
      <c r="EK221" s="206"/>
      <c r="EL221" s="206"/>
      <c r="EM221" s="206"/>
      <c r="EN221" s="206"/>
      <c r="EO221" s="206"/>
      <c r="EP221" s="206"/>
      <c r="EQ221" s="206"/>
      <c r="ER221" s="206"/>
      <c r="ES221" s="206"/>
      <c r="ET221" s="206"/>
      <c r="EU221" s="206"/>
      <c r="EV221" s="206"/>
      <c r="EW221" s="206"/>
      <c r="EX221" s="206"/>
      <c r="EY221" s="206"/>
      <c r="EZ221" s="206"/>
      <c r="FA221" s="206"/>
      <c r="FB221" s="206"/>
      <c r="FC221" s="206"/>
      <c r="FD221" s="206"/>
      <c r="FE221" s="206"/>
      <c r="FF221" s="206"/>
      <c r="FG221" s="206"/>
      <c r="FH221" s="206"/>
      <c r="FI221" s="206"/>
      <c r="FJ221" s="206"/>
      <c r="FK221" s="206"/>
      <c r="FL221" s="206"/>
      <c r="FM221" s="206"/>
      <c r="FN221" s="206"/>
      <c r="FO221" s="206"/>
      <c r="FP221" s="206"/>
      <c r="FQ221" s="206"/>
      <c r="FR221" s="206"/>
      <c r="FS221" s="206"/>
      <c r="FT221" s="206"/>
      <c r="FU221" s="206"/>
      <c r="FV221" s="206"/>
      <c r="FW221" s="206"/>
      <c r="FX221" s="206"/>
      <c r="FY221" s="206"/>
      <c r="FZ221" s="206"/>
      <c r="GA221" s="206"/>
      <c r="GB221" s="206"/>
      <c r="GC221" s="206"/>
      <c r="GD221" s="206"/>
      <c r="GE221" s="206"/>
      <c r="GF221" s="206"/>
      <c r="GG221" s="206"/>
      <c r="GH221" s="206"/>
      <c r="GI221" s="206"/>
      <c r="GJ221" s="206"/>
      <c r="GK221" s="206"/>
      <c r="GL221" s="206"/>
      <c r="GM221" s="206"/>
      <c r="GN221" s="206"/>
      <c r="GO221" s="206"/>
      <c r="GP221" s="206"/>
      <c r="GQ221" s="206"/>
      <c r="GR221" s="206"/>
      <c r="GS221" s="206"/>
      <c r="GT221" s="206"/>
      <c r="GU221" s="206"/>
      <c r="GV221" s="206"/>
      <c r="GW221" s="206"/>
      <c r="GX221" s="206"/>
      <c r="GY221" s="206"/>
      <c r="GZ221" s="206"/>
      <c r="HA221" s="206"/>
      <c r="HB221" s="206"/>
      <c r="HC221" s="206"/>
      <c r="HD221" s="206"/>
      <c r="HE221" s="206"/>
      <c r="HF221" s="206"/>
      <c r="HG221" s="206"/>
      <c r="HH221" s="206"/>
      <c r="HI221" s="206"/>
      <c r="HJ221" s="206"/>
      <c r="HK221" s="206"/>
      <c r="HL221" s="206"/>
      <c r="HM221" s="206"/>
      <c r="HN221" s="206"/>
      <c r="HO221" s="206"/>
      <c r="HP221" s="206"/>
      <c r="HQ221" s="206"/>
      <c r="HR221" s="206"/>
      <c r="HS221" s="206"/>
      <c r="HT221" s="206"/>
      <c r="HU221" s="206"/>
      <c r="HV221" s="206"/>
      <c r="HW221" s="206"/>
      <c r="HX221" s="206"/>
      <c r="HY221" s="206"/>
      <c r="HZ221" s="206"/>
      <c r="IA221" s="206"/>
      <c r="IB221" s="206"/>
      <c r="IC221" s="206"/>
      <c r="ID221" s="206"/>
      <c r="IE221" s="206"/>
      <c r="IF221" s="206"/>
      <c r="IG221" s="206"/>
      <c r="IH221" s="206"/>
      <c r="II221" s="206"/>
      <c r="IJ221" s="206"/>
      <c r="IK221" s="206"/>
      <c r="IL221" s="206"/>
      <c r="IM221" s="206"/>
      <c r="IN221" s="206"/>
      <c r="IO221" s="206"/>
      <c r="IP221" s="206"/>
      <c r="IQ221" s="206"/>
      <c r="IR221" s="206"/>
      <c r="IS221" s="206"/>
      <c r="IT221" s="206"/>
      <c r="IU221" s="206"/>
      <c r="IV221" s="206"/>
      <c r="IW221" s="206"/>
      <c r="IX221" s="206"/>
      <c r="IY221" s="206"/>
      <c r="IZ221" s="206"/>
      <c r="JA221" s="206"/>
      <c r="JB221" s="206"/>
      <c r="JC221" s="206"/>
      <c r="JD221" s="206"/>
      <c r="JE221" s="206"/>
      <c r="JF221" s="206"/>
      <c r="JG221" s="206"/>
      <c r="JH221" s="206"/>
      <c r="JI221" s="206"/>
      <c r="JJ221" s="206"/>
      <c r="JK221" s="206"/>
      <c r="JL221" s="206"/>
      <c r="JM221" s="206"/>
      <c r="JN221" s="206"/>
      <c r="JO221" s="206"/>
      <c r="JP221" s="206"/>
      <c r="JQ221" s="206"/>
      <c r="JR221" s="206"/>
      <c r="JS221" s="206"/>
      <c r="JT221" s="206"/>
      <c r="JU221" s="206"/>
      <c r="JV221" s="206"/>
      <c r="JW221" s="206"/>
      <c r="JX221" s="206"/>
      <c r="JY221" s="206"/>
      <c r="JZ221" s="206"/>
      <c r="KA221" s="206"/>
      <c r="KB221" s="206"/>
      <c r="KC221" s="206"/>
      <c r="KD221" s="206"/>
      <c r="KE221" s="206"/>
      <c r="KF221" s="206"/>
      <c r="KG221" s="206"/>
      <c r="KH221" s="206"/>
      <c r="KI221" s="206"/>
      <c r="KJ221" s="206"/>
      <c r="KK221" s="206"/>
      <c r="KL221" s="206"/>
      <c r="KM221" s="206"/>
      <c r="KN221" s="206"/>
      <c r="KO221" s="206"/>
      <c r="KP221" s="206"/>
      <c r="KQ221" s="206"/>
      <c r="KR221" s="206"/>
      <c r="KS221" s="206"/>
      <c r="KT221" s="206"/>
      <c r="KU221" s="206"/>
      <c r="KV221" s="206"/>
      <c r="KW221" s="206"/>
      <c r="KX221" s="206"/>
      <c r="KY221" s="206"/>
      <c r="KZ221" s="206"/>
      <c r="LA221" s="206"/>
      <c r="LB221" s="206"/>
      <c r="LC221" s="206"/>
      <c r="LD221" s="206"/>
      <c r="LE221" s="206"/>
      <c r="LF221" s="206"/>
      <c r="LG221" s="206"/>
      <c r="LH221" s="206"/>
      <c r="LI221" s="206"/>
      <c r="LJ221" s="206"/>
      <c r="LK221" s="206"/>
      <c r="LL221" s="206"/>
      <c r="LM221" s="206"/>
      <c r="LN221" s="206"/>
      <c r="LO221" s="206"/>
      <c r="LP221" s="206"/>
      <c r="LQ221" s="206"/>
      <c r="LR221" s="206"/>
      <c r="LS221" s="206"/>
      <c r="LT221" s="206"/>
      <c r="LU221" s="206"/>
      <c r="LV221" s="206"/>
      <c r="LW221" s="206"/>
      <c r="LX221" s="206"/>
      <c r="LY221" s="206"/>
      <c r="LZ221" s="206"/>
      <c r="MA221" s="206"/>
      <c r="MB221" s="206"/>
      <c r="MC221" s="206"/>
      <c r="MD221" s="206"/>
      <c r="ME221" s="206"/>
      <c r="MF221" s="206"/>
      <c r="MG221" s="206"/>
      <c r="MH221" s="206"/>
      <c r="MI221" s="206"/>
      <c r="MJ221" s="206"/>
      <c r="MK221" s="206"/>
      <c r="ML221" s="206"/>
      <c r="MM221" s="206"/>
      <c r="MN221" s="206"/>
      <c r="MO221" s="206"/>
      <c r="MP221" s="206"/>
      <c r="MQ221" s="206"/>
      <c r="MR221" s="206"/>
      <c r="MS221" s="206"/>
      <c r="MT221" s="206"/>
      <c r="MU221" s="206"/>
      <c r="MV221" s="206"/>
      <c r="MW221" s="206"/>
      <c r="MX221" s="206"/>
      <c r="MY221" s="206"/>
      <c r="MZ221" s="206"/>
      <c r="NA221" s="206"/>
      <c r="NB221" s="206"/>
      <c r="NC221" s="206"/>
      <c r="ND221" s="206"/>
      <c r="NE221" s="206"/>
      <c r="NF221" s="206"/>
      <c r="NG221" s="206"/>
      <c r="NH221" s="206"/>
      <c r="NI221" s="206"/>
      <c r="NJ221" s="206"/>
      <c r="NK221" s="206"/>
      <c r="NL221" s="206"/>
      <c r="NM221" s="206"/>
      <c r="NN221" s="206"/>
      <c r="NO221" s="206"/>
      <c r="NP221" s="206"/>
      <c r="NQ221" s="206"/>
      <c r="NR221" s="206"/>
      <c r="NS221" s="206"/>
      <c r="NT221" s="206"/>
      <c r="NU221" s="206"/>
      <c r="NV221" s="206"/>
      <c r="NW221" s="206"/>
      <c r="NX221" s="206"/>
      <c r="NY221" s="206"/>
      <c r="NZ221" s="206"/>
      <c r="OA221" s="206"/>
      <c r="OB221" s="206"/>
      <c r="OC221" s="206"/>
      <c r="OD221" s="206"/>
      <c r="OE221" s="206"/>
      <c r="OF221" s="206"/>
      <c r="OG221" s="206"/>
      <c r="OH221" s="206"/>
      <c r="OI221" s="206"/>
      <c r="OJ221" s="206"/>
      <c r="OK221" s="206"/>
      <c r="OL221" s="206"/>
      <c r="OM221" s="206"/>
      <c r="ON221" s="206"/>
      <c r="OO221" s="206"/>
      <c r="OP221" s="206"/>
      <c r="OQ221" s="206"/>
      <c r="OR221" s="206"/>
      <c r="OS221" s="206"/>
      <c r="OT221" s="206"/>
      <c r="OU221" s="206"/>
      <c r="OV221" s="206"/>
      <c r="OW221" s="206"/>
      <c r="OX221" s="206"/>
      <c r="OY221" s="206"/>
      <c r="OZ221" s="206"/>
      <c r="PA221" s="206"/>
      <c r="PB221" s="206"/>
      <c r="PC221" s="206"/>
      <c r="PD221" s="206"/>
      <c r="PE221" s="206"/>
      <c r="PF221" s="206"/>
      <c r="PG221" s="206"/>
      <c r="PH221" s="206"/>
      <c r="PI221" s="206"/>
      <c r="PJ221" s="206"/>
      <c r="PK221" s="206"/>
      <c r="PL221" s="206"/>
      <c r="PM221" s="206"/>
      <c r="PN221" s="206"/>
      <c r="PO221" s="206"/>
      <c r="PP221" s="206"/>
      <c r="PQ221" s="206"/>
      <c r="PR221" s="206"/>
      <c r="PS221" s="206"/>
      <c r="PT221" s="206"/>
      <c r="PU221" s="206"/>
      <c r="PV221" s="206"/>
      <c r="PW221" s="206"/>
      <c r="PX221" s="206"/>
      <c r="PY221" s="206"/>
      <c r="PZ221" s="206"/>
      <c r="QA221" s="206"/>
      <c r="QB221" s="206"/>
      <c r="QC221" s="206"/>
      <c r="QD221" s="206"/>
      <c r="QE221" s="206"/>
      <c r="QF221" s="206"/>
      <c r="QG221" s="206"/>
      <c r="QH221" s="206"/>
      <c r="QI221" s="206"/>
      <c r="QJ221" s="206"/>
      <c r="QK221" s="206"/>
      <c r="QL221" s="206"/>
      <c r="QM221" s="206"/>
      <c r="QN221" s="206"/>
      <c r="QO221" s="206"/>
      <c r="QP221" s="206"/>
      <c r="QQ221" s="206"/>
      <c r="QR221" s="206"/>
      <c r="QS221" s="206"/>
      <c r="QT221" s="206"/>
      <c r="QU221" s="206"/>
      <c r="QV221" s="206"/>
      <c r="QW221" s="206"/>
      <c r="QX221" s="206"/>
      <c r="QY221" s="206"/>
      <c r="QZ221" s="206"/>
      <c r="RA221" s="206"/>
      <c r="RB221" s="206"/>
      <c r="RC221" s="206"/>
      <c r="RD221" s="206"/>
      <c r="RE221" s="206"/>
      <c r="RF221" s="206"/>
      <c r="RG221" s="206"/>
      <c r="RH221" s="206"/>
      <c r="RI221" s="206"/>
      <c r="RJ221" s="206"/>
      <c r="RK221" s="206"/>
      <c r="RL221" s="206"/>
      <c r="RM221" s="206"/>
      <c r="RN221" s="206"/>
      <c r="RO221" s="206"/>
      <c r="RP221" s="206"/>
      <c r="RQ221" s="206"/>
      <c r="RR221" s="206"/>
      <c r="RS221" s="206"/>
      <c r="RT221" s="206"/>
      <c r="RU221" s="206"/>
      <c r="RV221" s="206"/>
      <c r="RW221" s="206"/>
      <c r="RX221" s="206"/>
      <c r="RY221" s="206"/>
      <c r="RZ221" s="206"/>
      <c r="SA221" s="206"/>
      <c r="SB221" s="206"/>
      <c r="SC221" s="206"/>
      <c r="SD221" s="206"/>
      <c r="SE221" s="206"/>
      <c r="SF221" s="206"/>
      <c r="SG221" s="206"/>
      <c r="SH221" s="206"/>
      <c r="SI221" s="206"/>
      <c r="SJ221" s="206"/>
      <c r="SK221" s="206"/>
      <c r="SL221" s="206"/>
      <c r="SM221" s="206"/>
      <c r="SN221" s="206"/>
      <c r="SO221" s="206"/>
      <c r="SP221" s="206"/>
      <c r="SQ221" s="206"/>
      <c r="SR221" s="206"/>
      <c r="SS221" s="206"/>
      <c r="ST221" s="206"/>
      <c r="SU221" s="206"/>
      <c r="SV221" s="206"/>
      <c r="SW221" s="206"/>
      <c r="SX221" s="206"/>
      <c r="SY221" s="206"/>
      <c r="SZ221" s="206"/>
      <c r="TA221" s="206"/>
      <c r="TB221" s="206"/>
      <c r="TC221" s="206"/>
      <c r="TD221" s="206"/>
      <c r="TE221" s="206"/>
      <c r="TF221" s="206"/>
      <c r="TG221" s="206"/>
      <c r="TH221" s="206"/>
      <c r="TI221" s="206"/>
      <c r="TJ221" s="206"/>
      <c r="TK221" s="206"/>
      <c r="TL221" s="206"/>
      <c r="TM221" s="206"/>
      <c r="TN221" s="206"/>
      <c r="TO221" s="206"/>
      <c r="TP221" s="206"/>
      <c r="TQ221" s="206"/>
      <c r="TR221" s="206"/>
      <c r="TS221" s="206"/>
      <c r="TT221" s="206"/>
      <c r="TU221" s="206"/>
      <c r="TV221" s="206"/>
      <c r="TW221" s="206"/>
      <c r="TX221" s="206"/>
      <c r="TY221" s="206"/>
      <c r="TZ221" s="206"/>
      <c r="UA221" s="206"/>
      <c r="UB221" s="206"/>
      <c r="UC221" s="206"/>
      <c r="UD221" s="206"/>
      <c r="UE221" s="206"/>
      <c r="UF221" s="206"/>
      <c r="UG221" s="206"/>
      <c r="UH221" s="206"/>
      <c r="UI221" s="206"/>
      <c r="UJ221" s="206"/>
      <c r="UK221" s="206"/>
      <c r="UL221" s="206"/>
      <c r="UM221" s="206"/>
      <c r="UN221" s="206"/>
      <c r="UO221" s="206"/>
      <c r="UP221" s="206"/>
      <c r="UQ221" s="206"/>
      <c r="UR221" s="206"/>
      <c r="US221" s="206"/>
      <c r="UT221" s="206"/>
      <c r="UU221" s="206"/>
      <c r="UV221" s="206"/>
      <c r="UW221" s="206"/>
      <c r="UX221" s="206"/>
      <c r="UY221" s="206"/>
      <c r="UZ221" s="206"/>
      <c r="VA221" s="206"/>
      <c r="VB221" s="206"/>
      <c r="VC221" s="206"/>
      <c r="VD221" s="206"/>
    </row>
    <row r="222" spans="1:576" s="23" customFormat="1" ht="15" customHeight="1" x14ac:dyDescent="0.2">
      <c r="A222" s="99">
        <v>105</v>
      </c>
      <c r="B222" s="189" t="s">
        <v>335</v>
      </c>
      <c r="C222" s="189" t="s">
        <v>336</v>
      </c>
      <c r="D222" s="190">
        <v>14</v>
      </c>
      <c r="E222" s="208" t="s">
        <v>255</v>
      </c>
      <c r="F222" s="189" t="s">
        <v>337</v>
      </c>
      <c r="G222" s="192">
        <v>10</v>
      </c>
      <c r="H222" s="193">
        <v>40</v>
      </c>
      <c r="I222" s="193" t="s">
        <v>109</v>
      </c>
      <c r="J222" s="191" t="s">
        <v>90</v>
      </c>
      <c r="K222" s="21" t="s">
        <v>286</v>
      </c>
      <c r="L222" s="21" t="s">
        <v>119</v>
      </c>
      <c r="M222" s="193">
        <v>1</v>
      </c>
      <c r="N222" s="194">
        <f>15856+300</f>
        <v>16156</v>
      </c>
      <c r="O222" s="194"/>
      <c r="P222" s="194"/>
      <c r="Q222" s="62">
        <f t="shared" si="115"/>
        <v>16156</v>
      </c>
      <c r="R222" s="194"/>
      <c r="S222" s="194">
        <f t="shared" si="116"/>
        <v>2943</v>
      </c>
      <c r="T222" s="194">
        <f t="shared" si="117"/>
        <v>29430</v>
      </c>
      <c r="U222" s="194">
        <f t="shared" si="118"/>
        <v>2423.4</v>
      </c>
      <c r="V222" s="194">
        <f t="shared" si="119"/>
        <v>484.68</v>
      </c>
      <c r="W222" s="194">
        <f t="shared" si="120"/>
        <v>807.80000000000007</v>
      </c>
      <c r="X222" s="194">
        <f t="shared" si="121"/>
        <v>323.12</v>
      </c>
      <c r="Y222" s="194">
        <v>931</v>
      </c>
      <c r="Z222" s="194">
        <v>571</v>
      </c>
      <c r="AA222" s="195">
        <f t="shared" si="122"/>
        <v>8829</v>
      </c>
      <c r="AB222" s="64">
        <f t="shared" si="123"/>
        <v>25130.5</v>
      </c>
      <c r="AC222" s="195">
        <f t="shared" si="124"/>
        <v>301566</v>
      </c>
      <c r="AD222" s="64"/>
      <c r="AE222" s="64"/>
      <c r="AF222" s="64"/>
      <c r="AG222" s="64"/>
      <c r="AH222" s="64"/>
      <c r="AI222" s="64"/>
      <c r="AJ222" s="64"/>
      <c r="AK222" s="64"/>
      <c r="AL222" s="6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</row>
    <row r="223" spans="1:576" s="23" customFormat="1" ht="15" customHeight="1" x14ac:dyDescent="0.2">
      <c r="A223" s="18">
        <v>106</v>
      </c>
      <c r="B223" s="89" t="s">
        <v>335</v>
      </c>
      <c r="C223" s="89" t="s">
        <v>336</v>
      </c>
      <c r="D223" s="20">
        <v>14</v>
      </c>
      <c r="E223" s="89" t="s">
        <v>255</v>
      </c>
      <c r="F223" s="89" t="s">
        <v>337</v>
      </c>
      <c r="G223" s="130">
        <v>15</v>
      </c>
      <c r="H223" s="22">
        <v>40</v>
      </c>
      <c r="I223" s="22" t="s">
        <v>109</v>
      </c>
      <c r="J223" s="21" t="s">
        <v>181</v>
      </c>
      <c r="K223" s="21" t="s">
        <v>286</v>
      </c>
      <c r="L223" s="21" t="s">
        <v>200</v>
      </c>
      <c r="M223" s="22">
        <v>1</v>
      </c>
      <c r="N223" s="62">
        <v>48963</v>
      </c>
      <c r="O223" s="62"/>
      <c r="P223" s="62"/>
      <c r="Q223" s="62">
        <f t="shared" si="115"/>
        <v>48963</v>
      </c>
      <c r="R223" s="62"/>
      <c r="S223" s="62">
        <f t="shared" si="116"/>
        <v>8834.1666666666661</v>
      </c>
      <c r="T223" s="62">
        <f t="shared" si="117"/>
        <v>88341.666666666657</v>
      </c>
      <c r="U223" s="62">
        <f t="shared" si="118"/>
        <v>7344.45</v>
      </c>
      <c r="V223" s="62">
        <f t="shared" si="119"/>
        <v>1468.8899999999999</v>
      </c>
      <c r="W223" s="62">
        <f t="shared" si="120"/>
        <v>2448.15</v>
      </c>
      <c r="X223" s="62">
        <f t="shared" si="121"/>
        <v>979.26</v>
      </c>
      <c r="Y223" s="62">
        <v>2376</v>
      </c>
      <c r="Z223" s="62">
        <v>1666</v>
      </c>
      <c r="AA223" s="64"/>
      <c r="AB223" s="64">
        <f t="shared" si="123"/>
        <v>73343.736111111109</v>
      </c>
      <c r="AC223" s="64">
        <f t="shared" si="124"/>
        <v>880124.83333333326</v>
      </c>
      <c r="AD223" s="64"/>
      <c r="AE223" s="64"/>
      <c r="AF223" s="64"/>
      <c r="AG223" s="64"/>
      <c r="AH223" s="64"/>
      <c r="AI223" s="64"/>
      <c r="AJ223" s="64"/>
      <c r="AK223" s="64"/>
      <c r="AL223" s="6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</row>
    <row r="224" spans="1:576" s="23" customFormat="1" ht="15" customHeight="1" x14ac:dyDescent="0.2">
      <c r="A224" s="99">
        <v>107</v>
      </c>
      <c r="B224" s="89" t="s">
        <v>335</v>
      </c>
      <c r="C224" s="89" t="s">
        <v>336</v>
      </c>
      <c r="D224" s="20">
        <v>14</v>
      </c>
      <c r="E224" s="89" t="s">
        <v>255</v>
      </c>
      <c r="F224" s="89" t="s">
        <v>337</v>
      </c>
      <c r="G224" s="130">
        <v>15</v>
      </c>
      <c r="H224" s="22">
        <v>40</v>
      </c>
      <c r="I224" s="22" t="s">
        <v>109</v>
      </c>
      <c r="J224" s="21" t="s">
        <v>178</v>
      </c>
      <c r="K224" s="21" t="s">
        <v>287</v>
      </c>
      <c r="L224" s="21" t="s">
        <v>200</v>
      </c>
      <c r="M224" s="22">
        <v>1</v>
      </c>
      <c r="N224" s="62">
        <v>48963</v>
      </c>
      <c r="O224" s="62"/>
      <c r="P224" s="62"/>
      <c r="Q224" s="62">
        <f t="shared" si="115"/>
        <v>48963</v>
      </c>
      <c r="R224" s="62"/>
      <c r="S224" s="62">
        <f t="shared" si="116"/>
        <v>8728.1666666666679</v>
      </c>
      <c r="T224" s="62">
        <f t="shared" si="117"/>
        <v>87281.666666666672</v>
      </c>
      <c r="U224" s="62">
        <f t="shared" si="118"/>
        <v>7344.45</v>
      </c>
      <c r="V224" s="62">
        <f t="shared" si="119"/>
        <v>1468.8899999999999</v>
      </c>
      <c r="W224" s="62">
        <f t="shared" si="120"/>
        <v>2448.15</v>
      </c>
      <c r="X224" s="62">
        <f t="shared" si="121"/>
        <v>979.26</v>
      </c>
      <c r="Y224" s="62">
        <v>1989</v>
      </c>
      <c r="Z224" s="62">
        <v>1417</v>
      </c>
      <c r="AA224" s="64"/>
      <c r="AB224" s="64">
        <f t="shared" si="123"/>
        <v>72610.569444444438</v>
      </c>
      <c r="AC224" s="64">
        <f t="shared" si="124"/>
        <v>871326.83333333326</v>
      </c>
      <c r="AD224" s="64"/>
      <c r="AE224" s="64"/>
      <c r="AF224" s="64"/>
      <c r="AG224" s="64"/>
      <c r="AH224" s="64"/>
      <c r="AI224" s="64"/>
      <c r="AJ224" s="64"/>
      <c r="AK224" s="64"/>
      <c r="AL224" s="6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</row>
    <row r="225" spans="1:576" s="23" customFormat="1" ht="15" customHeight="1" x14ac:dyDescent="0.2">
      <c r="A225" s="18">
        <v>108</v>
      </c>
      <c r="B225" s="89" t="s">
        <v>335</v>
      </c>
      <c r="C225" s="89" t="s">
        <v>336</v>
      </c>
      <c r="D225" s="20">
        <v>14</v>
      </c>
      <c r="E225" s="92" t="s">
        <v>255</v>
      </c>
      <c r="F225" s="89" t="s">
        <v>337</v>
      </c>
      <c r="G225" s="130">
        <v>15</v>
      </c>
      <c r="H225" s="22">
        <v>40</v>
      </c>
      <c r="I225" s="22" t="s">
        <v>109</v>
      </c>
      <c r="J225" s="21" t="s">
        <v>179</v>
      </c>
      <c r="K225" s="21" t="s">
        <v>288</v>
      </c>
      <c r="L225" s="21" t="s">
        <v>200</v>
      </c>
      <c r="M225" s="22">
        <v>1</v>
      </c>
      <c r="N225" s="62">
        <v>48963</v>
      </c>
      <c r="O225" s="62"/>
      <c r="P225" s="62"/>
      <c r="Q225" s="62">
        <f t="shared" si="115"/>
        <v>48963</v>
      </c>
      <c r="R225" s="62">
        <f>70.1*4</f>
        <v>280.39999999999998</v>
      </c>
      <c r="S225" s="62">
        <f t="shared" si="116"/>
        <v>8728.1666666666679</v>
      </c>
      <c r="T225" s="62">
        <f t="shared" si="117"/>
        <v>87281.666666666672</v>
      </c>
      <c r="U225" s="62">
        <f t="shared" si="118"/>
        <v>7344.45</v>
      </c>
      <c r="V225" s="62">
        <f t="shared" si="119"/>
        <v>1468.8899999999999</v>
      </c>
      <c r="W225" s="62">
        <f t="shared" si="120"/>
        <v>2448.15</v>
      </c>
      <c r="X225" s="62">
        <f t="shared" si="121"/>
        <v>979.26</v>
      </c>
      <c r="Y225" s="62">
        <v>1989</v>
      </c>
      <c r="Z225" s="62">
        <v>1417</v>
      </c>
      <c r="AA225" s="64"/>
      <c r="AB225" s="64">
        <f t="shared" si="123"/>
        <v>72890.969444444447</v>
      </c>
      <c r="AC225" s="64">
        <f t="shared" si="124"/>
        <v>874691.6333333333</v>
      </c>
      <c r="AD225" s="64"/>
      <c r="AE225" s="64"/>
      <c r="AF225" s="64"/>
      <c r="AG225" s="64"/>
      <c r="AH225" s="64"/>
      <c r="AI225" s="64"/>
      <c r="AJ225" s="64"/>
      <c r="AK225" s="64"/>
      <c r="AL225" s="6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</row>
    <row r="226" spans="1:576" s="23" customFormat="1" ht="15" customHeight="1" x14ac:dyDescent="0.2">
      <c r="A226" s="99">
        <v>109</v>
      </c>
      <c r="B226" s="89" t="s">
        <v>335</v>
      </c>
      <c r="C226" s="89" t="s">
        <v>336</v>
      </c>
      <c r="D226" s="20">
        <v>14</v>
      </c>
      <c r="E226" s="89" t="s">
        <v>255</v>
      </c>
      <c r="F226" s="89" t="s">
        <v>337</v>
      </c>
      <c r="G226" s="130">
        <v>15</v>
      </c>
      <c r="H226" s="22">
        <v>40</v>
      </c>
      <c r="I226" s="22" t="s">
        <v>109</v>
      </c>
      <c r="J226" s="21" t="s">
        <v>182</v>
      </c>
      <c r="K226" s="21" t="s">
        <v>289</v>
      </c>
      <c r="L226" s="21" t="s">
        <v>200</v>
      </c>
      <c r="M226" s="22">
        <v>1</v>
      </c>
      <c r="N226" s="62">
        <v>48963</v>
      </c>
      <c r="O226" s="62"/>
      <c r="P226" s="62"/>
      <c r="Q226" s="62">
        <f t="shared" si="115"/>
        <v>48963</v>
      </c>
      <c r="R226" s="62"/>
      <c r="S226" s="62">
        <f t="shared" si="116"/>
        <v>8834.1666666666661</v>
      </c>
      <c r="T226" s="62">
        <f t="shared" si="117"/>
        <v>88341.666666666657</v>
      </c>
      <c r="U226" s="62">
        <f t="shared" si="118"/>
        <v>7344.45</v>
      </c>
      <c r="V226" s="62">
        <f t="shared" si="119"/>
        <v>1468.8899999999999</v>
      </c>
      <c r="W226" s="62">
        <f t="shared" si="120"/>
        <v>2448.15</v>
      </c>
      <c r="X226" s="62">
        <f t="shared" si="121"/>
        <v>979.26</v>
      </c>
      <c r="Y226" s="62">
        <v>2376</v>
      </c>
      <c r="Z226" s="62">
        <v>1666</v>
      </c>
      <c r="AA226" s="64"/>
      <c r="AB226" s="64">
        <f t="shared" si="123"/>
        <v>73343.736111111109</v>
      </c>
      <c r="AC226" s="64">
        <f t="shared" si="124"/>
        <v>880124.83333333326</v>
      </c>
      <c r="AD226" s="64"/>
      <c r="AE226" s="64"/>
      <c r="AF226" s="64"/>
      <c r="AG226" s="64"/>
      <c r="AH226" s="64"/>
      <c r="AI226" s="64"/>
      <c r="AJ226" s="64"/>
      <c r="AK226" s="64"/>
      <c r="AL226" s="6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</row>
    <row r="227" spans="1:576" s="23" customFormat="1" ht="15" customHeight="1" x14ac:dyDescent="0.2">
      <c r="A227" s="18">
        <v>110</v>
      </c>
      <c r="B227" s="89" t="s">
        <v>335</v>
      </c>
      <c r="C227" s="89" t="s">
        <v>336</v>
      </c>
      <c r="D227" s="20">
        <v>14</v>
      </c>
      <c r="E227" s="89" t="s">
        <v>255</v>
      </c>
      <c r="F227" s="89" t="s">
        <v>337</v>
      </c>
      <c r="G227" s="130">
        <v>15</v>
      </c>
      <c r="H227" s="22">
        <v>40</v>
      </c>
      <c r="I227" s="22" t="s">
        <v>109</v>
      </c>
      <c r="J227" s="21" t="s">
        <v>180</v>
      </c>
      <c r="K227" s="21" t="s">
        <v>290</v>
      </c>
      <c r="L227" s="21" t="s">
        <v>200</v>
      </c>
      <c r="M227" s="22">
        <v>1</v>
      </c>
      <c r="N227" s="62">
        <v>48963</v>
      </c>
      <c r="O227" s="62"/>
      <c r="P227" s="62"/>
      <c r="Q227" s="62">
        <f t="shared" si="115"/>
        <v>48963</v>
      </c>
      <c r="R227" s="62"/>
      <c r="S227" s="62">
        <f t="shared" si="116"/>
        <v>8728.1666666666679</v>
      </c>
      <c r="T227" s="62">
        <f t="shared" si="117"/>
        <v>87281.666666666672</v>
      </c>
      <c r="U227" s="62">
        <f t="shared" si="118"/>
        <v>7344.45</v>
      </c>
      <c r="V227" s="62">
        <f t="shared" si="119"/>
        <v>1468.8899999999999</v>
      </c>
      <c r="W227" s="62">
        <f t="shared" si="120"/>
        <v>2448.15</v>
      </c>
      <c r="X227" s="62">
        <f t="shared" si="121"/>
        <v>979.26</v>
      </c>
      <c r="Y227" s="62">
        <v>1989</v>
      </c>
      <c r="Z227" s="62">
        <v>1417</v>
      </c>
      <c r="AA227" s="64"/>
      <c r="AB227" s="64">
        <f t="shared" si="123"/>
        <v>72610.569444444438</v>
      </c>
      <c r="AC227" s="64">
        <f t="shared" si="124"/>
        <v>871326.83333333326</v>
      </c>
      <c r="AD227" s="64"/>
      <c r="AE227" s="64"/>
      <c r="AF227" s="64"/>
      <c r="AG227" s="64"/>
      <c r="AH227" s="64"/>
      <c r="AI227" s="64"/>
      <c r="AJ227" s="64"/>
      <c r="AK227" s="64"/>
      <c r="AL227" s="6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</row>
    <row r="228" spans="1:576" s="23" customFormat="1" ht="15" customHeight="1" x14ac:dyDescent="0.2">
      <c r="A228" s="99">
        <v>111</v>
      </c>
      <c r="B228" s="95" t="s">
        <v>335</v>
      </c>
      <c r="C228" s="95" t="s">
        <v>336</v>
      </c>
      <c r="D228" s="20">
        <v>14</v>
      </c>
      <c r="E228" s="89" t="s">
        <v>255</v>
      </c>
      <c r="F228" s="89" t="s">
        <v>337</v>
      </c>
      <c r="G228" s="132">
        <v>19</v>
      </c>
      <c r="H228" s="53">
        <v>40</v>
      </c>
      <c r="I228" s="53" t="s">
        <v>109</v>
      </c>
      <c r="J228" s="52" t="s">
        <v>183</v>
      </c>
      <c r="K228" s="52" t="s">
        <v>200</v>
      </c>
      <c r="L228" s="52" t="s">
        <v>119</v>
      </c>
      <c r="M228" s="53">
        <v>1</v>
      </c>
      <c r="N228" s="62">
        <v>82995</v>
      </c>
      <c r="O228" s="63"/>
      <c r="P228" s="63"/>
      <c r="Q228" s="63">
        <f t="shared" si="115"/>
        <v>82995</v>
      </c>
      <c r="R228" s="63"/>
      <c r="S228" s="63">
        <f t="shared" si="116"/>
        <v>14694.5</v>
      </c>
      <c r="T228" s="63">
        <f t="shared" si="117"/>
        <v>146945</v>
      </c>
      <c r="U228" s="63">
        <f t="shared" si="118"/>
        <v>12449.25</v>
      </c>
      <c r="V228" s="63">
        <f t="shared" si="119"/>
        <v>2489.85</v>
      </c>
      <c r="W228" s="63">
        <f t="shared" si="120"/>
        <v>4149.75</v>
      </c>
      <c r="X228" s="63">
        <f t="shared" si="121"/>
        <v>1659.9</v>
      </c>
      <c r="Y228" s="63">
        <v>3037</v>
      </c>
      <c r="Z228" s="63">
        <v>2135</v>
      </c>
      <c r="AA228" s="65"/>
      <c r="AB228" s="64">
        <f t="shared" si="123"/>
        <v>122385.70833333333</v>
      </c>
      <c r="AC228" s="65">
        <f t="shared" si="124"/>
        <v>1468628.5</v>
      </c>
      <c r="AD228" s="65"/>
      <c r="AE228" s="65"/>
      <c r="AF228" s="65"/>
      <c r="AG228" s="65"/>
      <c r="AH228" s="65"/>
      <c r="AI228" s="65"/>
      <c r="AJ228" s="65"/>
      <c r="AK228" s="65"/>
      <c r="AL228" s="65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</row>
    <row r="229" spans="1:576" s="163" customFormat="1" ht="17.25" customHeight="1" x14ac:dyDescent="0.2">
      <c r="A229" s="159"/>
      <c r="B229" s="160"/>
      <c r="C229" s="89"/>
      <c r="D229" s="20"/>
      <c r="E229" s="160"/>
      <c r="F229" s="89"/>
      <c r="G229" s="162"/>
      <c r="H229" s="90"/>
      <c r="I229" s="90"/>
      <c r="J229" s="21"/>
      <c r="K229" s="21"/>
      <c r="L229" s="91" t="s">
        <v>120</v>
      </c>
      <c r="M229" s="90"/>
      <c r="N229" s="71">
        <f t="shared" ref="N229:AA229" si="125">SUM(N118:N228)</f>
        <v>1828416</v>
      </c>
      <c r="O229" s="71">
        <f t="shared" si="125"/>
        <v>10725.199999999999</v>
      </c>
      <c r="P229" s="71">
        <f t="shared" si="125"/>
        <v>97079.400000000096</v>
      </c>
      <c r="Q229" s="71">
        <f t="shared" si="125"/>
        <v>1936220.600000001</v>
      </c>
      <c r="R229" s="71">
        <f t="shared" si="125"/>
        <v>29161.600000000017</v>
      </c>
      <c r="S229" s="71">
        <f t="shared" si="125"/>
        <v>355816.09999999992</v>
      </c>
      <c r="T229" s="71">
        <f t="shared" si="125"/>
        <v>3558161.0000000005</v>
      </c>
      <c r="U229" s="71">
        <f t="shared" si="125"/>
        <v>290433.0900000002</v>
      </c>
      <c r="V229" s="71">
        <f t="shared" si="125"/>
        <v>58086.618000000017</v>
      </c>
      <c r="W229" s="71">
        <f t="shared" si="125"/>
        <v>96811.030000000028</v>
      </c>
      <c r="X229" s="71">
        <f t="shared" si="125"/>
        <v>38724.412000000011</v>
      </c>
      <c r="Y229" s="71">
        <f t="shared" si="125"/>
        <v>121203</v>
      </c>
      <c r="Z229" s="71">
        <f t="shared" si="125"/>
        <v>77473</v>
      </c>
      <c r="AA229" s="71">
        <f t="shared" si="125"/>
        <v>891806.30000000086</v>
      </c>
      <c r="AB229" s="216">
        <f t="shared" si="123"/>
        <v>3048595.3000000021</v>
      </c>
      <c r="AC229" s="71">
        <f>SUM(AC118:AC228)</f>
        <v>36583143.599999994</v>
      </c>
      <c r="AD229" s="71"/>
      <c r="AE229" s="71"/>
      <c r="AF229" s="71">
        <v>150000</v>
      </c>
      <c r="AG229" s="71">
        <v>40000</v>
      </c>
      <c r="AH229" s="71"/>
      <c r="AI229" s="71">
        <v>400000</v>
      </c>
      <c r="AJ229" s="71"/>
      <c r="AK229" s="71"/>
      <c r="AL229" s="71">
        <v>250000</v>
      </c>
      <c r="AM229" s="265"/>
      <c r="AN229" s="265"/>
      <c r="AO229" s="265"/>
      <c r="AP229" s="265"/>
      <c r="AQ229" s="265"/>
      <c r="AR229" s="265"/>
      <c r="AS229" s="265"/>
      <c r="AT229" s="265"/>
      <c r="AU229" s="265"/>
      <c r="AV229" s="265"/>
      <c r="AW229" s="265"/>
      <c r="AX229" s="265"/>
      <c r="AY229" s="265"/>
      <c r="AZ229" s="265"/>
      <c r="BA229" s="265"/>
      <c r="BB229" s="265"/>
      <c r="BC229" s="265"/>
      <c r="BD229" s="265"/>
      <c r="BE229" s="265"/>
      <c r="BF229" s="265"/>
      <c r="BG229" s="265"/>
      <c r="BH229" s="265"/>
      <c r="BI229" s="265"/>
      <c r="BJ229" s="265"/>
      <c r="BK229" s="265"/>
      <c r="BL229" s="265"/>
      <c r="BM229" s="265"/>
      <c r="BN229" s="265"/>
      <c r="BO229" s="265"/>
      <c r="BP229" s="265"/>
      <c r="BQ229" s="265"/>
      <c r="BR229" s="265"/>
      <c r="BS229" s="265"/>
      <c r="BT229" s="265"/>
      <c r="BU229" s="265"/>
      <c r="BV229" s="265"/>
      <c r="BW229" s="265"/>
      <c r="BX229" s="265"/>
      <c r="BY229" s="265"/>
      <c r="BZ229" s="265"/>
      <c r="CA229" s="265"/>
      <c r="CB229" s="265"/>
      <c r="CC229" s="265"/>
      <c r="CD229" s="265"/>
      <c r="CE229" s="265"/>
      <c r="CF229" s="265"/>
      <c r="CG229" s="265"/>
      <c r="CH229" s="265"/>
      <c r="CI229" s="265"/>
      <c r="CJ229" s="265"/>
      <c r="CK229" s="265"/>
      <c r="CL229" s="265"/>
      <c r="CM229" s="265"/>
      <c r="CN229" s="265"/>
      <c r="CO229" s="265"/>
      <c r="CP229" s="265"/>
      <c r="CQ229" s="265"/>
      <c r="CR229" s="265"/>
      <c r="CS229" s="265"/>
      <c r="CT229" s="265"/>
      <c r="CU229" s="265"/>
      <c r="CV229" s="265"/>
      <c r="CW229" s="265"/>
      <c r="CX229" s="265"/>
      <c r="CY229" s="265"/>
      <c r="CZ229" s="265"/>
      <c r="DA229" s="265"/>
      <c r="DB229" s="265"/>
      <c r="DC229" s="265"/>
      <c r="DD229" s="265"/>
      <c r="DE229" s="265"/>
      <c r="DF229" s="265"/>
      <c r="DG229" s="265"/>
      <c r="DH229" s="265"/>
      <c r="DI229" s="265"/>
      <c r="DJ229" s="265"/>
      <c r="DK229" s="265"/>
      <c r="DL229" s="265"/>
      <c r="DM229" s="265"/>
      <c r="DN229" s="265"/>
      <c r="DO229" s="265"/>
      <c r="DP229" s="265"/>
      <c r="DQ229" s="265"/>
      <c r="DR229" s="265"/>
      <c r="DS229" s="265"/>
      <c r="DT229" s="265"/>
      <c r="DU229" s="265"/>
      <c r="DV229" s="265"/>
      <c r="DW229" s="265"/>
      <c r="DX229" s="265"/>
      <c r="DY229" s="265"/>
      <c r="DZ229" s="265"/>
      <c r="EA229" s="265"/>
      <c r="EB229" s="265"/>
      <c r="EC229" s="265"/>
      <c r="ED229" s="265"/>
      <c r="EE229" s="265"/>
      <c r="EF229" s="265"/>
      <c r="EG229" s="265"/>
      <c r="EH229" s="265"/>
      <c r="EI229" s="265"/>
      <c r="EJ229" s="265"/>
      <c r="EK229" s="265"/>
      <c r="EL229" s="265"/>
      <c r="EM229" s="265"/>
      <c r="EN229" s="265"/>
      <c r="EO229" s="265"/>
      <c r="EP229" s="265"/>
      <c r="EQ229" s="265"/>
      <c r="ER229" s="265"/>
      <c r="ES229" s="265"/>
      <c r="ET229" s="265"/>
      <c r="EU229" s="265"/>
      <c r="EV229" s="265"/>
      <c r="EW229" s="265"/>
      <c r="EX229" s="265"/>
      <c r="EY229" s="265"/>
      <c r="EZ229" s="265"/>
      <c r="FA229" s="265"/>
      <c r="FB229" s="265"/>
      <c r="FC229" s="265"/>
      <c r="FD229" s="265"/>
      <c r="FE229" s="265"/>
      <c r="FF229" s="265"/>
      <c r="FG229" s="265"/>
      <c r="FH229" s="265"/>
      <c r="FI229" s="265"/>
      <c r="FJ229" s="265"/>
      <c r="FK229" s="265"/>
      <c r="FL229" s="265"/>
      <c r="FM229" s="265"/>
      <c r="FN229" s="265"/>
      <c r="FO229" s="265"/>
      <c r="FP229" s="265"/>
      <c r="FQ229" s="265"/>
      <c r="FR229" s="265"/>
      <c r="FS229" s="265"/>
      <c r="FT229" s="265"/>
      <c r="FU229" s="265"/>
      <c r="FV229" s="265"/>
      <c r="FW229" s="265"/>
      <c r="FX229" s="265"/>
      <c r="FY229" s="265"/>
      <c r="FZ229" s="265"/>
      <c r="GA229" s="265"/>
      <c r="GB229" s="265"/>
      <c r="GC229" s="265"/>
      <c r="GD229" s="265"/>
      <c r="GE229" s="265"/>
      <c r="GF229" s="265"/>
      <c r="GG229" s="265"/>
      <c r="GH229" s="265"/>
      <c r="GI229" s="265"/>
      <c r="GJ229" s="265"/>
      <c r="GK229" s="265"/>
      <c r="GL229" s="265"/>
      <c r="GM229" s="265"/>
      <c r="GN229" s="265"/>
      <c r="GO229" s="265"/>
      <c r="GP229" s="265"/>
      <c r="GQ229" s="265"/>
      <c r="GR229" s="265"/>
      <c r="GS229" s="265"/>
      <c r="GT229" s="265"/>
      <c r="GU229" s="265"/>
      <c r="GV229" s="265"/>
      <c r="GW229" s="265"/>
      <c r="GX229" s="265"/>
      <c r="GY229" s="265"/>
      <c r="GZ229" s="265"/>
      <c r="HA229" s="265"/>
      <c r="HB229" s="265"/>
      <c r="HC229" s="265"/>
      <c r="HD229" s="265"/>
      <c r="HE229" s="265"/>
      <c r="HF229" s="265"/>
      <c r="HG229" s="265"/>
      <c r="HH229" s="265"/>
      <c r="HI229" s="265"/>
      <c r="HJ229" s="265"/>
      <c r="HK229" s="265"/>
      <c r="HL229" s="265"/>
      <c r="HM229" s="265"/>
      <c r="HN229" s="265"/>
      <c r="HO229" s="265"/>
      <c r="HP229" s="265"/>
      <c r="HQ229" s="265"/>
      <c r="HR229" s="265"/>
      <c r="HS229" s="265"/>
      <c r="HT229" s="265"/>
      <c r="HU229" s="265"/>
      <c r="HV229" s="265"/>
      <c r="HW229" s="265"/>
      <c r="HX229" s="265"/>
      <c r="HY229" s="265"/>
      <c r="HZ229" s="265"/>
      <c r="IA229" s="265"/>
      <c r="IB229" s="265"/>
      <c r="IC229" s="265"/>
      <c r="ID229" s="265"/>
      <c r="IE229" s="265"/>
      <c r="IF229" s="265"/>
      <c r="IG229" s="265"/>
      <c r="IH229" s="265"/>
      <c r="II229" s="265"/>
      <c r="IJ229" s="265"/>
      <c r="IK229" s="265"/>
      <c r="IL229" s="265"/>
      <c r="IM229" s="265"/>
      <c r="IN229" s="265"/>
      <c r="IO229" s="265"/>
      <c r="IP229" s="265"/>
      <c r="IQ229" s="265"/>
      <c r="IR229" s="265"/>
      <c r="IS229" s="265"/>
      <c r="IT229" s="265"/>
      <c r="IU229" s="265"/>
      <c r="IV229" s="265"/>
      <c r="IW229" s="265"/>
      <c r="IX229" s="265"/>
      <c r="IY229" s="265"/>
      <c r="IZ229" s="265"/>
      <c r="JA229" s="265"/>
      <c r="JB229" s="265"/>
      <c r="JC229" s="265"/>
      <c r="JD229" s="265"/>
      <c r="JE229" s="265"/>
      <c r="JF229" s="265"/>
      <c r="JG229" s="265"/>
      <c r="JH229" s="265"/>
      <c r="JI229" s="265"/>
      <c r="JJ229" s="265"/>
      <c r="JK229" s="265"/>
      <c r="JL229" s="265"/>
      <c r="JM229" s="265"/>
      <c r="JN229" s="265"/>
      <c r="JO229" s="265"/>
      <c r="JP229" s="265"/>
      <c r="JQ229" s="265"/>
      <c r="JR229" s="265"/>
      <c r="JS229" s="265"/>
      <c r="JT229" s="265"/>
      <c r="JU229" s="265"/>
      <c r="JV229" s="265"/>
      <c r="JW229" s="265"/>
      <c r="JX229" s="265"/>
      <c r="JY229" s="265"/>
      <c r="JZ229" s="265"/>
      <c r="KA229" s="265"/>
      <c r="KB229" s="265"/>
      <c r="KC229" s="265"/>
      <c r="KD229" s="265"/>
      <c r="KE229" s="265"/>
      <c r="KF229" s="265"/>
      <c r="KG229" s="265"/>
      <c r="KH229" s="265"/>
      <c r="KI229" s="265"/>
      <c r="KJ229" s="265"/>
      <c r="KK229" s="265"/>
      <c r="KL229" s="265"/>
      <c r="KM229" s="265"/>
      <c r="KN229" s="265"/>
      <c r="KO229" s="265"/>
      <c r="KP229" s="265"/>
      <c r="KQ229" s="265"/>
      <c r="KR229" s="265"/>
      <c r="KS229" s="265"/>
      <c r="KT229" s="265"/>
      <c r="KU229" s="265"/>
      <c r="KV229" s="265"/>
      <c r="KW229" s="265"/>
      <c r="KX229" s="265"/>
      <c r="KY229" s="265"/>
      <c r="KZ229" s="265"/>
      <c r="LA229" s="265"/>
      <c r="LB229" s="265"/>
      <c r="LC229" s="265"/>
      <c r="LD229" s="265"/>
      <c r="LE229" s="265"/>
      <c r="LF229" s="265"/>
      <c r="LG229" s="265"/>
      <c r="LH229" s="265"/>
      <c r="LI229" s="265"/>
      <c r="LJ229" s="265"/>
      <c r="LK229" s="265"/>
      <c r="LL229" s="265"/>
      <c r="LM229" s="265"/>
      <c r="LN229" s="265"/>
      <c r="LO229" s="265"/>
      <c r="LP229" s="265"/>
      <c r="LQ229" s="265"/>
      <c r="LR229" s="265"/>
      <c r="LS229" s="265"/>
      <c r="LT229" s="265"/>
      <c r="LU229" s="265"/>
      <c r="LV229" s="265"/>
      <c r="LW229" s="265"/>
      <c r="LX229" s="265"/>
      <c r="LY229" s="265"/>
      <c r="LZ229" s="265"/>
      <c r="MA229" s="265"/>
      <c r="MB229" s="265"/>
      <c r="MC229" s="265"/>
      <c r="MD229" s="265"/>
      <c r="ME229" s="265"/>
      <c r="MF229" s="265"/>
      <c r="MG229" s="265"/>
      <c r="MH229" s="265"/>
      <c r="MI229" s="265"/>
      <c r="MJ229" s="265"/>
      <c r="MK229" s="265"/>
      <c r="ML229" s="265"/>
      <c r="MM229" s="265"/>
      <c r="MN229" s="265"/>
      <c r="MO229" s="265"/>
      <c r="MP229" s="265"/>
      <c r="MQ229" s="265"/>
      <c r="MR229" s="265"/>
      <c r="MS229" s="265"/>
      <c r="MT229" s="265"/>
      <c r="MU229" s="265"/>
      <c r="MV229" s="265"/>
      <c r="MW229" s="265"/>
      <c r="MX229" s="265"/>
      <c r="MY229" s="265"/>
      <c r="MZ229" s="265"/>
      <c r="NA229" s="265"/>
      <c r="NB229" s="265"/>
      <c r="NC229" s="265"/>
      <c r="ND229" s="265"/>
      <c r="NE229" s="265"/>
      <c r="NF229" s="265"/>
      <c r="NG229" s="265"/>
      <c r="NH229" s="265"/>
      <c r="NI229" s="265"/>
      <c r="NJ229" s="265"/>
      <c r="NK229" s="265"/>
      <c r="NL229" s="265"/>
      <c r="NM229" s="265"/>
      <c r="NN229" s="265"/>
      <c r="NO229" s="265"/>
      <c r="NP229" s="265"/>
      <c r="NQ229" s="265"/>
      <c r="NR229" s="265"/>
      <c r="NS229" s="265"/>
      <c r="NT229" s="265"/>
      <c r="NU229" s="265"/>
      <c r="NV229" s="265"/>
      <c r="NW229" s="265"/>
      <c r="NX229" s="265"/>
      <c r="NY229" s="265"/>
      <c r="NZ229" s="265"/>
      <c r="OA229" s="265"/>
      <c r="OB229" s="265"/>
      <c r="OC229" s="265"/>
      <c r="OD229" s="265"/>
      <c r="OE229" s="265"/>
      <c r="OF229" s="265"/>
      <c r="OG229" s="265"/>
      <c r="OH229" s="265"/>
      <c r="OI229" s="265"/>
      <c r="OJ229" s="265"/>
      <c r="OK229" s="265"/>
      <c r="OL229" s="265"/>
      <c r="OM229" s="265"/>
      <c r="ON229" s="265"/>
      <c r="OO229" s="265"/>
      <c r="OP229" s="265"/>
      <c r="OQ229" s="265"/>
      <c r="OR229" s="265"/>
      <c r="OS229" s="265"/>
      <c r="OT229" s="265"/>
      <c r="OU229" s="265"/>
      <c r="OV229" s="265"/>
      <c r="OW229" s="265"/>
      <c r="OX229" s="252"/>
      <c r="OY229" s="252"/>
      <c r="OZ229" s="252"/>
      <c r="PA229" s="252"/>
      <c r="PB229" s="252"/>
      <c r="PC229" s="252"/>
      <c r="PD229" s="252"/>
      <c r="PE229" s="252"/>
      <c r="PF229" s="252"/>
      <c r="PG229" s="252"/>
      <c r="PH229" s="252"/>
      <c r="PI229" s="252"/>
      <c r="PJ229" s="252"/>
      <c r="PK229" s="252"/>
      <c r="PL229" s="252"/>
      <c r="PM229" s="252"/>
      <c r="PN229" s="252"/>
      <c r="PO229" s="252"/>
      <c r="PP229" s="252"/>
      <c r="PQ229" s="252"/>
      <c r="PR229" s="252"/>
      <c r="PS229" s="252"/>
      <c r="PT229" s="252"/>
      <c r="PU229" s="252"/>
      <c r="PV229" s="252"/>
      <c r="PW229" s="252"/>
      <c r="PX229" s="252"/>
      <c r="PY229" s="252"/>
      <c r="PZ229" s="252"/>
      <c r="QA229" s="252"/>
      <c r="QB229" s="252"/>
      <c r="QC229" s="252"/>
      <c r="QD229" s="252"/>
      <c r="QE229" s="252"/>
      <c r="QF229" s="252"/>
      <c r="QG229" s="252"/>
      <c r="QH229" s="252"/>
      <c r="QI229" s="252"/>
      <c r="QJ229" s="252"/>
      <c r="QK229" s="252"/>
      <c r="QL229" s="252"/>
      <c r="QM229" s="252"/>
      <c r="QN229" s="252"/>
      <c r="QO229" s="252"/>
      <c r="QP229" s="252"/>
      <c r="QQ229" s="252"/>
      <c r="QR229" s="252"/>
      <c r="QS229" s="252"/>
      <c r="QT229" s="252"/>
      <c r="QU229" s="252"/>
      <c r="QV229" s="252"/>
      <c r="QW229" s="252"/>
      <c r="QX229" s="252"/>
      <c r="QY229" s="252"/>
      <c r="QZ229" s="252"/>
      <c r="RA229" s="252"/>
      <c r="RB229" s="252"/>
      <c r="RC229" s="252"/>
      <c r="RD229" s="252"/>
      <c r="RE229" s="252"/>
      <c r="RF229" s="252"/>
      <c r="RG229" s="252"/>
      <c r="RH229" s="252"/>
      <c r="RI229" s="252"/>
      <c r="RJ229" s="252"/>
      <c r="RK229" s="252"/>
      <c r="RL229" s="252"/>
      <c r="RM229" s="252"/>
      <c r="RN229" s="252"/>
      <c r="RO229" s="252"/>
      <c r="RP229" s="252"/>
      <c r="RQ229" s="252"/>
      <c r="RR229" s="252"/>
      <c r="RS229" s="252"/>
      <c r="RT229" s="252"/>
      <c r="RU229" s="252"/>
      <c r="RV229" s="252"/>
      <c r="RW229" s="252"/>
      <c r="RX229" s="252"/>
      <c r="RY229" s="252"/>
      <c r="RZ229" s="252"/>
      <c r="SA229" s="252"/>
      <c r="SB229" s="252"/>
      <c r="SC229" s="252"/>
      <c r="SD229" s="252"/>
      <c r="SE229" s="252"/>
      <c r="SF229" s="252"/>
      <c r="SG229" s="252"/>
      <c r="SH229" s="252"/>
      <c r="SI229" s="252"/>
      <c r="SJ229" s="252"/>
      <c r="SK229" s="252"/>
      <c r="SL229" s="252"/>
      <c r="SM229" s="252"/>
      <c r="SN229" s="252"/>
      <c r="SO229" s="252"/>
      <c r="SP229" s="252"/>
      <c r="SQ229" s="252"/>
      <c r="SR229" s="252"/>
      <c r="SS229" s="252"/>
      <c r="ST229" s="252"/>
      <c r="SU229" s="252"/>
      <c r="SV229" s="252"/>
      <c r="SW229" s="252"/>
      <c r="SX229" s="252"/>
      <c r="SY229" s="252"/>
      <c r="SZ229" s="252"/>
      <c r="TA229" s="252"/>
      <c r="TB229" s="252"/>
      <c r="TC229" s="252"/>
      <c r="TD229" s="252"/>
      <c r="TE229" s="252"/>
      <c r="TF229" s="252"/>
      <c r="TG229" s="252"/>
      <c r="TH229" s="252"/>
      <c r="TI229" s="252"/>
      <c r="TJ229" s="252"/>
      <c r="TK229" s="252"/>
      <c r="TL229" s="252"/>
      <c r="TM229" s="252"/>
      <c r="TN229" s="252"/>
      <c r="TO229" s="252"/>
      <c r="TP229" s="252"/>
      <c r="TQ229" s="252"/>
      <c r="TR229" s="252"/>
      <c r="TS229" s="252"/>
      <c r="TT229" s="252"/>
      <c r="TU229" s="252"/>
      <c r="TV229" s="252"/>
      <c r="TW229" s="252"/>
      <c r="TX229" s="252"/>
      <c r="TY229" s="252"/>
      <c r="TZ229" s="252"/>
      <c r="UA229" s="252"/>
      <c r="UB229" s="252"/>
      <c r="UC229" s="252"/>
      <c r="UD229" s="252"/>
      <c r="UE229" s="252"/>
      <c r="UF229" s="252"/>
      <c r="UG229" s="252"/>
      <c r="UH229" s="252"/>
      <c r="UI229" s="252"/>
      <c r="UJ229" s="252"/>
      <c r="UK229" s="252"/>
      <c r="UL229" s="252"/>
      <c r="UM229" s="252"/>
      <c r="UN229" s="252"/>
      <c r="UO229" s="252"/>
      <c r="UP229" s="252"/>
      <c r="UQ229" s="252"/>
      <c r="UR229" s="252"/>
      <c r="US229" s="252"/>
      <c r="UT229" s="252"/>
      <c r="UU229" s="252"/>
      <c r="UV229" s="252"/>
      <c r="UW229" s="252"/>
      <c r="UX229" s="252"/>
      <c r="UY229" s="252"/>
      <c r="UZ229" s="252"/>
      <c r="VA229" s="252"/>
      <c r="VB229" s="252"/>
      <c r="VC229" s="252"/>
      <c r="VD229" s="252"/>
    </row>
    <row r="230" spans="1:576" ht="20.100000000000001" customHeight="1" x14ac:dyDescent="0.25">
      <c r="A230" s="31"/>
      <c r="B230" s="32"/>
      <c r="C230" s="93"/>
      <c r="D230" s="98"/>
      <c r="E230" s="32"/>
      <c r="F230" s="93"/>
      <c r="G230" s="135"/>
      <c r="H230" s="33"/>
      <c r="I230" s="33"/>
      <c r="J230" s="35"/>
      <c r="K230" s="35"/>
      <c r="L230" s="30"/>
      <c r="M230" s="33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8"/>
      <c r="AF230" s="68"/>
      <c r="AG230" s="68"/>
      <c r="AH230" s="68"/>
      <c r="AI230" s="68"/>
      <c r="AJ230" s="68"/>
      <c r="AK230" s="68"/>
      <c r="AL230" s="273"/>
    </row>
    <row r="231" spans="1:576" ht="20.100000000000001" customHeight="1" x14ac:dyDescent="0.25">
      <c r="A231" s="111" t="s">
        <v>194</v>
      </c>
      <c r="B231" s="32"/>
      <c r="C231" s="103"/>
      <c r="D231" s="104"/>
      <c r="E231" s="32"/>
      <c r="F231" s="103"/>
      <c r="G231" s="133"/>
      <c r="H231" s="33"/>
      <c r="I231" s="33"/>
      <c r="J231" s="34"/>
      <c r="K231" s="34"/>
      <c r="L231" s="29"/>
      <c r="M231" s="33"/>
      <c r="N231" s="67"/>
      <c r="O231" s="67"/>
      <c r="P231" s="67"/>
      <c r="Q231" s="68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8"/>
      <c r="AC231" s="67"/>
      <c r="AD231" s="67"/>
      <c r="AE231" s="68"/>
      <c r="AF231" s="68"/>
      <c r="AG231" s="68"/>
      <c r="AH231" s="68"/>
      <c r="AI231" s="68"/>
      <c r="AJ231" s="68"/>
      <c r="AK231" s="68"/>
      <c r="AL231" s="273"/>
    </row>
    <row r="232" spans="1:576" s="56" customFormat="1" ht="15" customHeight="1" x14ac:dyDescent="0.2">
      <c r="A232" s="18">
        <v>1</v>
      </c>
      <c r="B232" s="89" t="s">
        <v>335</v>
      </c>
      <c r="C232" s="89" t="s">
        <v>336</v>
      </c>
      <c r="D232" s="20">
        <v>14</v>
      </c>
      <c r="E232" s="89" t="s">
        <v>254</v>
      </c>
      <c r="F232" s="89" t="s">
        <v>337</v>
      </c>
      <c r="G232" s="130" t="s">
        <v>116</v>
      </c>
      <c r="H232" s="22">
        <v>40</v>
      </c>
      <c r="I232" s="157" t="s">
        <v>123</v>
      </c>
      <c r="J232" s="21" t="s">
        <v>117</v>
      </c>
      <c r="K232" s="21" t="s">
        <v>194</v>
      </c>
      <c r="L232" s="21" t="s">
        <v>194</v>
      </c>
      <c r="M232" s="22">
        <v>1</v>
      </c>
      <c r="N232" s="62">
        <v>14012</v>
      </c>
      <c r="O232" s="62"/>
      <c r="P232" s="62"/>
      <c r="Q232" s="62">
        <f t="shared" ref="Q232:Q263" si="126">N232+O232+P232</f>
        <v>14012</v>
      </c>
      <c r="R232" s="62"/>
      <c r="S232" s="62">
        <f t="shared" ref="S232:S264" si="127">(Q232+Y232+Z232)/30*5</f>
        <v>2634.166666666667</v>
      </c>
      <c r="T232" s="62">
        <f t="shared" ref="T232:T264" si="128">(Q232+Y232+Z232)/30*50</f>
        <v>26341.666666666668</v>
      </c>
      <c r="U232" s="62">
        <f t="shared" ref="U232:U264" si="129">Q232*15%</f>
        <v>2101.7999999999997</v>
      </c>
      <c r="V232" s="62">
        <f t="shared" ref="V232:V264" si="130">Q232*3%</f>
        <v>420.35999999999996</v>
      </c>
      <c r="W232" s="62">
        <f t="shared" ref="W232:W264" si="131">Q232*5%</f>
        <v>700.6</v>
      </c>
      <c r="X232" s="62">
        <f t="shared" ref="X232:X264" si="132">Q232*2%</f>
        <v>280.24</v>
      </c>
      <c r="Y232" s="62">
        <v>1114</v>
      </c>
      <c r="Z232" s="62">
        <v>679</v>
      </c>
      <c r="AA232" s="64">
        <f>(Q232+Y232+Z232)/2</f>
        <v>7902.5</v>
      </c>
      <c r="AB232" s="64">
        <f t="shared" ref="AB232:AB263" si="133">Q232+R232+U232+V232+W232+X232+Y232+Z232+(S232/12+T232/12+AA232/12)</f>
        <v>22381.194444444445</v>
      </c>
      <c r="AC232" s="64">
        <f t="shared" ref="AC232:AC263" si="134">+AB232*12</f>
        <v>268574.33333333337</v>
      </c>
      <c r="AD232" s="64"/>
      <c r="AE232" s="64"/>
      <c r="AF232" s="64"/>
      <c r="AG232" s="64"/>
      <c r="AH232" s="64"/>
      <c r="AI232" s="64"/>
      <c r="AJ232" s="64"/>
      <c r="AK232" s="64"/>
      <c r="AL232" s="6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</row>
    <row r="233" spans="1:576" s="23" customFormat="1" ht="15" customHeight="1" x14ac:dyDescent="0.2">
      <c r="A233" s="99">
        <v>2</v>
      </c>
      <c r="B233" s="92" t="s">
        <v>335</v>
      </c>
      <c r="C233" s="92" t="s">
        <v>336</v>
      </c>
      <c r="D233" s="97">
        <v>14</v>
      </c>
      <c r="E233" s="92" t="s">
        <v>254</v>
      </c>
      <c r="F233" s="92" t="s">
        <v>337</v>
      </c>
      <c r="G233" s="131">
        <v>18</v>
      </c>
      <c r="H233" s="100">
        <v>40</v>
      </c>
      <c r="I233" s="100" t="s">
        <v>109</v>
      </c>
      <c r="J233" s="54" t="s">
        <v>187</v>
      </c>
      <c r="K233" s="54" t="s">
        <v>194</v>
      </c>
      <c r="L233" s="54" t="s">
        <v>119</v>
      </c>
      <c r="M233" s="100">
        <v>1</v>
      </c>
      <c r="N233" s="63">
        <v>76946</v>
      </c>
      <c r="O233" s="101"/>
      <c r="P233" s="101"/>
      <c r="Q233" s="62">
        <f t="shared" si="126"/>
        <v>76946</v>
      </c>
      <c r="R233" s="101">
        <f>70.1*4</f>
        <v>280.39999999999998</v>
      </c>
      <c r="S233" s="101">
        <f t="shared" si="127"/>
        <v>13686.333333333334</v>
      </c>
      <c r="T233" s="101">
        <f t="shared" si="128"/>
        <v>136863.33333333334</v>
      </c>
      <c r="U233" s="101">
        <f t="shared" si="129"/>
        <v>11541.9</v>
      </c>
      <c r="V233" s="101">
        <f t="shared" si="130"/>
        <v>2308.38</v>
      </c>
      <c r="W233" s="101">
        <f t="shared" si="131"/>
        <v>3847.3</v>
      </c>
      <c r="X233" s="101">
        <f t="shared" si="132"/>
        <v>1538.92</v>
      </c>
      <c r="Y233" s="62">
        <v>3037</v>
      </c>
      <c r="Z233" s="62">
        <v>2135</v>
      </c>
      <c r="AA233" s="102"/>
      <c r="AB233" s="64">
        <f t="shared" si="133"/>
        <v>114180.70555555556</v>
      </c>
      <c r="AC233" s="64">
        <f t="shared" si="134"/>
        <v>1370168.4666666668</v>
      </c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</row>
    <row r="234" spans="1:576" s="23" customFormat="1" ht="15" customHeight="1" x14ac:dyDescent="0.2">
      <c r="A234" s="94">
        <v>3</v>
      </c>
      <c r="B234" s="95" t="s">
        <v>335</v>
      </c>
      <c r="C234" s="95" t="s">
        <v>336</v>
      </c>
      <c r="D234" s="96">
        <v>14</v>
      </c>
      <c r="E234" s="95" t="s">
        <v>254</v>
      </c>
      <c r="F234" s="95" t="s">
        <v>337</v>
      </c>
      <c r="G234" s="132" t="s">
        <v>35</v>
      </c>
      <c r="H234" s="53">
        <v>40</v>
      </c>
      <c r="I234" s="53" t="s">
        <v>123</v>
      </c>
      <c r="J234" s="52" t="s">
        <v>53</v>
      </c>
      <c r="K234" s="52" t="s">
        <v>282</v>
      </c>
      <c r="L234" s="52" t="s">
        <v>194</v>
      </c>
      <c r="M234" s="53">
        <v>1</v>
      </c>
      <c r="N234" s="62">
        <v>9369</v>
      </c>
      <c r="O234" s="63"/>
      <c r="P234" s="63"/>
      <c r="Q234" s="62">
        <f t="shared" si="126"/>
        <v>9369</v>
      </c>
      <c r="R234" s="63">
        <f>70.1*4</f>
        <v>280.39999999999998</v>
      </c>
      <c r="S234" s="63">
        <f t="shared" si="127"/>
        <v>1770.8333333333335</v>
      </c>
      <c r="T234" s="63">
        <f t="shared" si="128"/>
        <v>17708.333333333336</v>
      </c>
      <c r="U234" s="63">
        <f t="shared" si="129"/>
        <v>1405.35</v>
      </c>
      <c r="V234" s="63">
        <f t="shared" si="130"/>
        <v>281.07</v>
      </c>
      <c r="W234" s="63">
        <f t="shared" si="131"/>
        <v>468.45000000000005</v>
      </c>
      <c r="X234" s="63">
        <f t="shared" si="132"/>
        <v>187.38</v>
      </c>
      <c r="Y234" s="62">
        <f t="shared" ref="Y234:Y246" si="135">718+70</f>
        <v>788</v>
      </c>
      <c r="Z234" s="62">
        <f t="shared" ref="Z234:Z246" si="136">438+30</f>
        <v>468</v>
      </c>
      <c r="AA234" s="65">
        <f t="shared" ref="AA234:AA260" si="137">(Q234+Y234+Z234)/2</f>
        <v>5312.5</v>
      </c>
      <c r="AB234" s="64">
        <f t="shared" si="133"/>
        <v>15313.622222222222</v>
      </c>
      <c r="AC234" s="64">
        <f t="shared" si="134"/>
        <v>183763.46666666667</v>
      </c>
      <c r="AD234" s="65"/>
      <c r="AE234" s="65"/>
      <c r="AF234" s="65"/>
      <c r="AG234" s="65"/>
      <c r="AH234" s="65"/>
      <c r="AI234" s="65"/>
      <c r="AJ234" s="65"/>
      <c r="AK234" s="65"/>
      <c r="AL234" s="65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</row>
    <row r="235" spans="1:576" s="196" customFormat="1" ht="15" customHeight="1" x14ac:dyDescent="0.2">
      <c r="A235" s="18">
        <v>4</v>
      </c>
      <c r="B235" s="89" t="s">
        <v>335</v>
      </c>
      <c r="C235" s="89" t="s">
        <v>336</v>
      </c>
      <c r="D235" s="20">
        <v>14</v>
      </c>
      <c r="E235" s="89" t="s">
        <v>254</v>
      </c>
      <c r="F235" s="89" t="s">
        <v>337</v>
      </c>
      <c r="G235" s="130" t="s">
        <v>35</v>
      </c>
      <c r="H235" s="22">
        <v>40</v>
      </c>
      <c r="I235" s="22" t="s">
        <v>123</v>
      </c>
      <c r="J235" s="21" t="s">
        <v>53</v>
      </c>
      <c r="K235" s="21" t="s">
        <v>282</v>
      </c>
      <c r="L235" s="21" t="s">
        <v>194</v>
      </c>
      <c r="M235" s="22">
        <v>1</v>
      </c>
      <c r="N235" s="62">
        <v>9369</v>
      </c>
      <c r="O235" s="62"/>
      <c r="P235" s="62"/>
      <c r="Q235" s="62">
        <f t="shared" si="126"/>
        <v>9369</v>
      </c>
      <c r="R235" s="62">
        <f>70.1*4</f>
        <v>280.39999999999998</v>
      </c>
      <c r="S235" s="62">
        <f t="shared" si="127"/>
        <v>1770.8333333333335</v>
      </c>
      <c r="T235" s="62">
        <f t="shared" si="128"/>
        <v>17708.333333333336</v>
      </c>
      <c r="U235" s="62">
        <f t="shared" si="129"/>
        <v>1405.35</v>
      </c>
      <c r="V235" s="62">
        <f t="shared" si="130"/>
        <v>281.07</v>
      </c>
      <c r="W235" s="62">
        <f t="shared" si="131"/>
        <v>468.45000000000005</v>
      </c>
      <c r="X235" s="62">
        <f t="shared" si="132"/>
        <v>187.38</v>
      </c>
      <c r="Y235" s="62">
        <f t="shared" si="135"/>
        <v>788</v>
      </c>
      <c r="Z235" s="62">
        <f t="shared" si="136"/>
        <v>468</v>
      </c>
      <c r="AA235" s="64">
        <f t="shared" si="137"/>
        <v>5312.5</v>
      </c>
      <c r="AB235" s="64">
        <f t="shared" si="133"/>
        <v>15313.622222222222</v>
      </c>
      <c r="AC235" s="64">
        <f t="shared" si="134"/>
        <v>183763.46666666667</v>
      </c>
      <c r="AD235" s="195"/>
      <c r="AE235" s="195"/>
      <c r="AF235" s="195"/>
      <c r="AG235" s="195"/>
      <c r="AH235" s="195"/>
      <c r="AI235" s="195"/>
      <c r="AJ235" s="195"/>
      <c r="AK235" s="195"/>
      <c r="AL235" s="195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  <c r="BD235" s="197"/>
      <c r="BE235" s="197"/>
      <c r="BF235" s="197"/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  <c r="BV235" s="197"/>
      <c r="BW235" s="197"/>
      <c r="BX235" s="197"/>
      <c r="BY235" s="197"/>
      <c r="BZ235" s="197"/>
      <c r="CA235" s="197"/>
      <c r="CB235" s="197"/>
      <c r="CC235" s="197"/>
      <c r="CD235" s="197"/>
      <c r="CE235" s="197"/>
      <c r="CF235" s="197"/>
      <c r="CG235" s="197"/>
      <c r="CH235" s="197"/>
      <c r="CI235" s="197"/>
      <c r="CJ235" s="197"/>
      <c r="CK235" s="197"/>
      <c r="CL235" s="197"/>
      <c r="CM235" s="197"/>
      <c r="CN235" s="197"/>
      <c r="CO235" s="197"/>
      <c r="CP235" s="197"/>
      <c r="CQ235" s="197"/>
      <c r="CR235" s="197"/>
      <c r="CS235" s="197"/>
      <c r="CT235" s="197"/>
      <c r="CU235" s="197"/>
      <c r="CV235" s="197"/>
      <c r="CW235" s="197"/>
      <c r="CX235" s="197"/>
      <c r="CY235" s="197"/>
      <c r="CZ235" s="197"/>
      <c r="DA235" s="197"/>
      <c r="DB235" s="197"/>
      <c r="DC235" s="197"/>
      <c r="DD235" s="197"/>
      <c r="DE235" s="197"/>
      <c r="DF235" s="197"/>
      <c r="DG235" s="197"/>
      <c r="DH235" s="197"/>
      <c r="DI235" s="197"/>
      <c r="DJ235" s="197"/>
      <c r="DK235" s="197"/>
      <c r="DL235" s="197"/>
      <c r="DM235" s="197"/>
      <c r="DN235" s="197"/>
      <c r="DO235" s="197"/>
      <c r="DP235" s="197"/>
      <c r="DQ235" s="197"/>
      <c r="DR235" s="197"/>
      <c r="DS235" s="197"/>
      <c r="DT235" s="197"/>
      <c r="DU235" s="197"/>
      <c r="DV235" s="197"/>
      <c r="DW235" s="197"/>
      <c r="DX235" s="197"/>
      <c r="DY235" s="197"/>
      <c r="DZ235" s="197"/>
      <c r="EA235" s="197"/>
      <c r="EB235" s="197"/>
      <c r="EC235" s="197"/>
      <c r="ED235" s="197"/>
      <c r="EE235" s="197"/>
      <c r="EF235" s="197"/>
      <c r="EG235" s="197"/>
      <c r="EH235" s="197"/>
      <c r="EI235" s="197"/>
      <c r="EJ235" s="197"/>
      <c r="EK235" s="197"/>
      <c r="EL235" s="197"/>
      <c r="EM235" s="197"/>
      <c r="EN235" s="197"/>
      <c r="EO235" s="197"/>
      <c r="EP235" s="197"/>
      <c r="EQ235" s="197"/>
      <c r="ER235" s="197"/>
      <c r="ES235" s="197"/>
      <c r="ET235" s="197"/>
      <c r="EU235" s="197"/>
      <c r="EV235" s="197"/>
      <c r="EW235" s="197"/>
      <c r="EX235" s="197"/>
      <c r="EY235" s="197"/>
      <c r="EZ235" s="197"/>
      <c r="FA235" s="197"/>
      <c r="FB235" s="197"/>
      <c r="FC235" s="197"/>
      <c r="FD235" s="197"/>
      <c r="FE235" s="197"/>
      <c r="FF235" s="197"/>
      <c r="FG235" s="197"/>
      <c r="FH235" s="197"/>
      <c r="FI235" s="197"/>
      <c r="FJ235" s="197"/>
      <c r="FK235" s="197"/>
      <c r="FL235" s="197"/>
      <c r="FM235" s="197"/>
      <c r="FN235" s="197"/>
      <c r="FO235" s="197"/>
      <c r="FP235" s="197"/>
      <c r="FQ235" s="197"/>
      <c r="FR235" s="197"/>
      <c r="FS235" s="197"/>
      <c r="FT235" s="197"/>
      <c r="FU235" s="197"/>
      <c r="FV235" s="197"/>
      <c r="FW235" s="197"/>
      <c r="FX235" s="197"/>
      <c r="FY235" s="197"/>
      <c r="FZ235" s="197"/>
      <c r="GA235" s="197"/>
      <c r="GB235" s="197"/>
      <c r="GC235" s="197"/>
      <c r="GD235" s="197"/>
      <c r="GE235" s="197"/>
      <c r="GF235" s="197"/>
      <c r="GG235" s="197"/>
      <c r="GH235" s="197"/>
      <c r="GI235" s="197"/>
      <c r="GJ235" s="197"/>
      <c r="GK235" s="197"/>
      <c r="GL235" s="197"/>
      <c r="GM235" s="197"/>
      <c r="GN235" s="197"/>
      <c r="GO235" s="197"/>
      <c r="GP235" s="197"/>
      <c r="GQ235" s="197"/>
      <c r="GR235" s="197"/>
      <c r="GS235" s="197"/>
      <c r="GT235" s="197"/>
      <c r="GU235" s="197"/>
      <c r="GV235" s="197"/>
      <c r="GW235" s="197"/>
      <c r="GX235" s="197"/>
      <c r="GY235" s="197"/>
      <c r="GZ235" s="197"/>
      <c r="HA235" s="197"/>
      <c r="HB235" s="197"/>
      <c r="HC235" s="197"/>
      <c r="HD235" s="197"/>
      <c r="HE235" s="197"/>
      <c r="HF235" s="197"/>
      <c r="HG235" s="197"/>
      <c r="HH235" s="197"/>
      <c r="HI235" s="197"/>
      <c r="HJ235" s="197"/>
      <c r="HK235" s="197"/>
      <c r="HL235" s="197"/>
      <c r="HM235" s="197"/>
      <c r="HN235" s="197"/>
      <c r="HO235" s="197"/>
      <c r="HP235" s="197"/>
      <c r="HQ235" s="197"/>
      <c r="HR235" s="197"/>
      <c r="HS235" s="197"/>
      <c r="HT235" s="197"/>
      <c r="HU235" s="197"/>
      <c r="HV235" s="197"/>
      <c r="HW235" s="197"/>
      <c r="HX235" s="197"/>
      <c r="HY235" s="197"/>
      <c r="HZ235" s="197"/>
      <c r="IA235" s="197"/>
      <c r="IB235" s="197"/>
      <c r="IC235" s="197"/>
      <c r="ID235" s="197"/>
      <c r="IE235" s="197"/>
      <c r="IF235" s="197"/>
      <c r="IG235" s="197"/>
      <c r="IH235" s="197"/>
      <c r="II235" s="197"/>
      <c r="IJ235" s="197"/>
      <c r="IK235" s="197"/>
      <c r="IL235" s="197"/>
      <c r="IM235" s="197"/>
      <c r="IN235" s="197"/>
      <c r="IO235" s="197"/>
      <c r="IP235" s="197"/>
      <c r="IQ235" s="197"/>
      <c r="IR235" s="197"/>
      <c r="IS235" s="197"/>
      <c r="IT235" s="197"/>
      <c r="IU235" s="197"/>
      <c r="IV235" s="197"/>
      <c r="IW235" s="197"/>
      <c r="IX235" s="197"/>
      <c r="IY235" s="197"/>
      <c r="IZ235" s="197"/>
      <c r="JA235" s="197"/>
      <c r="JB235" s="197"/>
      <c r="JC235" s="197"/>
      <c r="JD235" s="197"/>
      <c r="JE235" s="197"/>
      <c r="JF235" s="197"/>
      <c r="JG235" s="197"/>
      <c r="JH235" s="197"/>
      <c r="JI235" s="197"/>
      <c r="JJ235" s="197"/>
      <c r="JK235" s="197"/>
      <c r="JL235" s="197"/>
      <c r="JM235" s="197"/>
      <c r="JN235" s="197"/>
      <c r="JO235" s="197"/>
      <c r="JP235" s="197"/>
      <c r="JQ235" s="197"/>
      <c r="JR235" s="197"/>
      <c r="JS235" s="197"/>
      <c r="JT235" s="197"/>
      <c r="JU235" s="197"/>
      <c r="JV235" s="197"/>
      <c r="JW235" s="197"/>
      <c r="JX235" s="197"/>
      <c r="JY235" s="197"/>
      <c r="JZ235" s="197"/>
      <c r="KA235" s="197"/>
      <c r="KB235" s="197"/>
      <c r="KC235" s="197"/>
      <c r="KD235" s="197"/>
      <c r="KE235" s="197"/>
      <c r="KF235" s="197"/>
      <c r="KG235" s="197"/>
      <c r="KH235" s="197"/>
      <c r="KI235" s="197"/>
      <c r="KJ235" s="197"/>
      <c r="KK235" s="197"/>
      <c r="KL235" s="197"/>
      <c r="KM235" s="197"/>
      <c r="KN235" s="197"/>
      <c r="KO235" s="197"/>
      <c r="KP235" s="197"/>
      <c r="KQ235" s="197"/>
      <c r="KR235" s="197"/>
      <c r="KS235" s="197"/>
      <c r="KT235" s="197"/>
      <c r="KU235" s="197"/>
      <c r="KV235" s="197"/>
      <c r="KW235" s="197"/>
      <c r="KX235" s="197"/>
      <c r="KY235" s="197"/>
      <c r="KZ235" s="197"/>
      <c r="LA235" s="197"/>
      <c r="LB235" s="197"/>
      <c r="LC235" s="197"/>
      <c r="LD235" s="197"/>
      <c r="LE235" s="197"/>
      <c r="LF235" s="197"/>
      <c r="LG235" s="197"/>
      <c r="LH235" s="197"/>
      <c r="LI235" s="197"/>
      <c r="LJ235" s="197"/>
      <c r="LK235" s="197"/>
      <c r="LL235" s="197"/>
      <c r="LM235" s="197"/>
      <c r="LN235" s="197"/>
      <c r="LO235" s="197"/>
      <c r="LP235" s="197"/>
      <c r="LQ235" s="197"/>
      <c r="LR235" s="197"/>
      <c r="LS235" s="197"/>
      <c r="LT235" s="197"/>
      <c r="LU235" s="197"/>
      <c r="LV235" s="197"/>
      <c r="LW235" s="197"/>
      <c r="LX235" s="197"/>
      <c r="LY235" s="197"/>
      <c r="LZ235" s="197"/>
      <c r="MA235" s="197"/>
      <c r="MB235" s="197"/>
      <c r="MC235" s="197"/>
      <c r="MD235" s="197"/>
      <c r="ME235" s="197"/>
      <c r="MF235" s="197"/>
      <c r="MG235" s="197"/>
      <c r="MH235" s="197"/>
      <c r="MI235" s="197"/>
      <c r="MJ235" s="197"/>
      <c r="MK235" s="197"/>
      <c r="ML235" s="197"/>
      <c r="MM235" s="197"/>
      <c r="MN235" s="197"/>
      <c r="MO235" s="197"/>
      <c r="MP235" s="197"/>
      <c r="MQ235" s="197"/>
      <c r="MR235" s="197"/>
      <c r="MS235" s="197"/>
      <c r="MT235" s="197"/>
      <c r="MU235" s="197"/>
      <c r="MV235" s="197"/>
      <c r="MW235" s="197"/>
      <c r="MX235" s="197"/>
      <c r="MY235" s="197"/>
      <c r="MZ235" s="197"/>
      <c r="NA235" s="197"/>
      <c r="NB235" s="197"/>
      <c r="NC235" s="197"/>
      <c r="ND235" s="197"/>
      <c r="NE235" s="197"/>
      <c r="NF235" s="197"/>
      <c r="NG235" s="197"/>
      <c r="NH235" s="197"/>
      <c r="NI235" s="197"/>
      <c r="NJ235" s="197"/>
      <c r="NK235" s="197"/>
      <c r="NL235" s="197"/>
      <c r="NM235" s="197"/>
      <c r="NN235" s="197"/>
      <c r="NO235" s="197"/>
      <c r="NP235" s="197"/>
      <c r="NQ235" s="197"/>
      <c r="NR235" s="197"/>
      <c r="NS235" s="197"/>
      <c r="NT235" s="197"/>
      <c r="NU235" s="197"/>
      <c r="NV235" s="197"/>
      <c r="NW235" s="197"/>
      <c r="NX235" s="197"/>
      <c r="NY235" s="197"/>
      <c r="NZ235" s="197"/>
      <c r="OA235" s="197"/>
      <c r="OB235" s="197"/>
      <c r="OC235" s="197"/>
      <c r="OD235" s="197"/>
      <c r="OE235" s="197"/>
      <c r="OF235" s="197"/>
      <c r="OG235" s="197"/>
      <c r="OH235" s="197"/>
      <c r="OI235" s="197"/>
      <c r="OJ235" s="197"/>
      <c r="OK235" s="197"/>
      <c r="OL235" s="197"/>
      <c r="OM235" s="197"/>
      <c r="ON235" s="197"/>
      <c r="OO235" s="197"/>
      <c r="OP235" s="197"/>
      <c r="OQ235" s="197"/>
      <c r="OR235" s="197"/>
      <c r="OS235" s="197"/>
      <c r="OT235" s="197"/>
      <c r="OU235" s="197"/>
      <c r="OV235" s="197"/>
      <c r="OW235" s="197"/>
      <c r="OX235" s="197"/>
      <c r="OY235" s="197"/>
      <c r="OZ235" s="197"/>
      <c r="PA235" s="197"/>
      <c r="PB235" s="197"/>
      <c r="PC235" s="197"/>
      <c r="PD235" s="197"/>
      <c r="PE235" s="197"/>
      <c r="PF235" s="197"/>
      <c r="PG235" s="197"/>
      <c r="PH235" s="197"/>
      <c r="PI235" s="197"/>
      <c r="PJ235" s="197"/>
      <c r="PK235" s="197"/>
      <c r="PL235" s="197"/>
      <c r="PM235" s="197"/>
      <c r="PN235" s="197"/>
      <c r="PO235" s="197"/>
      <c r="PP235" s="197"/>
      <c r="PQ235" s="197"/>
      <c r="PR235" s="197"/>
      <c r="PS235" s="197"/>
      <c r="PT235" s="197"/>
      <c r="PU235" s="197"/>
      <c r="PV235" s="197"/>
      <c r="PW235" s="197"/>
      <c r="PX235" s="197"/>
      <c r="PY235" s="197"/>
      <c r="PZ235" s="197"/>
      <c r="QA235" s="197"/>
      <c r="QB235" s="197"/>
      <c r="QC235" s="197"/>
      <c r="QD235" s="197"/>
      <c r="QE235" s="197"/>
      <c r="QF235" s="197"/>
      <c r="QG235" s="197"/>
      <c r="QH235" s="197"/>
      <c r="QI235" s="197"/>
      <c r="QJ235" s="197"/>
      <c r="QK235" s="197"/>
      <c r="QL235" s="197"/>
      <c r="QM235" s="197"/>
      <c r="QN235" s="197"/>
      <c r="QO235" s="197"/>
      <c r="QP235" s="197"/>
      <c r="QQ235" s="197"/>
      <c r="QR235" s="197"/>
      <c r="QS235" s="197"/>
      <c r="QT235" s="197"/>
      <c r="QU235" s="197"/>
      <c r="QV235" s="197"/>
      <c r="QW235" s="197"/>
      <c r="QX235" s="197"/>
      <c r="QY235" s="197"/>
      <c r="QZ235" s="197"/>
      <c r="RA235" s="197"/>
      <c r="RB235" s="197"/>
      <c r="RC235" s="197"/>
      <c r="RD235" s="197"/>
      <c r="RE235" s="197"/>
      <c r="RF235" s="197"/>
      <c r="RG235" s="197"/>
      <c r="RH235" s="197"/>
      <c r="RI235" s="197"/>
      <c r="RJ235" s="197"/>
      <c r="RK235" s="197"/>
      <c r="RL235" s="197"/>
      <c r="RM235" s="197"/>
      <c r="RN235" s="197"/>
      <c r="RO235" s="197"/>
      <c r="RP235" s="197"/>
      <c r="RQ235" s="197"/>
      <c r="RR235" s="197"/>
      <c r="RS235" s="197"/>
      <c r="RT235" s="197"/>
      <c r="RU235" s="197"/>
      <c r="RV235" s="197"/>
      <c r="RW235" s="197"/>
      <c r="RX235" s="197"/>
      <c r="RY235" s="197"/>
      <c r="RZ235" s="197"/>
      <c r="SA235" s="197"/>
      <c r="SB235" s="197"/>
      <c r="SC235" s="197"/>
      <c r="SD235" s="197"/>
      <c r="SE235" s="197"/>
      <c r="SF235" s="197"/>
      <c r="SG235" s="197"/>
      <c r="SH235" s="197"/>
      <c r="SI235" s="197"/>
      <c r="SJ235" s="197"/>
      <c r="SK235" s="197"/>
      <c r="SL235" s="197"/>
      <c r="SM235" s="197"/>
      <c r="SN235" s="197"/>
      <c r="SO235" s="197"/>
      <c r="SP235" s="197"/>
      <c r="SQ235" s="197"/>
      <c r="SR235" s="197"/>
      <c r="SS235" s="197"/>
      <c r="ST235" s="197"/>
      <c r="SU235" s="197"/>
      <c r="SV235" s="197"/>
      <c r="SW235" s="197"/>
      <c r="SX235" s="197"/>
      <c r="SY235" s="197"/>
      <c r="SZ235" s="197"/>
      <c r="TA235" s="197"/>
      <c r="TB235" s="197"/>
      <c r="TC235" s="197"/>
      <c r="TD235" s="197"/>
      <c r="TE235" s="197"/>
      <c r="TF235" s="197"/>
      <c r="TG235" s="197"/>
      <c r="TH235" s="197"/>
      <c r="TI235" s="197"/>
      <c r="TJ235" s="197"/>
      <c r="TK235" s="197"/>
      <c r="TL235" s="197"/>
      <c r="TM235" s="197"/>
      <c r="TN235" s="197"/>
      <c r="TO235" s="197"/>
      <c r="TP235" s="197"/>
      <c r="TQ235" s="197"/>
      <c r="TR235" s="197"/>
      <c r="TS235" s="197"/>
      <c r="TT235" s="197"/>
      <c r="TU235" s="197"/>
      <c r="TV235" s="197"/>
      <c r="TW235" s="197"/>
      <c r="TX235" s="197"/>
      <c r="TY235" s="197"/>
      <c r="TZ235" s="197"/>
      <c r="UA235" s="197"/>
      <c r="UB235" s="197"/>
      <c r="UC235" s="197"/>
      <c r="UD235" s="197"/>
      <c r="UE235" s="197"/>
      <c r="UF235" s="197"/>
      <c r="UG235" s="197"/>
      <c r="UH235" s="197"/>
      <c r="UI235" s="197"/>
      <c r="UJ235" s="197"/>
      <c r="UK235" s="197"/>
      <c r="UL235" s="197"/>
      <c r="UM235" s="197"/>
      <c r="UN235" s="197"/>
      <c r="UO235" s="197"/>
      <c r="UP235" s="197"/>
      <c r="UQ235" s="197"/>
      <c r="UR235" s="197"/>
      <c r="US235" s="197"/>
      <c r="UT235" s="197"/>
      <c r="UU235" s="197"/>
      <c r="UV235" s="197"/>
      <c r="UW235" s="197"/>
      <c r="UX235" s="197"/>
      <c r="UY235" s="197"/>
      <c r="UZ235" s="197"/>
      <c r="VA235" s="197"/>
      <c r="VB235" s="197"/>
      <c r="VC235" s="197"/>
      <c r="VD235" s="197"/>
    </row>
    <row r="236" spans="1:576" s="56" customFormat="1" ht="15" customHeight="1" x14ac:dyDescent="0.2">
      <c r="A236" s="99">
        <v>5</v>
      </c>
      <c r="B236" s="89" t="s">
        <v>335</v>
      </c>
      <c r="C236" s="89" t="s">
        <v>336</v>
      </c>
      <c r="D236" s="20">
        <v>14</v>
      </c>
      <c r="E236" s="89" t="s">
        <v>254</v>
      </c>
      <c r="F236" s="89" t="s">
        <v>337</v>
      </c>
      <c r="G236" s="130" t="s">
        <v>35</v>
      </c>
      <c r="H236" s="22">
        <v>40</v>
      </c>
      <c r="I236" s="22" t="s">
        <v>123</v>
      </c>
      <c r="J236" s="21" t="s">
        <v>53</v>
      </c>
      <c r="K236" s="21" t="s">
        <v>282</v>
      </c>
      <c r="L236" s="21" t="s">
        <v>194</v>
      </c>
      <c r="M236" s="22">
        <v>1</v>
      </c>
      <c r="N236" s="62">
        <v>9369</v>
      </c>
      <c r="O236" s="62"/>
      <c r="P236" s="62"/>
      <c r="Q236" s="62">
        <f t="shared" si="126"/>
        <v>9369</v>
      </c>
      <c r="R236" s="62">
        <f>70.1*4</f>
        <v>280.39999999999998</v>
      </c>
      <c r="S236" s="62">
        <f t="shared" si="127"/>
        <v>1770.8333333333335</v>
      </c>
      <c r="T236" s="62">
        <f t="shared" si="128"/>
        <v>17708.333333333336</v>
      </c>
      <c r="U236" s="62">
        <f t="shared" si="129"/>
        <v>1405.35</v>
      </c>
      <c r="V236" s="62">
        <f t="shared" si="130"/>
        <v>281.07</v>
      </c>
      <c r="W236" s="62">
        <f t="shared" si="131"/>
        <v>468.45000000000005</v>
      </c>
      <c r="X236" s="62">
        <f t="shared" si="132"/>
        <v>187.38</v>
      </c>
      <c r="Y236" s="62">
        <f t="shared" si="135"/>
        <v>788</v>
      </c>
      <c r="Z236" s="62">
        <f t="shared" si="136"/>
        <v>468</v>
      </c>
      <c r="AA236" s="64">
        <f t="shared" si="137"/>
        <v>5312.5</v>
      </c>
      <c r="AB236" s="64">
        <f t="shared" si="133"/>
        <v>15313.622222222222</v>
      </c>
      <c r="AC236" s="64">
        <f t="shared" si="134"/>
        <v>183763.46666666667</v>
      </c>
      <c r="AD236" s="64"/>
      <c r="AE236" s="64"/>
      <c r="AF236" s="64"/>
      <c r="AG236" s="64"/>
      <c r="AH236" s="64"/>
      <c r="AI236" s="64"/>
      <c r="AJ236" s="64"/>
      <c r="AK236" s="64"/>
      <c r="AL236" s="6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</row>
    <row r="237" spans="1:576" s="23" customFormat="1" ht="15" customHeight="1" x14ac:dyDescent="0.2">
      <c r="A237" s="18">
        <v>6</v>
      </c>
      <c r="B237" s="92" t="s">
        <v>335</v>
      </c>
      <c r="C237" s="92" t="s">
        <v>336</v>
      </c>
      <c r="D237" s="97">
        <v>14</v>
      </c>
      <c r="E237" s="92" t="s">
        <v>254</v>
      </c>
      <c r="F237" s="92" t="s">
        <v>337</v>
      </c>
      <c r="G237" s="131" t="s">
        <v>35</v>
      </c>
      <c r="H237" s="100">
        <v>40</v>
      </c>
      <c r="I237" s="100" t="s">
        <v>123</v>
      </c>
      <c r="J237" s="54" t="s">
        <v>63</v>
      </c>
      <c r="K237" s="54" t="s">
        <v>282</v>
      </c>
      <c r="L237" s="54" t="s">
        <v>194</v>
      </c>
      <c r="M237" s="100">
        <v>1</v>
      </c>
      <c r="N237" s="62">
        <v>9369</v>
      </c>
      <c r="O237" s="101"/>
      <c r="P237" s="101"/>
      <c r="Q237" s="62">
        <f t="shared" si="126"/>
        <v>9369</v>
      </c>
      <c r="R237" s="101">
        <f>70.1*6</f>
        <v>420.59999999999997</v>
      </c>
      <c r="S237" s="101">
        <f t="shared" si="127"/>
        <v>1770.8333333333335</v>
      </c>
      <c r="T237" s="101">
        <f t="shared" si="128"/>
        <v>17708.333333333336</v>
      </c>
      <c r="U237" s="101">
        <f t="shared" si="129"/>
        <v>1405.35</v>
      </c>
      <c r="V237" s="101">
        <f t="shared" si="130"/>
        <v>281.07</v>
      </c>
      <c r="W237" s="101">
        <f t="shared" si="131"/>
        <v>468.45000000000005</v>
      </c>
      <c r="X237" s="101">
        <f t="shared" si="132"/>
        <v>187.38</v>
      </c>
      <c r="Y237" s="62">
        <f t="shared" si="135"/>
        <v>788</v>
      </c>
      <c r="Z237" s="62">
        <f t="shared" si="136"/>
        <v>468</v>
      </c>
      <c r="AA237" s="102">
        <f t="shared" si="137"/>
        <v>5312.5</v>
      </c>
      <c r="AB237" s="64">
        <f t="shared" si="133"/>
        <v>15453.822222222223</v>
      </c>
      <c r="AC237" s="64">
        <f t="shared" si="134"/>
        <v>185445.86666666667</v>
      </c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</row>
    <row r="238" spans="1:576" s="23" customFormat="1" ht="15" customHeight="1" x14ac:dyDescent="0.2">
      <c r="A238" s="99">
        <v>7</v>
      </c>
      <c r="B238" s="89" t="s">
        <v>335</v>
      </c>
      <c r="C238" s="89" t="s">
        <v>336</v>
      </c>
      <c r="D238" s="20">
        <v>14</v>
      </c>
      <c r="E238" s="95" t="s">
        <v>254</v>
      </c>
      <c r="F238" s="89" t="s">
        <v>337</v>
      </c>
      <c r="G238" s="130" t="s">
        <v>35</v>
      </c>
      <c r="H238" s="22">
        <v>40</v>
      </c>
      <c r="I238" s="22" t="s">
        <v>123</v>
      </c>
      <c r="J238" s="21" t="s">
        <v>262</v>
      </c>
      <c r="K238" s="21" t="s">
        <v>282</v>
      </c>
      <c r="L238" s="21" t="s">
        <v>194</v>
      </c>
      <c r="M238" s="22">
        <v>1</v>
      </c>
      <c r="N238" s="62">
        <v>9369</v>
      </c>
      <c r="O238" s="62"/>
      <c r="P238" s="62"/>
      <c r="Q238" s="62">
        <f t="shared" si="126"/>
        <v>9369</v>
      </c>
      <c r="R238" s="62">
        <f>70.1*6</f>
        <v>420.59999999999997</v>
      </c>
      <c r="S238" s="62">
        <f t="shared" si="127"/>
        <v>1770.8333333333335</v>
      </c>
      <c r="T238" s="62">
        <f t="shared" si="128"/>
        <v>17708.333333333336</v>
      </c>
      <c r="U238" s="62">
        <f t="shared" si="129"/>
        <v>1405.35</v>
      </c>
      <c r="V238" s="62">
        <f t="shared" si="130"/>
        <v>281.07</v>
      </c>
      <c r="W238" s="62">
        <f t="shared" si="131"/>
        <v>468.45000000000005</v>
      </c>
      <c r="X238" s="62">
        <f t="shared" si="132"/>
        <v>187.38</v>
      </c>
      <c r="Y238" s="62">
        <f t="shared" si="135"/>
        <v>788</v>
      </c>
      <c r="Z238" s="62">
        <f t="shared" si="136"/>
        <v>468</v>
      </c>
      <c r="AA238" s="64">
        <f t="shared" si="137"/>
        <v>5312.5</v>
      </c>
      <c r="AB238" s="64">
        <f t="shared" si="133"/>
        <v>15453.822222222223</v>
      </c>
      <c r="AC238" s="64">
        <f t="shared" si="134"/>
        <v>185445.86666666667</v>
      </c>
      <c r="AD238" s="64"/>
      <c r="AE238" s="64"/>
      <c r="AF238" s="64"/>
      <c r="AG238" s="64"/>
      <c r="AH238" s="64"/>
      <c r="AI238" s="64"/>
      <c r="AJ238" s="64"/>
      <c r="AK238" s="64"/>
      <c r="AL238" s="6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</row>
    <row r="239" spans="1:576" s="23" customFormat="1" ht="15" customHeight="1" x14ac:dyDescent="0.2">
      <c r="A239" s="94">
        <v>8</v>
      </c>
      <c r="B239" s="89" t="s">
        <v>335</v>
      </c>
      <c r="C239" s="89" t="s">
        <v>336</v>
      </c>
      <c r="D239" s="20">
        <v>14</v>
      </c>
      <c r="E239" s="89" t="s">
        <v>254</v>
      </c>
      <c r="F239" s="89" t="s">
        <v>337</v>
      </c>
      <c r="G239" s="130" t="s">
        <v>35</v>
      </c>
      <c r="H239" s="22">
        <v>40</v>
      </c>
      <c r="I239" s="22" t="s">
        <v>123</v>
      </c>
      <c r="J239" s="21" t="s">
        <v>262</v>
      </c>
      <c r="K239" s="21" t="s">
        <v>282</v>
      </c>
      <c r="L239" s="21" t="s">
        <v>194</v>
      </c>
      <c r="M239" s="22">
        <v>1</v>
      </c>
      <c r="N239" s="62">
        <v>9369</v>
      </c>
      <c r="O239" s="62"/>
      <c r="P239" s="62"/>
      <c r="Q239" s="62">
        <f t="shared" si="126"/>
        <v>9369</v>
      </c>
      <c r="R239" s="62">
        <f>70.1*4</f>
        <v>280.39999999999998</v>
      </c>
      <c r="S239" s="62">
        <f t="shared" si="127"/>
        <v>1770.8333333333335</v>
      </c>
      <c r="T239" s="62">
        <f t="shared" si="128"/>
        <v>17708.333333333336</v>
      </c>
      <c r="U239" s="62">
        <f t="shared" si="129"/>
        <v>1405.35</v>
      </c>
      <c r="V239" s="62">
        <f t="shared" si="130"/>
        <v>281.07</v>
      </c>
      <c r="W239" s="62">
        <f t="shared" si="131"/>
        <v>468.45000000000005</v>
      </c>
      <c r="X239" s="62">
        <f t="shared" si="132"/>
        <v>187.38</v>
      </c>
      <c r="Y239" s="62">
        <f t="shared" si="135"/>
        <v>788</v>
      </c>
      <c r="Z239" s="62">
        <f t="shared" si="136"/>
        <v>468</v>
      </c>
      <c r="AA239" s="64">
        <f t="shared" si="137"/>
        <v>5312.5</v>
      </c>
      <c r="AB239" s="64">
        <f t="shared" si="133"/>
        <v>15313.622222222222</v>
      </c>
      <c r="AC239" s="64">
        <f t="shared" si="134"/>
        <v>183763.46666666667</v>
      </c>
      <c r="AD239" s="64"/>
      <c r="AE239" s="64"/>
      <c r="AF239" s="64"/>
      <c r="AG239" s="64"/>
      <c r="AH239" s="64"/>
      <c r="AI239" s="64"/>
      <c r="AJ239" s="64"/>
      <c r="AK239" s="64"/>
      <c r="AL239" s="6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</row>
    <row r="240" spans="1:576" s="23" customFormat="1" ht="15" customHeight="1" x14ac:dyDescent="0.2">
      <c r="A240" s="18">
        <v>9</v>
      </c>
      <c r="B240" s="89" t="s">
        <v>335</v>
      </c>
      <c r="C240" s="89" t="s">
        <v>336</v>
      </c>
      <c r="D240" s="20">
        <v>14</v>
      </c>
      <c r="E240" s="92" t="s">
        <v>254</v>
      </c>
      <c r="F240" s="89" t="s">
        <v>337</v>
      </c>
      <c r="G240" s="130" t="s">
        <v>35</v>
      </c>
      <c r="H240" s="22">
        <v>40</v>
      </c>
      <c r="I240" s="22" t="s">
        <v>123</v>
      </c>
      <c r="J240" s="21" t="s">
        <v>262</v>
      </c>
      <c r="K240" s="21" t="s">
        <v>282</v>
      </c>
      <c r="L240" s="21" t="s">
        <v>194</v>
      </c>
      <c r="M240" s="22">
        <v>1</v>
      </c>
      <c r="N240" s="62">
        <v>9369</v>
      </c>
      <c r="O240" s="62"/>
      <c r="P240" s="62"/>
      <c r="Q240" s="62">
        <f t="shared" si="126"/>
        <v>9369</v>
      </c>
      <c r="R240" s="62"/>
      <c r="S240" s="62">
        <f t="shared" si="127"/>
        <v>1770.8333333333335</v>
      </c>
      <c r="T240" s="62">
        <f t="shared" si="128"/>
        <v>17708.333333333336</v>
      </c>
      <c r="U240" s="62">
        <f t="shared" si="129"/>
        <v>1405.35</v>
      </c>
      <c r="V240" s="62">
        <f t="shared" si="130"/>
        <v>281.07</v>
      </c>
      <c r="W240" s="62">
        <f t="shared" si="131"/>
        <v>468.45000000000005</v>
      </c>
      <c r="X240" s="62">
        <f t="shared" si="132"/>
        <v>187.38</v>
      </c>
      <c r="Y240" s="62">
        <f t="shared" si="135"/>
        <v>788</v>
      </c>
      <c r="Z240" s="62">
        <f t="shared" si="136"/>
        <v>468</v>
      </c>
      <c r="AA240" s="64">
        <f t="shared" si="137"/>
        <v>5312.5</v>
      </c>
      <c r="AB240" s="64">
        <f t="shared" si="133"/>
        <v>15033.222222222223</v>
      </c>
      <c r="AC240" s="64">
        <f t="shared" si="134"/>
        <v>180398.66666666669</v>
      </c>
      <c r="AD240" s="64"/>
      <c r="AE240" s="64"/>
      <c r="AF240" s="64"/>
      <c r="AG240" s="64"/>
      <c r="AH240" s="64"/>
      <c r="AI240" s="64"/>
      <c r="AJ240" s="64"/>
      <c r="AK240" s="64"/>
      <c r="AL240" s="6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</row>
    <row r="241" spans="1:576" s="23" customFormat="1" ht="15" customHeight="1" x14ac:dyDescent="0.2">
      <c r="A241" s="99">
        <v>10</v>
      </c>
      <c r="B241" s="89" t="s">
        <v>335</v>
      </c>
      <c r="C241" s="89" t="s">
        <v>336</v>
      </c>
      <c r="D241" s="20">
        <v>14</v>
      </c>
      <c r="E241" s="95" t="s">
        <v>254</v>
      </c>
      <c r="F241" s="89" t="s">
        <v>337</v>
      </c>
      <c r="G241" s="130" t="s">
        <v>35</v>
      </c>
      <c r="H241" s="22">
        <v>40</v>
      </c>
      <c r="I241" s="22" t="s">
        <v>123</v>
      </c>
      <c r="J241" s="21" t="s">
        <v>262</v>
      </c>
      <c r="K241" s="21" t="s">
        <v>282</v>
      </c>
      <c r="L241" s="21" t="s">
        <v>194</v>
      </c>
      <c r="M241" s="22">
        <v>1</v>
      </c>
      <c r="N241" s="62">
        <v>9369</v>
      </c>
      <c r="O241" s="62"/>
      <c r="P241" s="62"/>
      <c r="Q241" s="62">
        <f t="shared" si="126"/>
        <v>9369</v>
      </c>
      <c r="R241" s="62">
        <f>70.1*4</f>
        <v>280.39999999999998</v>
      </c>
      <c r="S241" s="62">
        <f t="shared" si="127"/>
        <v>1770.8333333333335</v>
      </c>
      <c r="T241" s="62">
        <f t="shared" si="128"/>
        <v>17708.333333333336</v>
      </c>
      <c r="U241" s="62">
        <f t="shared" si="129"/>
        <v>1405.35</v>
      </c>
      <c r="V241" s="62">
        <f t="shared" si="130"/>
        <v>281.07</v>
      </c>
      <c r="W241" s="62">
        <f t="shared" si="131"/>
        <v>468.45000000000005</v>
      </c>
      <c r="X241" s="62">
        <f t="shared" si="132"/>
        <v>187.38</v>
      </c>
      <c r="Y241" s="62">
        <f t="shared" si="135"/>
        <v>788</v>
      </c>
      <c r="Z241" s="62">
        <f t="shared" si="136"/>
        <v>468</v>
      </c>
      <c r="AA241" s="64">
        <f t="shared" si="137"/>
        <v>5312.5</v>
      </c>
      <c r="AB241" s="64">
        <f t="shared" si="133"/>
        <v>15313.622222222222</v>
      </c>
      <c r="AC241" s="64">
        <f t="shared" si="134"/>
        <v>183763.46666666667</v>
      </c>
      <c r="AD241" s="64"/>
      <c r="AE241" s="64"/>
      <c r="AF241" s="64"/>
      <c r="AG241" s="64"/>
      <c r="AH241" s="64"/>
      <c r="AI241" s="64"/>
      <c r="AJ241" s="64"/>
      <c r="AK241" s="64"/>
      <c r="AL241" s="6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</row>
    <row r="242" spans="1:576" s="23" customFormat="1" ht="15" customHeight="1" x14ac:dyDescent="0.2">
      <c r="A242" s="18">
        <v>11</v>
      </c>
      <c r="B242" s="89" t="s">
        <v>335</v>
      </c>
      <c r="C242" s="89" t="s">
        <v>336</v>
      </c>
      <c r="D242" s="20">
        <v>14</v>
      </c>
      <c r="E242" s="89" t="s">
        <v>254</v>
      </c>
      <c r="F242" s="89" t="s">
        <v>337</v>
      </c>
      <c r="G242" s="130" t="s">
        <v>35</v>
      </c>
      <c r="H242" s="22">
        <v>40</v>
      </c>
      <c r="I242" s="22" t="s">
        <v>123</v>
      </c>
      <c r="J242" s="21" t="s">
        <v>262</v>
      </c>
      <c r="K242" s="21" t="s">
        <v>282</v>
      </c>
      <c r="L242" s="21" t="s">
        <v>194</v>
      </c>
      <c r="M242" s="22">
        <v>1</v>
      </c>
      <c r="N242" s="62">
        <v>9369</v>
      </c>
      <c r="O242" s="62"/>
      <c r="P242" s="62"/>
      <c r="Q242" s="62">
        <f t="shared" si="126"/>
        <v>9369</v>
      </c>
      <c r="R242" s="62">
        <f>70.1*5</f>
        <v>350.5</v>
      </c>
      <c r="S242" s="62">
        <f t="shared" si="127"/>
        <v>1770.8333333333335</v>
      </c>
      <c r="T242" s="62">
        <f t="shared" si="128"/>
        <v>17708.333333333336</v>
      </c>
      <c r="U242" s="62">
        <f t="shared" si="129"/>
        <v>1405.35</v>
      </c>
      <c r="V242" s="62">
        <f t="shared" si="130"/>
        <v>281.07</v>
      </c>
      <c r="W242" s="62">
        <f t="shared" si="131"/>
        <v>468.45000000000005</v>
      </c>
      <c r="X242" s="62">
        <f t="shared" si="132"/>
        <v>187.38</v>
      </c>
      <c r="Y242" s="62">
        <f t="shared" si="135"/>
        <v>788</v>
      </c>
      <c r="Z242" s="62">
        <f t="shared" si="136"/>
        <v>468</v>
      </c>
      <c r="AA242" s="64">
        <f t="shared" si="137"/>
        <v>5312.5</v>
      </c>
      <c r="AB242" s="64">
        <f t="shared" si="133"/>
        <v>15383.722222222223</v>
      </c>
      <c r="AC242" s="64">
        <f t="shared" si="134"/>
        <v>184604.66666666669</v>
      </c>
      <c r="AD242" s="64"/>
      <c r="AE242" s="64"/>
      <c r="AF242" s="64"/>
      <c r="AG242" s="64"/>
      <c r="AH242" s="64"/>
      <c r="AI242" s="64"/>
      <c r="AJ242" s="64"/>
      <c r="AK242" s="64"/>
      <c r="AL242" s="6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</row>
    <row r="243" spans="1:576" s="23" customFormat="1" ht="15" customHeight="1" x14ac:dyDescent="0.2">
      <c r="A243" s="99">
        <v>12</v>
      </c>
      <c r="B243" s="89" t="s">
        <v>335</v>
      </c>
      <c r="C243" s="89" t="s">
        <v>336</v>
      </c>
      <c r="D243" s="20">
        <v>14</v>
      </c>
      <c r="E243" s="92" t="s">
        <v>254</v>
      </c>
      <c r="F243" s="89" t="s">
        <v>337</v>
      </c>
      <c r="G243" s="130" t="s">
        <v>35</v>
      </c>
      <c r="H243" s="22">
        <v>40</v>
      </c>
      <c r="I243" s="22" t="s">
        <v>123</v>
      </c>
      <c r="J243" s="21" t="s">
        <v>262</v>
      </c>
      <c r="K243" s="21" t="s">
        <v>282</v>
      </c>
      <c r="L243" s="21" t="s">
        <v>194</v>
      </c>
      <c r="M243" s="22">
        <v>1</v>
      </c>
      <c r="N243" s="62">
        <v>9369</v>
      </c>
      <c r="O243" s="62"/>
      <c r="P243" s="62"/>
      <c r="Q243" s="62">
        <f t="shared" si="126"/>
        <v>9369</v>
      </c>
      <c r="R243" s="62">
        <f>70.1*5</f>
        <v>350.5</v>
      </c>
      <c r="S243" s="62">
        <f t="shared" si="127"/>
        <v>1770.8333333333335</v>
      </c>
      <c r="T243" s="62">
        <f t="shared" si="128"/>
        <v>17708.333333333336</v>
      </c>
      <c r="U243" s="62">
        <f t="shared" si="129"/>
        <v>1405.35</v>
      </c>
      <c r="V243" s="62">
        <f t="shared" si="130"/>
        <v>281.07</v>
      </c>
      <c r="W243" s="62">
        <f t="shared" si="131"/>
        <v>468.45000000000005</v>
      </c>
      <c r="X243" s="62">
        <f t="shared" si="132"/>
        <v>187.38</v>
      </c>
      <c r="Y243" s="62">
        <f t="shared" si="135"/>
        <v>788</v>
      </c>
      <c r="Z243" s="62">
        <f t="shared" si="136"/>
        <v>468</v>
      </c>
      <c r="AA243" s="64">
        <f t="shared" si="137"/>
        <v>5312.5</v>
      </c>
      <c r="AB243" s="64">
        <f t="shared" si="133"/>
        <v>15383.722222222223</v>
      </c>
      <c r="AC243" s="64">
        <f t="shared" si="134"/>
        <v>184604.66666666669</v>
      </c>
      <c r="AD243" s="64"/>
      <c r="AE243" s="64"/>
      <c r="AF243" s="64"/>
      <c r="AG243" s="64"/>
      <c r="AH243" s="64"/>
      <c r="AI243" s="64"/>
      <c r="AJ243" s="64"/>
      <c r="AK243" s="64"/>
      <c r="AL243" s="6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</row>
    <row r="244" spans="1:576" s="23" customFormat="1" ht="15" customHeight="1" x14ac:dyDescent="0.2">
      <c r="A244" s="94">
        <v>13</v>
      </c>
      <c r="B244" s="89" t="s">
        <v>335</v>
      </c>
      <c r="C244" s="89" t="s">
        <v>336</v>
      </c>
      <c r="D244" s="20">
        <v>14</v>
      </c>
      <c r="E244" s="95" t="s">
        <v>254</v>
      </c>
      <c r="F244" s="89" t="s">
        <v>337</v>
      </c>
      <c r="G244" s="130" t="s">
        <v>35</v>
      </c>
      <c r="H244" s="22">
        <v>40</v>
      </c>
      <c r="I244" s="22" t="s">
        <v>123</v>
      </c>
      <c r="J244" s="21" t="s">
        <v>262</v>
      </c>
      <c r="K244" s="21" t="s">
        <v>282</v>
      </c>
      <c r="L244" s="21" t="s">
        <v>194</v>
      </c>
      <c r="M244" s="22">
        <v>1</v>
      </c>
      <c r="N244" s="62">
        <v>9369</v>
      </c>
      <c r="O244" s="62"/>
      <c r="P244" s="62"/>
      <c r="Q244" s="62">
        <f t="shared" si="126"/>
        <v>9369</v>
      </c>
      <c r="R244" s="62">
        <f>70.1*4</f>
        <v>280.39999999999998</v>
      </c>
      <c r="S244" s="62">
        <f t="shared" si="127"/>
        <v>1770.8333333333335</v>
      </c>
      <c r="T244" s="62">
        <f t="shared" si="128"/>
        <v>17708.333333333336</v>
      </c>
      <c r="U244" s="62">
        <f t="shared" si="129"/>
        <v>1405.35</v>
      </c>
      <c r="V244" s="62">
        <f t="shared" si="130"/>
        <v>281.07</v>
      </c>
      <c r="W244" s="62">
        <f t="shared" si="131"/>
        <v>468.45000000000005</v>
      </c>
      <c r="X244" s="62">
        <f t="shared" si="132"/>
        <v>187.38</v>
      </c>
      <c r="Y244" s="62">
        <f t="shared" si="135"/>
        <v>788</v>
      </c>
      <c r="Z244" s="62">
        <f t="shared" si="136"/>
        <v>468</v>
      </c>
      <c r="AA244" s="64">
        <f t="shared" si="137"/>
        <v>5312.5</v>
      </c>
      <c r="AB244" s="64">
        <f t="shared" si="133"/>
        <v>15313.622222222222</v>
      </c>
      <c r="AC244" s="64">
        <f t="shared" si="134"/>
        <v>183763.46666666667</v>
      </c>
      <c r="AD244" s="64"/>
      <c r="AE244" s="64"/>
      <c r="AF244" s="64"/>
      <c r="AG244" s="64"/>
      <c r="AH244" s="64"/>
      <c r="AI244" s="64"/>
      <c r="AJ244" s="64"/>
      <c r="AK244" s="64"/>
      <c r="AL244" s="6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</row>
    <row r="245" spans="1:576" s="23" customFormat="1" ht="15" customHeight="1" x14ac:dyDescent="0.2">
      <c r="A245" s="18">
        <v>14</v>
      </c>
      <c r="B245" s="89" t="s">
        <v>335</v>
      </c>
      <c r="C245" s="89" t="s">
        <v>336</v>
      </c>
      <c r="D245" s="20">
        <v>14</v>
      </c>
      <c r="E245" s="92" t="s">
        <v>255</v>
      </c>
      <c r="F245" s="89" t="s">
        <v>337</v>
      </c>
      <c r="G245" s="130" t="s">
        <v>35</v>
      </c>
      <c r="H245" s="22">
        <v>40</v>
      </c>
      <c r="I245" s="22" t="s">
        <v>123</v>
      </c>
      <c r="J245" s="21" t="s">
        <v>262</v>
      </c>
      <c r="K245" s="21" t="s">
        <v>282</v>
      </c>
      <c r="L245" s="21" t="s">
        <v>194</v>
      </c>
      <c r="M245" s="22">
        <v>1</v>
      </c>
      <c r="N245" s="62">
        <v>9369</v>
      </c>
      <c r="O245" s="62"/>
      <c r="P245" s="62"/>
      <c r="Q245" s="62">
        <f t="shared" si="126"/>
        <v>9369</v>
      </c>
      <c r="R245" s="62">
        <f>70.1*4</f>
        <v>280.39999999999998</v>
      </c>
      <c r="S245" s="62">
        <f t="shared" si="127"/>
        <v>1770.8333333333335</v>
      </c>
      <c r="T245" s="62">
        <f t="shared" si="128"/>
        <v>17708.333333333336</v>
      </c>
      <c r="U245" s="62">
        <f t="shared" si="129"/>
        <v>1405.35</v>
      </c>
      <c r="V245" s="62">
        <f t="shared" si="130"/>
        <v>281.07</v>
      </c>
      <c r="W245" s="62">
        <f t="shared" si="131"/>
        <v>468.45000000000005</v>
      </c>
      <c r="X245" s="62">
        <f t="shared" si="132"/>
        <v>187.38</v>
      </c>
      <c r="Y245" s="62">
        <f t="shared" si="135"/>
        <v>788</v>
      </c>
      <c r="Z245" s="62">
        <f t="shared" si="136"/>
        <v>468</v>
      </c>
      <c r="AA245" s="64">
        <f t="shared" si="137"/>
        <v>5312.5</v>
      </c>
      <c r="AB245" s="64">
        <f t="shared" si="133"/>
        <v>15313.622222222222</v>
      </c>
      <c r="AC245" s="64">
        <f t="shared" si="134"/>
        <v>183763.46666666667</v>
      </c>
      <c r="AD245" s="64"/>
      <c r="AE245" s="64"/>
      <c r="AF245" s="64"/>
      <c r="AG245" s="64"/>
      <c r="AH245" s="64"/>
      <c r="AI245" s="64"/>
      <c r="AJ245" s="64"/>
      <c r="AK245" s="64"/>
      <c r="AL245" s="6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</row>
    <row r="246" spans="1:576" s="23" customFormat="1" ht="15" customHeight="1" x14ac:dyDescent="0.2">
      <c r="A246" s="99">
        <v>15</v>
      </c>
      <c r="B246" s="89" t="s">
        <v>335</v>
      </c>
      <c r="C246" s="89" t="s">
        <v>336</v>
      </c>
      <c r="D246" s="20">
        <v>14</v>
      </c>
      <c r="E246" s="89" t="s">
        <v>255</v>
      </c>
      <c r="F246" s="89" t="s">
        <v>337</v>
      </c>
      <c r="G246" s="130" t="s">
        <v>35</v>
      </c>
      <c r="H246" s="22">
        <v>40</v>
      </c>
      <c r="I246" s="22" t="s">
        <v>123</v>
      </c>
      <c r="J246" s="21" t="s">
        <v>262</v>
      </c>
      <c r="K246" s="21" t="s">
        <v>282</v>
      </c>
      <c r="L246" s="21" t="s">
        <v>194</v>
      </c>
      <c r="M246" s="22">
        <v>1</v>
      </c>
      <c r="N246" s="62">
        <v>9369</v>
      </c>
      <c r="O246" s="62"/>
      <c r="P246" s="62"/>
      <c r="Q246" s="62">
        <f t="shared" si="126"/>
        <v>9369</v>
      </c>
      <c r="R246" s="62">
        <f>70.1*4</f>
        <v>280.39999999999998</v>
      </c>
      <c r="S246" s="62">
        <f t="shared" si="127"/>
        <v>1770.8333333333335</v>
      </c>
      <c r="T246" s="62">
        <f t="shared" si="128"/>
        <v>17708.333333333336</v>
      </c>
      <c r="U246" s="62">
        <f t="shared" si="129"/>
        <v>1405.35</v>
      </c>
      <c r="V246" s="62">
        <f t="shared" si="130"/>
        <v>281.07</v>
      </c>
      <c r="W246" s="62">
        <f t="shared" si="131"/>
        <v>468.45000000000005</v>
      </c>
      <c r="X246" s="62">
        <f t="shared" si="132"/>
        <v>187.38</v>
      </c>
      <c r="Y246" s="62">
        <f t="shared" si="135"/>
        <v>788</v>
      </c>
      <c r="Z246" s="62">
        <f t="shared" si="136"/>
        <v>468</v>
      </c>
      <c r="AA246" s="64">
        <f t="shared" si="137"/>
        <v>5312.5</v>
      </c>
      <c r="AB246" s="64">
        <f t="shared" si="133"/>
        <v>15313.622222222222</v>
      </c>
      <c r="AC246" s="64">
        <f t="shared" si="134"/>
        <v>183763.46666666667</v>
      </c>
      <c r="AD246" s="64"/>
      <c r="AE246" s="64"/>
      <c r="AF246" s="64"/>
      <c r="AG246" s="64"/>
      <c r="AH246" s="64"/>
      <c r="AI246" s="64"/>
      <c r="AJ246" s="64"/>
      <c r="AK246" s="64"/>
      <c r="AL246" s="6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</row>
    <row r="247" spans="1:576" s="23" customFormat="1" ht="15" customHeight="1" x14ac:dyDescent="0.2">
      <c r="A247" s="18">
        <v>16</v>
      </c>
      <c r="B247" s="89" t="s">
        <v>335</v>
      </c>
      <c r="C247" s="89" t="s">
        <v>336</v>
      </c>
      <c r="D247" s="20">
        <v>14</v>
      </c>
      <c r="E247" s="89" t="s">
        <v>255</v>
      </c>
      <c r="F247" s="89" t="s">
        <v>337</v>
      </c>
      <c r="G247" s="130" t="s">
        <v>127</v>
      </c>
      <c r="H247" s="22">
        <v>40</v>
      </c>
      <c r="I247" s="22" t="s">
        <v>123</v>
      </c>
      <c r="J247" s="21" t="s">
        <v>96</v>
      </c>
      <c r="K247" s="21" t="s">
        <v>282</v>
      </c>
      <c r="L247" s="21" t="s">
        <v>194</v>
      </c>
      <c r="M247" s="22">
        <v>1</v>
      </c>
      <c r="N247" s="225">
        <v>12087</v>
      </c>
      <c r="O247" s="62"/>
      <c r="P247" s="62"/>
      <c r="Q247" s="62">
        <f t="shared" si="126"/>
        <v>12087</v>
      </c>
      <c r="R247" s="62">
        <f>70.1*5</f>
        <v>350.5</v>
      </c>
      <c r="S247" s="62">
        <f t="shared" si="127"/>
        <v>2284.1666666666665</v>
      </c>
      <c r="T247" s="62">
        <f t="shared" si="128"/>
        <v>22841.666666666664</v>
      </c>
      <c r="U247" s="62">
        <f t="shared" si="129"/>
        <v>1813.05</v>
      </c>
      <c r="V247" s="62">
        <f t="shared" si="130"/>
        <v>362.61</v>
      </c>
      <c r="W247" s="62">
        <f t="shared" si="131"/>
        <v>604.35</v>
      </c>
      <c r="X247" s="62">
        <f t="shared" si="132"/>
        <v>241.74</v>
      </c>
      <c r="Y247" s="62">
        <f>887+70</f>
        <v>957</v>
      </c>
      <c r="Z247" s="62">
        <f>631+30</f>
        <v>661</v>
      </c>
      <c r="AA247" s="64">
        <f t="shared" si="137"/>
        <v>6852.5</v>
      </c>
      <c r="AB247" s="64">
        <f t="shared" si="133"/>
        <v>19742.111111111109</v>
      </c>
      <c r="AC247" s="64">
        <f t="shared" si="134"/>
        <v>236905.33333333331</v>
      </c>
      <c r="AD247" s="64"/>
      <c r="AE247" s="64"/>
      <c r="AF247" s="64"/>
      <c r="AG247" s="64"/>
      <c r="AH247" s="64"/>
      <c r="AI247" s="64"/>
      <c r="AJ247" s="64"/>
      <c r="AK247" s="64"/>
      <c r="AL247" s="6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</row>
    <row r="248" spans="1:576" s="23" customFormat="1" ht="15" customHeight="1" x14ac:dyDescent="0.2">
      <c r="A248" s="99">
        <v>17</v>
      </c>
      <c r="B248" s="89" t="s">
        <v>335</v>
      </c>
      <c r="C248" s="89" t="s">
        <v>336</v>
      </c>
      <c r="D248" s="20">
        <v>14</v>
      </c>
      <c r="E248" s="89" t="s">
        <v>255</v>
      </c>
      <c r="F248" s="89" t="s">
        <v>337</v>
      </c>
      <c r="G248" s="130" t="s">
        <v>116</v>
      </c>
      <c r="H248" s="22">
        <v>40</v>
      </c>
      <c r="I248" s="157" t="s">
        <v>123</v>
      </c>
      <c r="J248" s="21" t="s">
        <v>55</v>
      </c>
      <c r="K248" s="21" t="s">
        <v>282</v>
      </c>
      <c r="L248" s="21" t="s">
        <v>194</v>
      </c>
      <c r="M248" s="22">
        <v>1</v>
      </c>
      <c r="N248" s="62">
        <v>14012</v>
      </c>
      <c r="O248" s="62"/>
      <c r="P248" s="62"/>
      <c r="Q248" s="62">
        <f t="shared" si="126"/>
        <v>14012</v>
      </c>
      <c r="R248" s="62">
        <f>70.1*8</f>
        <v>560.79999999999995</v>
      </c>
      <c r="S248" s="62">
        <f t="shared" si="127"/>
        <v>2634.166666666667</v>
      </c>
      <c r="T248" s="62">
        <f t="shared" si="128"/>
        <v>26341.666666666668</v>
      </c>
      <c r="U248" s="62">
        <f t="shared" si="129"/>
        <v>2101.7999999999997</v>
      </c>
      <c r="V248" s="62">
        <f t="shared" si="130"/>
        <v>420.35999999999996</v>
      </c>
      <c r="W248" s="62">
        <f t="shared" si="131"/>
        <v>700.6</v>
      </c>
      <c r="X248" s="62">
        <f t="shared" si="132"/>
        <v>280.24</v>
      </c>
      <c r="Y248" s="62">
        <v>1114</v>
      </c>
      <c r="Z248" s="62">
        <v>679</v>
      </c>
      <c r="AA248" s="64">
        <f t="shared" si="137"/>
        <v>7902.5</v>
      </c>
      <c r="AB248" s="64">
        <f t="shared" si="133"/>
        <v>22941.994444444445</v>
      </c>
      <c r="AC248" s="64">
        <f t="shared" si="134"/>
        <v>275303.93333333335</v>
      </c>
      <c r="AD248" s="64"/>
      <c r="AE248" s="64"/>
      <c r="AF248" s="64"/>
      <c r="AG248" s="64"/>
      <c r="AH248" s="64"/>
      <c r="AI248" s="64"/>
      <c r="AJ248" s="64"/>
      <c r="AK248" s="64"/>
      <c r="AL248" s="6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</row>
    <row r="249" spans="1:576" s="23" customFormat="1" ht="15" customHeight="1" x14ac:dyDescent="0.2">
      <c r="A249" s="94">
        <v>18</v>
      </c>
      <c r="B249" s="89" t="s">
        <v>335</v>
      </c>
      <c r="C249" s="89" t="s">
        <v>336</v>
      </c>
      <c r="D249" s="20">
        <v>14</v>
      </c>
      <c r="E249" s="89" t="s">
        <v>255</v>
      </c>
      <c r="F249" s="89" t="s">
        <v>337</v>
      </c>
      <c r="G249" s="230">
        <v>11</v>
      </c>
      <c r="H249" s="193">
        <v>40</v>
      </c>
      <c r="I249" s="193" t="s">
        <v>109</v>
      </c>
      <c r="J249" s="191" t="s">
        <v>189</v>
      </c>
      <c r="K249" s="213" t="s">
        <v>282</v>
      </c>
      <c r="L249" s="21" t="s">
        <v>194</v>
      </c>
      <c r="M249" s="193">
        <v>1</v>
      </c>
      <c r="N249" s="62">
        <v>19633</v>
      </c>
      <c r="O249" s="194"/>
      <c r="P249" s="194"/>
      <c r="Q249" s="62">
        <f t="shared" si="126"/>
        <v>19633</v>
      </c>
      <c r="R249" s="194"/>
      <c r="S249" s="194">
        <f t="shared" si="127"/>
        <v>3608.333333333333</v>
      </c>
      <c r="T249" s="194">
        <f t="shared" si="128"/>
        <v>36083.333333333328</v>
      </c>
      <c r="U249" s="194">
        <f t="shared" si="129"/>
        <v>2944.95</v>
      </c>
      <c r="V249" s="194">
        <f t="shared" si="130"/>
        <v>588.99</v>
      </c>
      <c r="W249" s="194">
        <f t="shared" si="131"/>
        <v>981.65000000000009</v>
      </c>
      <c r="X249" s="194">
        <f t="shared" si="132"/>
        <v>392.66</v>
      </c>
      <c r="Y249" s="194">
        <v>1261</v>
      </c>
      <c r="Z249" s="194">
        <v>756</v>
      </c>
      <c r="AA249" s="195">
        <f t="shared" si="137"/>
        <v>10825</v>
      </c>
      <c r="AB249" s="64">
        <f t="shared" si="133"/>
        <v>30767.972222222226</v>
      </c>
      <c r="AC249" s="64">
        <f t="shared" si="134"/>
        <v>369215.66666666674</v>
      </c>
      <c r="AD249" s="64"/>
      <c r="AE249" s="64"/>
      <c r="AF249" s="64"/>
      <c r="AG249" s="64"/>
      <c r="AH249" s="64"/>
      <c r="AI249" s="64"/>
      <c r="AJ249" s="64"/>
      <c r="AK249" s="64"/>
      <c r="AL249" s="6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</row>
    <row r="250" spans="1:576" s="23" customFormat="1" ht="15" customHeight="1" x14ac:dyDescent="0.2">
      <c r="A250" s="18">
        <v>19</v>
      </c>
      <c r="B250" s="89" t="s">
        <v>335</v>
      </c>
      <c r="C250" s="89" t="s">
        <v>336</v>
      </c>
      <c r="D250" s="20">
        <v>14</v>
      </c>
      <c r="E250" s="89" t="s">
        <v>254</v>
      </c>
      <c r="F250" s="89" t="s">
        <v>337</v>
      </c>
      <c r="G250" s="192">
        <v>14</v>
      </c>
      <c r="H250" s="193">
        <v>40</v>
      </c>
      <c r="I250" s="193" t="s">
        <v>109</v>
      </c>
      <c r="J250" s="191" t="s">
        <v>212</v>
      </c>
      <c r="K250" s="191" t="s">
        <v>282</v>
      </c>
      <c r="L250" s="21" t="s">
        <v>194</v>
      </c>
      <c r="M250" s="193">
        <v>1</v>
      </c>
      <c r="N250" s="62">
        <v>38087</v>
      </c>
      <c r="O250" s="194"/>
      <c r="P250" s="194"/>
      <c r="Q250" s="62">
        <f t="shared" si="126"/>
        <v>38087</v>
      </c>
      <c r="R250" s="194"/>
      <c r="S250" s="194">
        <f t="shared" si="127"/>
        <v>6874.333333333333</v>
      </c>
      <c r="T250" s="194">
        <f t="shared" si="128"/>
        <v>68743.333333333328</v>
      </c>
      <c r="U250" s="194">
        <f t="shared" si="129"/>
        <v>5713.05</v>
      </c>
      <c r="V250" s="194">
        <f t="shared" si="130"/>
        <v>1142.6099999999999</v>
      </c>
      <c r="W250" s="194">
        <f t="shared" si="131"/>
        <v>1904.3500000000001</v>
      </c>
      <c r="X250" s="194">
        <f t="shared" si="132"/>
        <v>761.74</v>
      </c>
      <c r="Y250" s="194">
        <v>1837</v>
      </c>
      <c r="Z250" s="194">
        <v>1322</v>
      </c>
      <c r="AA250" s="195">
        <f t="shared" si="137"/>
        <v>20623</v>
      </c>
      <c r="AB250" s="64">
        <f t="shared" si="133"/>
        <v>58787.805555555555</v>
      </c>
      <c r="AC250" s="64">
        <f t="shared" si="134"/>
        <v>705453.66666666663</v>
      </c>
      <c r="AD250" s="64"/>
      <c r="AE250" s="64"/>
      <c r="AF250" s="64"/>
      <c r="AG250" s="64"/>
      <c r="AH250" s="64"/>
      <c r="AI250" s="64"/>
      <c r="AJ250" s="64"/>
      <c r="AK250" s="64"/>
      <c r="AL250" s="6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  <c r="II250" s="24"/>
      <c r="IJ250" s="24"/>
      <c r="IK250" s="24"/>
      <c r="IL250" s="24"/>
      <c r="IM250" s="24"/>
      <c r="IN250" s="24"/>
      <c r="IO250" s="24"/>
      <c r="IP250" s="24"/>
      <c r="IQ250" s="24"/>
      <c r="IR250" s="24"/>
      <c r="IS250" s="24"/>
      <c r="IT250" s="24"/>
      <c r="IU250" s="24"/>
      <c r="IV250" s="24"/>
      <c r="IW250" s="24"/>
      <c r="IX250" s="24"/>
      <c r="IY250" s="24"/>
      <c r="IZ250" s="24"/>
      <c r="JA250" s="24"/>
      <c r="JB250" s="24"/>
      <c r="JC250" s="24"/>
      <c r="JD250" s="24"/>
      <c r="JE250" s="24"/>
      <c r="JF250" s="24"/>
      <c r="JG250" s="24"/>
      <c r="JH250" s="24"/>
      <c r="JI250" s="24"/>
      <c r="JJ250" s="24"/>
      <c r="JK250" s="24"/>
      <c r="JL250" s="24"/>
      <c r="JM250" s="24"/>
      <c r="JN250" s="24"/>
      <c r="JO250" s="24"/>
      <c r="JP250" s="24"/>
      <c r="JQ250" s="24"/>
      <c r="JR250" s="24"/>
      <c r="JS250" s="24"/>
      <c r="JT250" s="24"/>
      <c r="JU250" s="24"/>
      <c r="JV250" s="24"/>
      <c r="JW250" s="24"/>
      <c r="JX250" s="24"/>
      <c r="JY250" s="24"/>
      <c r="JZ250" s="24"/>
      <c r="KA250" s="24"/>
      <c r="KB250" s="24"/>
      <c r="KC250" s="24"/>
      <c r="KD250" s="24"/>
      <c r="KE250" s="24"/>
      <c r="KF250" s="24"/>
      <c r="KG250" s="24"/>
      <c r="KH250" s="24"/>
      <c r="KI250" s="24"/>
      <c r="KJ250" s="24"/>
      <c r="KK250" s="24"/>
      <c r="KL250" s="24"/>
      <c r="KM250" s="24"/>
      <c r="KN250" s="24"/>
      <c r="KO250" s="24"/>
      <c r="KP250" s="24"/>
      <c r="KQ250" s="24"/>
      <c r="KR250" s="24"/>
      <c r="KS250" s="24"/>
      <c r="KT250" s="24"/>
      <c r="KU250" s="24"/>
      <c r="KV250" s="24"/>
      <c r="KW250" s="24"/>
      <c r="KX250" s="24"/>
      <c r="KY250" s="24"/>
      <c r="KZ250" s="24"/>
      <c r="LA250" s="24"/>
      <c r="LB250" s="24"/>
      <c r="LC250" s="24"/>
      <c r="LD250" s="24"/>
      <c r="LE250" s="24"/>
      <c r="LF250" s="24"/>
      <c r="LG250" s="24"/>
      <c r="LH250" s="24"/>
      <c r="LI250" s="24"/>
      <c r="LJ250" s="24"/>
      <c r="LK250" s="24"/>
      <c r="LL250" s="24"/>
      <c r="LM250" s="24"/>
      <c r="LN250" s="24"/>
      <c r="LO250" s="24"/>
      <c r="LP250" s="24"/>
      <c r="LQ250" s="24"/>
      <c r="LR250" s="24"/>
      <c r="LS250" s="24"/>
      <c r="LT250" s="24"/>
      <c r="LU250" s="24"/>
      <c r="LV250" s="24"/>
      <c r="LW250" s="24"/>
      <c r="LX250" s="24"/>
      <c r="LY250" s="24"/>
      <c r="LZ250" s="24"/>
      <c r="MA250" s="24"/>
      <c r="MB250" s="24"/>
      <c r="MC250" s="24"/>
      <c r="MD250" s="24"/>
      <c r="ME250" s="24"/>
      <c r="MF250" s="24"/>
      <c r="MG250" s="24"/>
      <c r="MH250" s="24"/>
      <c r="MI250" s="24"/>
      <c r="MJ250" s="24"/>
      <c r="MK250" s="24"/>
      <c r="ML250" s="24"/>
      <c r="MM250" s="24"/>
      <c r="MN250" s="24"/>
      <c r="MO250" s="24"/>
      <c r="MP250" s="24"/>
      <c r="MQ250" s="24"/>
      <c r="MR250" s="24"/>
      <c r="MS250" s="24"/>
      <c r="MT250" s="24"/>
      <c r="MU250" s="24"/>
      <c r="MV250" s="24"/>
      <c r="MW250" s="24"/>
      <c r="MX250" s="24"/>
      <c r="MY250" s="24"/>
      <c r="MZ250" s="24"/>
      <c r="NA250" s="24"/>
      <c r="NB250" s="24"/>
      <c r="NC250" s="24"/>
      <c r="ND250" s="24"/>
      <c r="NE250" s="24"/>
      <c r="NF250" s="24"/>
      <c r="NG250" s="24"/>
      <c r="NH250" s="24"/>
      <c r="NI250" s="24"/>
      <c r="NJ250" s="24"/>
      <c r="NK250" s="24"/>
      <c r="NL250" s="24"/>
      <c r="NM250" s="24"/>
      <c r="NN250" s="24"/>
      <c r="NO250" s="24"/>
      <c r="NP250" s="24"/>
      <c r="NQ250" s="24"/>
      <c r="NR250" s="24"/>
      <c r="NS250" s="24"/>
      <c r="NT250" s="24"/>
      <c r="NU250" s="24"/>
      <c r="NV250" s="24"/>
      <c r="NW250" s="24"/>
      <c r="NX250" s="24"/>
      <c r="NY250" s="24"/>
      <c r="NZ250" s="24"/>
      <c r="OA250" s="24"/>
      <c r="OB250" s="24"/>
      <c r="OC250" s="24"/>
      <c r="OD250" s="24"/>
      <c r="OE250" s="24"/>
      <c r="OF250" s="24"/>
      <c r="OG250" s="24"/>
      <c r="OH250" s="24"/>
      <c r="OI250" s="24"/>
      <c r="OJ250" s="24"/>
      <c r="OK250" s="24"/>
      <c r="OL250" s="24"/>
      <c r="OM250" s="24"/>
      <c r="ON250" s="24"/>
      <c r="OO250" s="24"/>
      <c r="OP250" s="24"/>
      <c r="OQ250" s="24"/>
      <c r="OR250" s="24"/>
      <c r="OS250" s="24"/>
      <c r="OT250" s="24"/>
      <c r="OU250" s="24"/>
      <c r="OV250" s="24"/>
      <c r="OW250" s="24"/>
      <c r="OX250" s="24"/>
      <c r="OY250" s="24"/>
      <c r="OZ250" s="24"/>
      <c r="PA250" s="24"/>
      <c r="PB250" s="24"/>
      <c r="PC250" s="24"/>
      <c r="PD250" s="24"/>
      <c r="PE250" s="24"/>
      <c r="PF250" s="24"/>
      <c r="PG250" s="24"/>
      <c r="PH250" s="24"/>
      <c r="PI250" s="24"/>
      <c r="PJ250" s="24"/>
      <c r="PK250" s="24"/>
      <c r="PL250" s="24"/>
      <c r="PM250" s="24"/>
      <c r="PN250" s="24"/>
      <c r="PO250" s="24"/>
      <c r="PP250" s="24"/>
      <c r="PQ250" s="24"/>
      <c r="PR250" s="24"/>
      <c r="PS250" s="24"/>
      <c r="PT250" s="24"/>
      <c r="PU250" s="24"/>
      <c r="PV250" s="24"/>
      <c r="PW250" s="24"/>
      <c r="PX250" s="24"/>
      <c r="PY250" s="24"/>
      <c r="PZ250" s="24"/>
      <c r="QA250" s="24"/>
      <c r="QB250" s="24"/>
      <c r="QC250" s="24"/>
      <c r="QD250" s="24"/>
      <c r="QE250" s="24"/>
      <c r="QF250" s="24"/>
      <c r="QG250" s="24"/>
      <c r="QH250" s="24"/>
      <c r="QI250" s="24"/>
      <c r="QJ250" s="24"/>
      <c r="QK250" s="24"/>
      <c r="QL250" s="24"/>
      <c r="QM250" s="24"/>
      <c r="QN250" s="24"/>
      <c r="QO250" s="24"/>
      <c r="QP250" s="24"/>
      <c r="QQ250" s="24"/>
      <c r="QR250" s="24"/>
      <c r="QS250" s="24"/>
      <c r="QT250" s="24"/>
      <c r="QU250" s="24"/>
      <c r="QV250" s="24"/>
      <c r="QW250" s="24"/>
      <c r="QX250" s="24"/>
      <c r="QY250" s="24"/>
      <c r="QZ250" s="24"/>
      <c r="RA250" s="24"/>
      <c r="RB250" s="24"/>
      <c r="RC250" s="24"/>
      <c r="RD250" s="24"/>
      <c r="RE250" s="24"/>
      <c r="RF250" s="24"/>
      <c r="RG250" s="24"/>
      <c r="RH250" s="24"/>
      <c r="RI250" s="24"/>
      <c r="RJ250" s="24"/>
      <c r="RK250" s="24"/>
      <c r="RL250" s="24"/>
      <c r="RM250" s="24"/>
      <c r="RN250" s="24"/>
      <c r="RO250" s="24"/>
      <c r="RP250" s="24"/>
      <c r="RQ250" s="24"/>
      <c r="RR250" s="24"/>
      <c r="RS250" s="24"/>
      <c r="RT250" s="24"/>
      <c r="RU250" s="24"/>
      <c r="RV250" s="24"/>
      <c r="RW250" s="24"/>
      <c r="RX250" s="24"/>
      <c r="RY250" s="24"/>
      <c r="RZ250" s="24"/>
      <c r="SA250" s="24"/>
      <c r="SB250" s="24"/>
      <c r="SC250" s="24"/>
      <c r="SD250" s="24"/>
      <c r="SE250" s="24"/>
      <c r="SF250" s="24"/>
      <c r="SG250" s="24"/>
      <c r="SH250" s="24"/>
      <c r="SI250" s="24"/>
      <c r="SJ250" s="24"/>
      <c r="SK250" s="24"/>
      <c r="SL250" s="24"/>
      <c r="SM250" s="24"/>
      <c r="SN250" s="24"/>
      <c r="SO250" s="24"/>
      <c r="SP250" s="24"/>
      <c r="SQ250" s="24"/>
      <c r="SR250" s="24"/>
      <c r="SS250" s="24"/>
      <c r="ST250" s="24"/>
      <c r="SU250" s="24"/>
      <c r="SV250" s="24"/>
      <c r="SW250" s="24"/>
      <c r="SX250" s="24"/>
      <c r="SY250" s="24"/>
      <c r="SZ250" s="24"/>
      <c r="TA250" s="24"/>
      <c r="TB250" s="24"/>
      <c r="TC250" s="24"/>
      <c r="TD250" s="24"/>
      <c r="TE250" s="24"/>
      <c r="TF250" s="24"/>
      <c r="TG250" s="24"/>
      <c r="TH250" s="24"/>
      <c r="TI250" s="24"/>
      <c r="TJ250" s="24"/>
      <c r="TK250" s="24"/>
      <c r="TL250" s="24"/>
      <c r="TM250" s="24"/>
      <c r="TN250" s="24"/>
      <c r="TO250" s="24"/>
      <c r="TP250" s="24"/>
      <c r="TQ250" s="24"/>
      <c r="TR250" s="24"/>
      <c r="TS250" s="24"/>
      <c r="TT250" s="24"/>
      <c r="TU250" s="24"/>
      <c r="TV250" s="24"/>
      <c r="TW250" s="24"/>
      <c r="TX250" s="24"/>
      <c r="TY250" s="24"/>
      <c r="TZ250" s="24"/>
      <c r="UA250" s="24"/>
      <c r="UB250" s="24"/>
      <c r="UC250" s="24"/>
      <c r="UD250" s="24"/>
      <c r="UE250" s="24"/>
      <c r="UF250" s="24"/>
      <c r="UG250" s="24"/>
      <c r="UH250" s="24"/>
      <c r="UI250" s="24"/>
      <c r="UJ250" s="24"/>
      <c r="UK250" s="24"/>
      <c r="UL250" s="24"/>
      <c r="UM250" s="24"/>
      <c r="UN250" s="24"/>
      <c r="UO250" s="24"/>
      <c r="UP250" s="24"/>
      <c r="UQ250" s="24"/>
      <c r="UR250" s="24"/>
      <c r="US250" s="24"/>
      <c r="UT250" s="24"/>
      <c r="UU250" s="24"/>
      <c r="UV250" s="24"/>
      <c r="UW250" s="24"/>
      <c r="UX250" s="24"/>
      <c r="UY250" s="24"/>
      <c r="UZ250" s="24"/>
      <c r="VA250" s="24"/>
      <c r="VB250" s="24"/>
      <c r="VC250" s="24"/>
      <c r="VD250" s="24"/>
    </row>
    <row r="251" spans="1:576" s="23" customFormat="1" ht="15" customHeight="1" x14ac:dyDescent="0.2">
      <c r="A251" s="99">
        <v>20</v>
      </c>
      <c r="B251" s="89" t="s">
        <v>335</v>
      </c>
      <c r="C251" s="89" t="s">
        <v>336</v>
      </c>
      <c r="D251" s="20">
        <v>14</v>
      </c>
      <c r="E251" s="92" t="s">
        <v>254</v>
      </c>
      <c r="F251" s="89" t="s">
        <v>337</v>
      </c>
      <c r="G251" s="130" t="s">
        <v>127</v>
      </c>
      <c r="H251" s="22">
        <v>40</v>
      </c>
      <c r="I251" s="22" t="s">
        <v>123</v>
      </c>
      <c r="J251" s="21" t="s">
        <v>128</v>
      </c>
      <c r="K251" s="21" t="s">
        <v>275</v>
      </c>
      <c r="L251" s="21" t="s">
        <v>194</v>
      </c>
      <c r="M251" s="22">
        <v>1</v>
      </c>
      <c r="N251" s="225">
        <v>12087</v>
      </c>
      <c r="O251" s="62"/>
      <c r="P251" s="62"/>
      <c r="Q251" s="62">
        <f t="shared" si="126"/>
        <v>12087</v>
      </c>
      <c r="R251" s="62"/>
      <c r="S251" s="62">
        <f t="shared" si="127"/>
        <v>2284.1666666666665</v>
      </c>
      <c r="T251" s="62">
        <f t="shared" si="128"/>
        <v>22841.666666666664</v>
      </c>
      <c r="U251" s="62">
        <f t="shared" si="129"/>
        <v>1813.05</v>
      </c>
      <c r="V251" s="62">
        <f t="shared" si="130"/>
        <v>362.61</v>
      </c>
      <c r="W251" s="62">
        <f t="shared" si="131"/>
        <v>604.35</v>
      </c>
      <c r="X251" s="62">
        <f t="shared" si="132"/>
        <v>241.74</v>
      </c>
      <c r="Y251" s="62">
        <f>887+70</f>
        <v>957</v>
      </c>
      <c r="Z251" s="62">
        <f>631+30</f>
        <v>661</v>
      </c>
      <c r="AA251" s="64">
        <f t="shared" si="137"/>
        <v>6852.5</v>
      </c>
      <c r="AB251" s="64">
        <f t="shared" si="133"/>
        <v>19391.611111111109</v>
      </c>
      <c r="AC251" s="64">
        <f t="shared" si="134"/>
        <v>232699.33333333331</v>
      </c>
      <c r="AD251" s="64"/>
      <c r="AE251" s="64"/>
      <c r="AF251" s="64"/>
      <c r="AG251" s="64"/>
      <c r="AH251" s="64"/>
      <c r="AI251" s="64"/>
      <c r="AJ251" s="64"/>
      <c r="AK251" s="64"/>
      <c r="AL251" s="6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  <c r="II251" s="24"/>
      <c r="IJ251" s="24"/>
      <c r="IK251" s="24"/>
      <c r="IL251" s="24"/>
      <c r="IM251" s="24"/>
      <c r="IN251" s="24"/>
      <c r="IO251" s="24"/>
      <c r="IP251" s="24"/>
      <c r="IQ251" s="24"/>
      <c r="IR251" s="24"/>
      <c r="IS251" s="24"/>
      <c r="IT251" s="24"/>
      <c r="IU251" s="24"/>
      <c r="IV251" s="24"/>
      <c r="IW251" s="24"/>
      <c r="IX251" s="24"/>
      <c r="IY251" s="24"/>
      <c r="IZ251" s="24"/>
      <c r="JA251" s="24"/>
      <c r="JB251" s="24"/>
      <c r="JC251" s="24"/>
      <c r="JD251" s="24"/>
      <c r="JE251" s="24"/>
      <c r="JF251" s="24"/>
      <c r="JG251" s="24"/>
      <c r="JH251" s="24"/>
      <c r="JI251" s="24"/>
      <c r="JJ251" s="24"/>
      <c r="JK251" s="24"/>
      <c r="JL251" s="24"/>
      <c r="JM251" s="24"/>
      <c r="JN251" s="24"/>
      <c r="JO251" s="24"/>
      <c r="JP251" s="24"/>
      <c r="JQ251" s="24"/>
      <c r="JR251" s="24"/>
      <c r="JS251" s="24"/>
      <c r="JT251" s="24"/>
      <c r="JU251" s="24"/>
      <c r="JV251" s="24"/>
      <c r="JW251" s="24"/>
      <c r="JX251" s="24"/>
      <c r="JY251" s="24"/>
      <c r="JZ251" s="24"/>
      <c r="KA251" s="24"/>
      <c r="KB251" s="24"/>
      <c r="KC251" s="24"/>
      <c r="KD251" s="24"/>
      <c r="KE251" s="24"/>
      <c r="KF251" s="24"/>
      <c r="KG251" s="24"/>
      <c r="KH251" s="24"/>
      <c r="KI251" s="24"/>
      <c r="KJ251" s="24"/>
      <c r="KK251" s="24"/>
      <c r="KL251" s="24"/>
      <c r="KM251" s="24"/>
      <c r="KN251" s="24"/>
      <c r="KO251" s="24"/>
      <c r="KP251" s="24"/>
      <c r="KQ251" s="24"/>
      <c r="KR251" s="24"/>
      <c r="KS251" s="24"/>
      <c r="KT251" s="24"/>
      <c r="KU251" s="24"/>
      <c r="KV251" s="24"/>
      <c r="KW251" s="24"/>
      <c r="KX251" s="24"/>
      <c r="KY251" s="24"/>
      <c r="KZ251" s="24"/>
      <c r="LA251" s="24"/>
      <c r="LB251" s="24"/>
      <c r="LC251" s="24"/>
      <c r="LD251" s="24"/>
      <c r="LE251" s="24"/>
      <c r="LF251" s="24"/>
      <c r="LG251" s="24"/>
      <c r="LH251" s="24"/>
      <c r="LI251" s="24"/>
      <c r="LJ251" s="24"/>
      <c r="LK251" s="24"/>
      <c r="LL251" s="24"/>
      <c r="LM251" s="24"/>
      <c r="LN251" s="24"/>
      <c r="LO251" s="24"/>
      <c r="LP251" s="24"/>
      <c r="LQ251" s="24"/>
      <c r="LR251" s="24"/>
      <c r="LS251" s="24"/>
      <c r="LT251" s="24"/>
      <c r="LU251" s="24"/>
      <c r="LV251" s="24"/>
      <c r="LW251" s="24"/>
      <c r="LX251" s="24"/>
      <c r="LY251" s="24"/>
      <c r="LZ251" s="24"/>
      <c r="MA251" s="24"/>
      <c r="MB251" s="24"/>
      <c r="MC251" s="24"/>
      <c r="MD251" s="24"/>
      <c r="ME251" s="24"/>
      <c r="MF251" s="24"/>
      <c r="MG251" s="24"/>
      <c r="MH251" s="24"/>
      <c r="MI251" s="24"/>
      <c r="MJ251" s="24"/>
      <c r="MK251" s="24"/>
      <c r="ML251" s="24"/>
      <c r="MM251" s="24"/>
      <c r="MN251" s="24"/>
      <c r="MO251" s="24"/>
      <c r="MP251" s="24"/>
      <c r="MQ251" s="24"/>
      <c r="MR251" s="24"/>
      <c r="MS251" s="24"/>
      <c r="MT251" s="24"/>
      <c r="MU251" s="24"/>
      <c r="MV251" s="24"/>
      <c r="MW251" s="24"/>
      <c r="MX251" s="24"/>
      <c r="MY251" s="24"/>
      <c r="MZ251" s="24"/>
      <c r="NA251" s="24"/>
      <c r="NB251" s="24"/>
      <c r="NC251" s="24"/>
      <c r="ND251" s="24"/>
      <c r="NE251" s="24"/>
      <c r="NF251" s="24"/>
      <c r="NG251" s="24"/>
      <c r="NH251" s="24"/>
      <c r="NI251" s="24"/>
      <c r="NJ251" s="24"/>
      <c r="NK251" s="24"/>
      <c r="NL251" s="24"/>
      <c r="NM251" s="24"/>
      <c r="NN251" s="24"/>
      <c r="NO251" s="24"/>
      <c r="NP251" s="24"/>
      <c r="NQ251" s="24"/>
      <c r="NR251" s="24"/>
      <c r="NS251" s="24"/>
      <c r="NT251" s="24"/>
      <c r="NU251" s="24"/>
      <c r="NV251" s="24"/>
      <c r="NW251" s="24"/>
      <c r="NX251" s="24"/>
      <c r="NY251" s="24"/>
      <c r="NZ251" s="24"/>
      <c r="OA251" s="24"/>
      <c r="OB251" s="24"/>
      <c r="OC251" s="24"/>
      <c r="OD251" s="24"/>
      <c r="OE251" s="24"/>
      <c r="OF251" s="24"/>
      <c r="OG251" s="24"/>
      <c r="OH251" s="24"/>
      <c r="OI251" s="24"/>
      <c r="OJ251" s="24"/>
      <c r="OK251" s="24"/>
      <c r="OL251" s="24"/>
      <c r="OM251" s="24"/>
      <c r="ON251" s="24"/>
      <c r="OO251" s="24"/>
      <c r="OP251" s="24"/>
      <c r="OQ251" s="24"/>
      <c r="OR251" s="24"/>
      <c r="OS251" s="24"/>
      <c r="OT251" s="24"/>
      <c r="OU251" s="24"/>
      <c r="OV251" s="24"/>
      <c r="OW251" s="24"/>
      <c r="OX251" s="24"/>
      <c r="OY251" s="24"/>
      <c r="OZ251" s="24"/>
      <c r="PA251" s="24"/>
      <c r="PB251" s="24"/>
      <c r="PC251" s="24"/>
      <c r="PD251" s="24"/>
      <c r="PE251" s="24"/>
      <c r="PF251" s="24"/>
      <c r="PG251" s="24"/>
      <c r="PH251" s="24"/>
      <c r="PI251" s="24"/>
      <c r="PJ251" s="24"/>
      <c r="PK251" s="24"/>
      <c r="PL251" s="24"/>
      <c r="PM251" s="24"/>
      <c r="PN251" s="24"/>
      <c r="PO251" s="24"/>
      <c r="PP251" s="24"/>
      <c r="PQ251" s="24"/>
      <c r="PR251" s="24"/>
      <c r="PS251" s="24"/>
      <c r="PT251" s="24"/>
      <c r="PU251" s="24"/>
      <c r="PV251" s="24"/>
      <c r="PW251" s="24"/>
      <c r="PX251" s="24"/>
      <c r="PY251" s="24"/>
      <c r="PZ251" s="24"/>
      <c r="QA251" s="24"/>
      <c r="QB251" s="24"/>
      <c r="QC251" s="24"/>
      <c r="QD251" s="24"/>
      <c r="QE251" s="24"/>
      <c r="QF251" s="24"/>
      <c r="QG251" s="24"/>
      <c r="QH251" s="24"/>
      <c r="QI251" s="24"/>
      <c r="QJ251" s="24"/>
      <c r="QK251" s="24"/>
      <c r="QL251" s="24"/>
      <c r="QM251" s="24"/>
      <c r="QN251" s="24"/>
      <c r="QO251" s="24"/>
      <c r="QP251" s="24"/>
      <c r="QQ251" s="24"/>
      <c r="QR251" s="24"/>
      <c r="QS251" s="24"/>
      <c r="QT251" s="24"/>
      <c r="QU251" s="24"/>
      <c r="QV251" s="24"/>
      <c r="QW251" s="24"/>
      <c r="QX251" s="24"/>
      <c r="QY251" s="24"/>
      <c r="QZ251" s="24"/>
      <c r="RA251" s="24"/>
      <c r="RB251" s="24"/>
      <c r="RC251" s="24"/>
      <c r="RD251" s="24"/>
      <c r="RE251" s="24"/>
      <c r="RF251" s="24"/>
      <c r="RG251" s="24"/>
      <c r="RH251" s="24"/>
      <c r="RI251" s="24"/>
      <c r="RJ251" s="24"/>
      <c r="RK251" s="24"/>
      <c r="RL251" s="24"/>
      <c r="RM251" s="24"/>
      <c r="RN251" s="24"/>
      <c r="RO251" s="24"/>
      <c r="RP251" s="24"/>
      <c r="RQ251" s="24"/>
      <c r="RR251" s="24"/>
      <c r="RS251" s="24"/>
      <c r="RT251" s="24"/>
      <c r="RU251" s="24"/>
      <c r="RV251" s="24"/>
      <c r="RW251" s="24"/>
      <c r="RX251" s="24"/>
      <c r="RY251" s="24"/>
      <c r="RZ251" s="24"/>
      <c r="SA251" s="24"/>
      <c r="SB251" s="24"/>
      <c r="SC251" s="24"/>
      <c r="SD251" s="24"/>
      <c r="SE251" s="24"/>
      <c r="SF251" s="24"/>
      <c r="SG251" s="24"/>
      <c r="SH251" s="24"/>
      <c r="SI251" s="24"/>
      <c r="SJ251" s="24"/>
      <c r="SK251" s="24"/>
      <c r="SL251" s="24"/>
      <c r="SM251" s="24"/>
      <c r="SN251" s="24"/>
      <c r="SO251" s="24"/>
      <c r="SP251" s="24"/>
      <c r="SQ251" s="24"/>
      <c r="SR251" s="24"/>
      <c r="SS251" s="24"/>
      <c r="ST251" s="24"/>
      <c r="SU251" s="24"/>
      <c r="SV251" s="24"/>
      <c r="SW251" s="24"/>
      <c r="SX251" s="24"/>
      <c r="SY251" s="24"/>
      <c r="SZ251" s="24"/>
      <c r="TA251" s="24"/>
      <c r="TB251" s="24"/>
      <c r="TC251" s="24"/>
      <c r="TD251" s="24"/>
      <c r="TE251" s="24"/>
      <c r="TF251" s="24"/>
      <c r="TG251" s="24"/>
      <c r="TH251" s="24"/>
      <c r="TI251" s="24"/>
      <c r="TJ251" s="24"/>
      <c r="TK251" s="24"/>
      <c r="TL251" s="24"/>
      <c r="TM251" s="24"/>
      <c r="TN251" s="24"/>
      <c r="TO251" s="24"/>
      <c r="TP251" s="24"/>
      <c r="TQ251" s="24"/>
      <c r="TR251" s="24"/>
      <c r="TS251" s="24"/>
      <c r="TT251" s="24"/>
      <c r="TU251" s="24"/>
      <c r="TV251" s="24"/>
      <c r="TW251" s="24"/>
      <c r="TX251" s="24"/>
      <c r="TY251" s="24"/>
      <c r="TZ251" s="24"/>
      <c r="UA251" s="24"/>
      <c r="UB251" s="24"/>
      <c r="UC251" s="24"/>
      <c r="UD251" s="24"/>
      <c r="UE251" s="24"/>
      <c r="UF251" s="24"/>
      <c r="UG251" s="24"/>
      <c r="UH251" s="24"/>
      <c r="UI251" s="24"/>
      <c r="UJ251" s="24"/>
      <c r="UK251" s="24"/>
      <c r="UL251" s="24"/>
      <c r="UM251" s="24"/>
      <c r="UN251" s="24"/>
      <c r="UO251" s="24"/>
      <c r="UP251" s="24"/>
      <c r="UQ251" s="24"/>
      <c r="UR251" s="24"/>
      <c r="US251" s="24"/>
      <c r="UT251" s="24"/>
      <c r="UU251" s="24"/>
      <c r="UV251" s="24"/>
      <c r="UW251" s="24"/>
      <c r="UX251" s="24"/>
      <c r="UY251" s="24"/>
      <c r="UZ251" s="24"/>
      <c r="VA251" s="24"/>
      <c r="VB251" s="24"/>
      <c r="VC251" s="24"/>
      <c r="VD251" s="24"/>
    </row>
    <row r="252" spans="1:576" s="23" customFormat="1" ht="15" customHeight="1" x14ac:dyDescent="0.2">
      <c r="A252" s="18">
        <v>21</v>
      </c>
      <c r="B252" s="89" t="s">
        <v>335</v>
      </c>
      <c r="C252" s="89" t="s">
        <v>336</v>
      </c>
      <c r="D252" s="20">
        <v>14</v>
      </c>
      <c r="E252" s="95" t="s">
        <v>254</v>
      </c>
      <c r="F252" s="89" t="s">
        <v>337</v>
      </c>
      <c r="G252" s="130">
        <v>8</v>
      </c>
      <c r="H252" s="22">
        <v>40</v>
      </c>
      <c r="I252" s="22" t="s">
        <v>109</v>
      </c>
      <c r="J252" s="21" t="s">
        <v>42</v>
      </c>
      <c r="K252" s="21" t="s">
        <v>275</v>
      </c>
      <c r="L252" s="21" t="s">
        <v>194</v>
      </c>
      <c r="M252" s="22">
        <v>1</v>
      </c>
      <c r="N252" s="62">
        <v>13333</v>
      </c>
      <c r="O252" s="62"/>
      <c r="P252" s="62"/>
      <c r="Q252" s="62">
        <f t="shared" si="126"/>
        <v>13333</v>
      </c>
      <c r="R252" s="62">
        <f>70.1*4</f>
        <v>280.39999999999998</v>
      </c>
      <c r="S252" s="62">
        <f t="shared" si="127"/>
        <v>2517.5</v>
      </c>
      <c r="T252" s="62">
        <f t="shared" si="128"/>
        <v>25175</v>
      </c>
      <c r="U252" s="62">
        <f t="shared" si="129"/>
        <v>1999.9499999999998</v>
      </c>
      <c r="V252" s="62">
        <f t="shared" si="130"/>
        <v>399.99</v>
      </c>
      <c r="W252" s="62">
        <f t="shared" si="131"/>
        <v>666.65000000000009</v>
      </c>
      <c r="X252" s="62">
        <f t="shared" si="132"/>
        <v>266.66000000000003</v>
      </c>
      <c r="Y252" s="62">
        <f t="shared" ref="Y252:Y257" si="138">1068+25</f>
        <v>1093</v>
      </c>
      <c r="Z252" s="62">
        <v>679</v>
      </c>
      <c r="AA252" s="64">
        <f t="shared" si="137"/>
        <v>7552.5</v>
      </c>
      <c r="AB252" s="64">
        <f t="shared" si="133"/>
        <v>21655.73333333333</v>
      </c>
      <c r="AC252" s="64">
        <f t="shared" si="134"/>
        <v>259868.79999999996</v>
      </c>
      <c r="AD252" s="64"/>
      <c r="AE252" s="64"/>
      <c r="AF252" s="64"/>
      <c r="AG252" s="64"/>
      <c r="AH252" s="64"/>
      <c r="AI252" s="64"/>
      <c r="AJ252" s="64"/>
      <c r="AK252" s="64"/>
      <c r="AL252" s="6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</row>
    <row r="253" spans="1:576" s="23" customFormat="1" ht="15" customHeight="1" x14ac:dyDescent="0.2">
      <c r="A253" s="99">
        <v>22</v>
      </c>
      <c r="B253" s="89" t="s">
        <v>335</v>
      </c>
      <c r="C253" s="89" t="s">
        <v>336</v>
      </c>
      <c r="D253" s="20">
        <v>14</v>
      </c>
      <c r="E253" s="92" t="s">
        <v>254</v>
      </c>
      <c r="F253" s="89" t="s">
        <v>337</v>
      </c>
      <c r="G253" s="130">
        <v>8</v>
      </c>
      <c r="H253" s="22">
        <v>40</v>
      </c>
      <c r="I253" s="22" t="s">
        <v>109</v>
      </c>
      <c r="J253" s="21" t="s">
        <v>42</v>
      </c>
      <c r="K253" s="21" t="s">
        <v>275</v>
      </c>
      <c r="L253" s="21" t="s">
        <v>194</v>
      </c>
      <c r="M253" s="22">
        <v>1</v>
      </c>
      <c r="N253" s="62">
        <v>13333</v>
      </c>
      <c r="O253" s="62"/>
      <c r="P253" s="62"/>
      <c r="Q253" s="62">
        <f t="shared" si="126"/>
        <v>13333</v>
      </c>
      <c r="R253" s="62">
        <f>70.1*5</f>
        <v>350.5</v>
      </c>
      <c r="S253" s="62">
        <f t="shared" si="127"/>
        <v>2517.5</v>
      </c>
      <c r="T253" s="62">
        <f t="shared" si="128"/>
        <v>25175</v>
      </c>
      <c r="U253" s="62">
        <f t="shared" si="129"/>
        <v>1999.9499999999998</v>
      </c>
      <c r="V253" s="62">
        <f t="shared" si="130"/>
        <v>399.99</v>
      </c>
      <c r="W253" s="62">
        <f t="shared" si="131"/>
        <v>666.65000000000009</v>
      </c>
      <c r="X253" s="62">
        <f t="shared" si="132"/>
        <v>266.66000000000003</v>
      </c>
      <c r="Y253" s="62">
        <f t="shared" si="138"/>
        <v>1093</v>
      </c>
      <c r="Z253" s="62">
        <v>679</v>
      </c>
      <c r="AA253" s="64">
        <f t="shared" si="137"/>
        <v>7552.5</v>
      </c>
      <c r="AB253" s="64">
        <f t="shared" si="133"/>
        <v>21725.833333333332</v>
      </c>
      <c r="AC253" s="64">
        <f t="shared" si="134"/>
        <v>260710</v>
      </c>
      <c r="AD253" s="64"/>
      <c r="AE253" s="64"/>
      <c r="AF253" s="64"/>
      <c r="AG253" s="64"/>
      <c r="AH253" s="64"/>
      <c r="AI253" s="64"/>
      <c r="AJ253" s="64"/>
      <c r="AK253" s="64"/>
      <c r="AL253" s="6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</row>
    <row r="254" spans="1:576" s="23" customFormat="1" ht="15" customHeight="1" x14ac:dyDescent="0.2">
      <c r="A254" s="94">
        <v>23</v>
      </c>
      <c r="B254" s="89" t="s">
        <v>335</v>
      </c>
      <c r="C254" s="89" t="s">
        <v>336</v>
      </c>
      <c r="D254" s="20">
        <v>14</v>
      </c>
      <c r="E254" s="95" t="s">
        <v>254</v>
      </c>
      <c r="F254" s="89" t="s">
        <v>337</v>
      </c>
      <c r="G254" s="130">
        <v>8</v>
      </c>
      <c r="H254" s="22">
        <v>40</v>
      </c>
      <c r="I254" s="22" t="s">
        <v>109</v>
      </c>
      <c r="J254" s="21" t="s">
        <v>42</v>
      </c>
      <c r="K254" s="21" t="s">
        <v>275</v>
      </c>
      <c r="L254" s="21" t="s">
        <v>194</v>
      </c>
      <c r="M254" s="22">
        <v>1</v>
      </c>
      <c r="N254" s="62">
        <v>13333</v>
      </c>
      <c r="O254" s="62"/>
      <c r="P254" s="62"/>
      <c r="Q254" s="62">
        <f t="shared" si="126"/>
        <v>13333</v>
      </c>
      <c r="R254" s="62"/>
      <c r="S254" s="62">
        <f t="shared" si="127"/>
        <v>2517.5</v>
      </c>
      <c r="T254" s="62">
        <f t="shared" si="128"/>
        <v>25175</v>
      </c>
      <c r="U254" s="62">
        <f t="shared" si="129"/>
        <v>1999.9499999999998</v>
      </c>
      <c r="V254" s="62">
        <f t="shared" si="130"/>
        <v>399.99</v>
      </c>
      <c r="W254" s="62">
        <f t="shared" si="131"/>
        <v>666.65000000000009</v>
      </c>
      <c r="X254" s="62">
        <f t="shared" si="132"/>
        <v>266.66000000000003</v>
      </c>
      <c r="Y254" s="62">
        <f t="shared" si="138"/>
        <v>1093</v>
      </c>
      <c r="Z254" s="62">
        <v>679</v>
      </c>
      <c r="AA254" s="64">
        <f t="shared" si="137"/>
        <v>7552.5</v>
      </c>
      <c r="AB254" s="64">
        <f t="shared" si="133"/>
        <v>21375.333333333332</v>
      </c>
      <c r="AC254" s="64">
        <f t="shared" si="134"/>
        <v>256504</v>
      </c>
      <c r="AD254" s="64"/>
      <c r="AE254" s="64"/>
      <c r="AF254" s="64"/>
      <c r="AG254" s="64"/>
      <c r="AH254" s="64"/>
      <c r="AI254" s="64"/>
      <c r="AJ254" s="64"/>
      <c r="AK254" s="64"/>
      <c r="AL254" s="6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</row>
    <row r="255" spans="1:576" s="23" customFormat="1" ht="15" customHeight="1" x14ac:dyDescent="0.2">
      <c r="A255" s="18">
        <v>24</v>
      </c>
      <c r="B255" s="89" t="s">
        <v>335</v>
      </c>
      <c r="C255" s="89" t="s">
        <v>336</v>
      </c>
      <c r="D255" s="20">
        <v>14</v>
      </c>
      <c r="E255" s="89" t="s">
        <v>254</v>
      </c>
      <c r="F255" s="89" t="s">
        <v>337</v>
      </c>
      <c r="G255" s="130">
        <v>8</v>
      </c>
      <c r="H255" s="22">
        <v>40</v>
      </c>
      <c r="I255" s="22" t="s">
        <v>109</v>
      </c>
      <c r="J255" s="21" t="s">
        <v>42</v>
      </c>
      <c r="K255" s="21" t="s">
        <v>275</v>
      </c>
      <c r="L255" s="21" t="s">
        <v>194</v>
      </c>
      <c r="M255" s="22">
        <v>1</v>
      </c>
      <c r="N255" s="62">
        <v>13333</v>
      </c>
      <c r="O255" s="62"/>
      <c r="P255" s="62"/>
      <c r="Q255" s="62">
        <f t="shared" si="126"/>
        <v>13333</v>
      </c>
      <c r="R255" s="62"/>
      <c r="S255" s="62">
        <f t="shared" si="127"/>
        <v>2517.5</v>
      </c>
      <c r="T255" s="62">
        <f t="shared" si="128"/>
        <v>25175</v>
      </c>
      <c r="U255" s="62">
        <f t="shared" si="129"/>
        <v>1999.9499999999998</v>
      </c>
      <c r="V255" s="62">
        <f t="shared" si="130"/>
        <v>399.99</v>
      </c>
      <c r="W255" s="62">
        <f t="shared" si="131"/>
        <v>666.65000000000009</v>
      </c>
      <c r="X255" s="62">
        <f t="shared" si="132"/>
        <v>266.66000000000003</v>
      </c>
      <c r="Y255" s="62">
        <f t="shared" si="138"/>
        <v>1093</v>
      </c>
      <c r="Z255" s="62">
        <v>679</v>
      </c>
      <c r="AA255" s="64">
        <f t="shared" si="137"/>
        <v>7552.5</v>
      </c>
      <c r="AB255" s="64">
        <f t="shared" si="133"/>
        <v>21375.333333333332</v>
      </c>
      <c r="AC255" s="64">
        <f t="shared" si="134"/>
        <v>256504</v>
      </c>
      <c r="AD255" s="64"/>
      <c r="AE255" s="64"/>
      <c r="AF255" s="64"/>
      <c r="AG255" s="64"/>
      <c r="AH255" s="64"/>
      <c r="AI255" s="64"/>
      <c r="AJ255" s="64"/>
      <c r="AK255" s="64"/>
      <c r="AL255" s="6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</row>
    <row r="256" spans="1:576" s="23" customFormat="1" ht="15" customHeight="1" x14ac:dyDescent="0.2">
      <c r="A256" s="99">
        <v>25</v>
      </c>
      <c r="B256" s="89" t="s">
        <v>335</v>
      </c>
      <c r="C256" s="89" t="s">
        <v>336</v>
      </c>
      <c r="D256" s="20">
        <v>14</v>
      </c>
      <c r="E256" s="92" t="s">
        <v>254</v>
      </c>
      <c r="F256" s="89" t="s">
        <v>337</v>
      </c>
      <c r="G256" s="130">
        <v>8</v>
      </c>
      <c r="H256" s="22">
        <v>40</v>
      </c>
      <c r="I256" s="22" t="s">
        <v>109</v>
      </c>
      <c r="J256" s="21" t="s">
        <v>43</v>
      </c>
      <c r="K256" s="21" t="s">
        <v>275</v>
      </c>
      <c r="L256" s="21" t="s">
        <v>194</v>
      </c>
      <c r="M256" s="22">
        <v>1</v>
      </c>
      <c r="N256" s="62">
        <v>13333</v>
      </c>
      <c r="O256" s="62"/>
      <c r="P256" s="62"/>
      <c r="Q256" s="62">
        <f t="shared" si="126"/>
        <v>13333</v>
      </c>
      <c r="R256" s="62"/>
      <c r="S256" s="62">
        <f t="shared" si="127"/>
        <v>2517.5</v>
      </c>
      <c r="T256" s="62">
        <f t="shared" si="128"/>
        <v>25175</v>
      </c>
      <c r="U256" s="62">
        <f t="shared" si="129"/>
        <v>1999.9499999999998</v>
      </c>
      <c r="V256" s="62">
        <f t="shared" si="130"/>
        <v>399.99</v>
      </c>
      <c r="W256" s="62">
        <f t="shared" si="131"/>
        <v>666.65000000000009</v>
      </c>
      <c r="X256" s="62">
        <f t="shared" si="132"/>
        <v>266.66000000000003</v>
      </c>
      <c r="Y256" s="62">
        <f t="shared" si="138"/>
        <v>1093</v>
      </c>
      <c r="Z256" s="62">
        <v>679</v>
      </c>
      <c r="AA256" s="64">
        <f t="shared" si="137"/>
        <v>7552.5</v>
      </c>
      <c r="AB256" s="64">
        <f t="shared" si="133"/>
        <v>21375.333333333332</v>
      </c>
      <c r="AC256" s="64">
        <f t="shared" si="134"/>
        <v>256504</v>
      </c>
      <c r="AD256" s="64"/>
      <c r="AE256" s="64"/>
      <c r="AF256" s="64"/>
      <c r="AG256" s="64"/>
      <c r="AH256" s="64"/>
      <c r="AI256" s="64"/>
      <c r="AJ256" s="64"/>
      <c r="AK256" s="64"/>
      <c r="AL256" s="6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</row>
    <row r="257" spans="1:576" s="23" customFormat="1" ht="15" customHeight="1" x14ac:dyDescent="0.2">
      <c r="A257" s="18">
        <v>26</v>
      </c>
      <c r="B257" s="89" t="s">
        <v>335</v>
      </c>
      <c r="C257" s="89" t="s">
        <v>336</v>
      </c>
      <c r="D257" s="20">
        <v>14</v>
      </c>
      <c r="E257" s="95" t="s">
        <v>254</v>
      </c>
      <c r="F257" s="89" t="s">
        <v>337</v>
      </c>
      <c r="G257" s="130">
        <v>8</v>
      </c>
      <c r="H257" s="22">
        <v>40</v>
      </c>
      <c r="I257" s="22" t="s">
        <v>109</v>
      </c>
      <c r="J257" s="21" t="s">
        <v>56</v>
      </c>
      <c r="K257" s="21" t="s">
        <v>275</v>
      </c>
      <c r="L257" s="21" t="s">
        <v>194</v>
      </c>
      <c r="M257" s="22">
        <v>1</v>
      </c>
      <c r="N257" s="62">
        <v>13333</v>
      </c>
      <c r="O257" s="62"/>
      <c r="P257" s="62"/>
      <c r="Q257" s="62">
        <f t="shared" si="126"/>
        <v>13333</v>
      </c>
      <c r="R257" s="62">
        <f>70.1*5</f>
        <v>350.5</v>
      </c>
      <c r="S257" s="62">
        <f t="shared" si="127"/>
        <v>2517.5</v>
      </c>
      <c r="T257" s="62">
        <f t="shared" si="128"/>
        <v>25175</v>
      </c>
      <c r="U257" s="62">
        <f t="shared" si="129"/>
        <v>1999.9499999999998</v>
      </c>
      <c r="V257" s="62">
        <f t="shared" si="130"/>
        <v>399.99</v>
      </c>
      <c r="W257" s="62">
        <f t="shared" si="131"/>
        <v>666.65000000000009</v>
      </c>
      <c r="X257" s="62">
        <f t="shared" si="132"/>
        <v>266.66000000000003</v>
      </c>
      <c r="Y257" s="62">
        <f t="shared" si="138"/>
        <v>1093</v>
      </c>
      <c r="Z257" s="62">
        <v>679</v>
      </c>
      <c r="AA257" s="64">
        <f t="shared" si="137"/>
        <v>7552.5</v>
      </c>
      <c r="AB257" s="64">
        <f t="shared" si="133"/>
        <v>21725.833333333332</v>
      </c>
      <c r="AC257" s="64">
        <f t="shared" si="134"/>
        <v>260710</v>
      </c>
      <c r="AD257" s="64"/>
      <c r="AE257" s="64"/>
      <c r="AF257" s="64"/>
      <c r="AG257" s="64"/>
      <c r="AH257" s="64"/>
      <c r="AI257" s="64"/>
      <c r="AJ257" s="64"/>
      <c r="AK257" s="64"/>
      <c r="AL257" s="6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</row>
    <row r="258" spans="1:576" s="23" customFormat="1" ht="15" customHeight="1" x14ac:dyDescent="0.2">
      <c r="A258" s="99">
        <v>27</v>
      </c>
      <c r="B258" s="89" t="s">
        <v>335</v>
      </c>
      <c r="C258" s="89" t="s">
        <v>336</v>
      </c>
      <c r="D258" s="20">
        <v>14</v>
      </c>
      <c r="E258" s="89" t="s">
        <v>254</v>
      </c>
      <c r="F258" s="89" t="s">
        <v>337</v>
      </c>
      <c r="G258" s="130">
        <v>11</v>
      </c>
      <c r="H258" s="22">
        <v>40</v>
      </c>
      <c r="I258" s="22" t="s">
        <v>109</v>
      </c>
      <c r="J258" s="21" t="s">
        <v>65</v>
      </c>
      <c r="K258" s="21" t="s">
        <v>275</v>
      </c>
      <c r="L258" s="21" t="s">
        <v>194</v>
      </c>
      <c r="M258" s="22">
        <v>1</v>
      </c>
      <c r="N258" s="62">
        <v>19633</v>
      </c>
      <c r="O258" s="62"/>
      <c r="P258" s="62"/>
      <c r="Q258" s="62">
        <f t="shared" si="126"/>
        <v>19633</v>
      </c>
      <c r="R258" s="62">
        <f>70.1*5</f>
        <v>350.5</v>
      </c>
      <c r="S258" s="62">
        <f t="shared" si="127"/>
        <v>3608.333333333333</v>
      </c>
      <c r="T258" s="62">
        <f t="shared" si="128"/>
        <v>36083.333333333328</v>
      </c>
      <c r="U258" s="62">
        <f t="shared" si="129"/>
        <v>2944.95</v>
      </c>
      <c r="V258" s="62">
        <f t="shared" si="130"/>
        <v>588.99</v>
      </c>
      <c r="W258" s="62">
        <f t="shared" si="131"/>
        <v>981.65000000000009</v>
      </c>
      <c r="X258" s="62">
        <f t="shared" si="132"/>
        <v>392.66</v>
      </c>
      <c r="Y258" s="62">
        <v>1261</v>
      </c>
      <c r="Z258" s="62">
        <v>756</v>
      </c>
      <c r="AA258" s="64">
        <f t="shared" si="137"/>
        <v>10825</v>
      </c>
      <c r="AB258" s="64">
        <f t="shared" si="133"/>
        <v>31118.472222222226</v>
      </c>
      <c r="AC258" s="64">
        <f t="shared" si="134"/>
        <v>373421.66666666674</v>
      </c>
      <c r="AD258" s="64"/>
      <c r="AE258" s="64"/>
      <c r="AF258" s="64"/>
      <c r="AG258" s="64"/>
      <c r="AH258" s="64"/>
      <c r="AI258" s="64"/>
      <c r="AJ258" s="64"/>
      <c r="AK258" s="64"/>
      <c r="AL258" s="6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</row>
    <row r="259" spans="1:576" s="23" customFormat="1" ht="15" customHeight="1" x14ac:dyDescent="0.2">
      <c r="A259" s="94">
        <v>28</v>
      </c>
      <c r="B259" s="89" t="s">
        <v>335</v>
      </c>
      <c r="C259" s="89" t="s">
        <v>336</v>
      </c>
      <c r="D259" s="20">
        <v>14</v>
      </c>
      <c r="E259" s="92" t="s">
        <v>254</v>
      </c>
      <c r="F259" s="89" t="s">
        <v>337</v>
      </c>
      <c r="G259" s="130">
        <v>12</v>
      </c>
      <c r="H259" s="22">
        <v>40</v>
      </c>
      <c r="I259" s="22" t="s">
        <v>109</v>
      </c>
      <c r="J259" s="21" t="s">
        <v>204</v>
      </c>
      <c r="K259" s="21" t="s">
        <v>275</v>
      </c>
      <c r="L259" s="21" t="s">
        <v>194</v>
      </c>
      <c r="M259" s="22">
        <v>1</v>
      </c>
      <c r="N259" s="62">
        <v>24345</v>
      </c>
      <c r="O259" s="62"/>
      <c r="P259" s="62"/>
      <c r="Q259" s="62">
        <f t="shared" si="126"/>
        <v>24345</v>
      </c>
      <c r="R259" s="62">
        <f>70.1*5</f>
        <v>350.5</v>
      </c>
      <c r="S259" s="62">
        <f t="shared" si="127"/>
        <v>4451.333333333333</v>
      </c>
      <c r="T259" s="62">
        <f t="shared" si="128"/>
        <v>44513.333333333336</v>
      </c>
      <c r="U259" s="62">
        <f t="shared" si="129"/>
        <v>3651.75</v>
      </c>
      <c r="V259" s="62">
        <f t="shared" si="130"/>
        <v>730.35</v>
      </c>
      <c r="W259" s="62">
        <f t="shared" si="131"/>
        <v>1217.25</v>
      </c>
      <c r="X259" s="62">
        <f t="shared" si="132"/>
        <v>486.90000000000003</v>
      </c>
      <c r="Y259" s="62">
        <v>1455</v>
      </c>
      <c r="Z259" s="62">
        <v>908</v>
      </c>
      <c r="AA259" s="64">
        <f t="shared" si="137"/>
        <v>13354</v>
      </c>
      <c r="AB259" s="64">
        <f t="shared" si="133"/>
        <v>38337.972222222219</v>
      </c>
      <c r="AC259" s="64">
        <f t="shared" si="134"/>
        <v>460055.66666666663</v>
      </c>
      <c r="AD259" s="64"/>
      <c r="AE259" s="64"/>
      <c r="AF259" s="64"/>
      <c r="AG259" s="64"/>
      <c r="AH259" s="64"/>
      <c r="AI259" s="64"/>
      <c r="AJ259" s="64"/>
      <c r="AK259" s="64"/>
      <c r="AL259" s="6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</row>
    <row r="260" spans="1:576" s="23" customFormat="1" ht="15" customHeight="1" x14ac:dyDescent="0.2">
      <c r="A260" s="18">
        <v>29</v>
      </c>
      <c r="B260" s="89" t="s">
        <v>335</v>
      </c>
      <c r="C260" s="89" t="s">
        <v>336</v>
      </c>
      <c r="D260" s="20">
        <v>14</v>
      </c>
      <c r="E260" s="95" t="s">
        <v>254</v>
      </c>
      <c r="F260" s="89" t="s">
        <v>337</v>
      </c>
      <c r="G260" s="130">
        <v>12</v>
      </c>
      <c r="H260" s="22">
        <v>40</v>
      </c>
      <c r="I260" s="22" t="s">
        <v>109</v>
      </c>
      <c r="J260" s="21" t="s">
        <v>71</v>
      </c>
      <c r="K260" s="21" t="s">
        <v>275</v>
      </c>
      <c r="L260" s="21" t="s">
        <v>194</v>
      </c>
      <c r="M260" s="22">
        <v>1</v>
      </c>
      <c r="N260" s="62">
        <v>24345</v>
      </c>
      <c r="O260" s="62"/>
      <c r="P260" s="62"/>
      <c r="Q260" s="62">
        <f t="shared" si="126"/>
        <v>24345</v>
      </c>
      <c r="R260" s="62">
        <f>70.1*5</f>
        <v>350.5</v>
      </c>
      <c r="S260" s="62">
        <f t="shared" si="127"/>
        <v>4451.333333333333</v>
      </c>
      <c r="T260" s="62">
        <f t="shared" si="128"/>
        <v>44513.333333333336</v>
      </c>
      <c r="U260" s="62">
        <f t="shared" si="129"/>
        <v>3651.75</v>
      </c>
      <c r="V260" s="62">
        <f t="shared" si="130"/>
        <v>730.35</v>
      </c>
      <c r="W260" s="62">
        <f t="shared" si="131"/>
        <v>1217.25</v>
      </c>
      <c r="X260" s="62">
        <f t="shared" si="132"/>
        <v>486.90000000000003</v>
      </c>
      <c r="Y260" s="62">
        <v>1455</v>
      </c>
      <c r="Z260" s="62">
        <v>908</v>
      </c>
      <c r="AA260" s="64">
        <f t="shared" si="137"/>
        <v>13354</v>
      </c>
      <c r="AB260" s="64">
        <f t="shared" si="133"/>
        <v>38337.972222222219</v>
      </c>
      <c r="AC260" s="64">
        <f t="shared" si="134"/>
        <v>460055.66666666663</v>
      </c>
      <c r="AD260" s="64"/>
      <c r="AE260" s="64"/>
      <c r="AF260" s="64"/>
      <c r="AG260" s="64"/>
      <c r="AH260" s="64"/>
      <c r="AI260" s="64"/>
      <c r="AJ260" s="64"/>
      <c r="AK260" s="64"/>
      <c r="AL260" s="6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</row>
    <row r="261" spans="1:576" s="23" customFormat="1" ht="15" customHeight="1" x14ac:dyDescent="0.2">
      <c r="A261" s="99">
        <v>30</v>
      </c>
      <c r="B261" s="89" t="s">
        <v>335</v>
      </c>
      <c r="C261" s="89" t="s">
        <v>336</v>
      </c>
      <c r="D261" s="20">
        <v>14</v>
      </c>
      <c r="E261" s="89" t="s">
        <v>254</v>
      </c>
      <c r="F261" s="89" t="s">
        <v>337</v>
      </c>
      <c r="G261" s="130">
        <v>15</v>
      </c>
      <c r="H261" s="22">
        <v>40</v>
      </c>
      <c r="I261" s="22" t="s">
        <v>109</v>
      </c>
      <c r="J261" s="21" t="s">
        <v>59</v>
      </c>
      <c r="K261" s="21" t="s">
        <v>275</v>
      </c>
      <c r="L261" s="21" t="s">
        <v>194</v>
      </c>
      <c r="M261" s="22">
        <v>1</v>
      </c>
      <c r="N261" s="62">
        <v>48963</v>
      </c>
      <c r="O261" s="62"/>
      <c r="P261" s="62"/>
      <c r="Q261" s="62">
        <f t="shared" si="126"/>
        <v>48963</v>
      </c>
      <c r="R261" s="62">
        <f>70.1*5</f>
        <v>350.5</v>
      </c>
      <c r="S261" s="62">
        <f t="shared" si="127"/>
        <v>8728.1666666666679</v>
      </c>
      <c r="T261" s="62">
        <f t="shared" si="128"/>
        <v>87281.666666666672</v>
      </c>
      <c r="U261" s="62">
        <f t="shared" si="129"/>
        <v>7344.45</v>
      </c>
      <c r="V261" s="62">
        <f t="shared" si="130"/>
        <v>1468.8899999999999</v>
      </c>
      <c r="W261" s="62">
        <f t="shared" si="131"/>
        <v>2448.15</v>
      </c>
      <c r="X261" s="62">
        <f t="shared" si="132"/>
        <v>979.26</v>
      </c>
      <c r="Y261" s="62">
        <v>1989</v>
      </c>
      <c r="Z261" s="62">
        <v>1417</v>
      </c>
      <c r="AA261" s="64"/>
      <c r="AB261" s="64">
        <f t="shared" si="133"/>
        <v>72961.069444444438</v>
      </c>
      <c r="AC261" s="64">
        <f t="shared" si="134"/>
        <v>875532.83333333326</v>
      </c>
      <c r="AD261" s="64"/>
      <c r="AE261" s="64"/>
      <c r="AF261" s="64"/>
      <c r="AG261" s="64"/>
      <c r="AH261" s="64"/>
      <c r="AI261" s="64"/>
      <c r="AJ261" s="64"/>
      <c r="AK261" s="64"/>
      <c r="AL261" s="6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</row>
    <row r="262" spans="1:576" s="23" customFormat="1" ht="15" customHeight="1" x14ac:dyDescent="0.2">
      <c r="A262" s="18">
        <v>31</v>
      </c>
      <c r="B262" s="89" t="s">
        <v>335</v>
      </c>
      <c r="C262" s="89" t="s">
        <v>336</v>
      </c>
      <c r="D262" s="20">
        <v>14</v>
      </c>
      <c r="E262" s="92" t="s">
        <v>254</v>
      </c>
      <c r="F262" s="89" t="s">
        <v>337</v>
      </c>
      <c r="G262" s="130" t="s">
        <v>127</v>
      </c>
      <c r="H262" s="22">
        <v>40</v>
      </c>
      <c r="I262" s="22" t="s">
        <v>123</v>
      </c>
      <c r="J262" s="21" t="s">
        <v>128</v>
      </c>
      <c r="K262" s="21" t="s">
        <v>274</v>
      </c>
      <c r="L262" s="21" t="s">
        <v>194</v>
      </c>
      <c r="M262" s="22">
        <v>1</v>
      </c>
      <c r="N262" s="225">
        <v>12087</v>
      </c>
      <c r="O262" s="62"/>
      <c r="P262" s="62"/>
      <c r="Q262" s="62">
        <f t="shared" si="126"/>
        <v>12087</v>
      </c>
      <c r="R262" s="62">
        <f>70.1*4</f>
        <v>280.39999999999998</v>
      </c>
      <c r="S262" s="62">
        <f t="shared" si="127"/>
        <v>2284.1666666666665</v>
      </c>
      <c r="T262" s="62">
        <f t="shared" si="128"/>
        <v>22841.666666666664</v>
      </c>
      <c r="U262" s="62">
        <f t="shared" si="129"/>
        <v>1813.05</v>
      </c>
      <c r="V262" s="62">
        <f t="shared" si="130"/>
        <v>362.61</v>
      </c>
      <c r="W262" s="62">
        <f t="shared" si="131"/>
        <v>604.35</v>
      </c>
      <c r="X262" s="62">
        <f t="shared" si="132"/>
        <v>241.74</v>
      </c>
      <c r="Y262" s="62">
        <f>887+70</f>
        <v>957</v>
      </c>
      <c r="Z262" s="62">
        <f>631+30</f>
        <v>661</v>
      </c>
      <c r="AA262" s="64">
        <f>(Q262+Y262+Z262)/2</f>
        <v>6852.5</v>
      </c>
      <c r="AB262" s="64">
        <f t="shared" si="133"/>
        <v>19672.011111111111</v>
      </c>
      <c r="AC262" s="64">
        <f t="shared" si="134"/>
        <v>236064.13333333333</v>
      </c>
      <c r="AD262" s="64"/>
      <c r="AE262" s="64"/>
      <c r="AF262" s="64"/>
      <c r="AG262" s="64"/>
      <c r="AH262" s="64"/>
      <c r="AI262" s="64"/>
      <c r="AJ262" s="64"/>
      <c r="AK262" s="64"/>
      <c r="AL262" s="6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  <c r="II262" s="24"/>
      <c r="IJ262" s="24"/>
      <c r="IK262" s="24"/>
      <c r="IL262" s="24"/>
      <c r="IM262" s="24"/>
      <c r="IN262" s="24"/>
      <c r="IO262" s="24"/>
      <c r="IP262" s="24"/>
      <c r="IQ262" s="24"/>
      <c r="IR262" s="24"/>
      <c r="IS262" s="24"/>
      <c r="IT262" s="24"/>
      <c r="IU262" s="24"/>
      <c r="IV262" s="24"/>
      <c r="IW262" s="24"/>
      <c r="IX262" s="24"/>
      <c r="IY262" s="24"/>
      <c r="IZ262" s="24"/>
      <c r="JA262" s="24"/>
      <c r="JB262" s="24"/>
      <c r="JC262" s="24"/>
      <c r="JD262" s="24"/>
      <c r="JE262" s="24"/>
      <c r="JF262" s="24"/>
      <c r="JG262" s="24"/>
      <c r="JH262" s="24"/>
      <c r="JI262" s="24"/>
      <c r="JJ262" s="24"/>
      <c r="JK262" s="24"/>
      <c r="JL262" s="24"/>
      <c r="JM262" s="24"/>
      <c r="JN262" s="24"/>
      <c r="JO262" s="24"/>
      <c r="JP262" s="24"/>
      <c r="JQ262" s="24"/>
      <c r="JR262" s="24"/>
      <c r="JS262" s="24"/>
      <c r="JT262" s="24"/>
      <c r="JU262" s="24"/>
      <c r="JV262" s="24"/>
      <c r="JW262" s="24"/>
      <c r="JX262" s="24"/>
      <c r="JY262" s="24"/>
      <c r="JZ262" s="24"/>
      <c r="KA262" s="24"/>
      <c r="KB262" s="24"/>
      <c r="KC262" s="24"/>
      <c r="KD262" s="24"/>
      <c r="KE262" s="24"/>
      <c r="KF262" s="24"/>
      <c r="KG262" s="24"/>
      <c r="KH262" s="24"/>
      <c r="KI262" s="24"/>
      <c r="KJ262" s="24"/>
      <c r="KK262" s="24"/>
      <c r="KL262" s="24"/>
      <c r="KM262" s="24"/>
      <c r="KN262" s="24"/>
      <c r="KO262" s="24"/>
      <c r="KP262" s="24"/>
      <c r="KQ262" s="24"/>
      <c r="KR262" s="24"/>
      <c r="KS262" s="24"/>
      <c r="KT262" s="24"/>
      <c r="KU262" s="24"/>
      <c r="KV262" s="24"/>
      <c r="KW262" s="24"/>
      <c r="KX262" s="24"/>
      <c r="KY262" s="24"/>
      <c r="KZ262" s="24"/>
      <c r="LA262" s="24"/>
      <c r="LB262" s="24"/>
      <c r="LC262" s="24"/>
      <c r="LD262" s="24"/>
      <c r="LE262" s="24"/>
      <c r="LF262" s="24"/>
      <c r="LG262" s="24"/>
      <c r="LH262" s="24"/>
      <c r="LI262" s="24"/>
      <c r="LJ262" s="24"/>
      <c r="LK262" s="24"/>
      <c r="LL262" s="24"/>
      <c r="LM262" s="24"/>
      <c r="LN262" s="24"/>
      <c r="LO262" s="24"/>
      <c r="LP262" s="24"/>
      <c r="LQ262" s="24"/>
      <c r="LR262" s="24"/>
      <c r="LS262" s="24"/>
      <c r="LT262" s="24"/>
      <c r="LU262" s="24"/>
      <c r="LV262" s="24"/>
      <c r="LW262" s="24"/>
      <c r="LX262" s="24"/>
      <c r="LY262" s="24"/>
      <c r="LZ262" s="24"/>
      <c r="MA262" s="24"/>
      <c r="MB262" s="24"/>
      <c r="MC262" s="24"/>
      <c r="MD262" s="24"/>
      <c r="ME262" s="24"/>
      <c r="MF262" s="24"/>
      <c r="MG262" s="24"/>
      <c r="MH262" s="24"/>
      <c r="MI262" s="24"/>
      <c r="MJ262" s="24"/>
      <c r="MK262" s="24"/>
      <c r="ML262" s="24"/>
      <c r="MM262" s="24"/>
      <c r="MN262" s="24"/>
      <c r="MO262" s="24"/>
      <c r="MP262" s="24"/>
      <c r="MQ262" s="24"/>
      <c r="MR262" s="24"/>
      <c r="MS262" s="24"/>
      <c r="MT262" s="24"/>
      <c r="MU262" s="24"/>
      <c r="MV262" s="24"/>
      <c r="MW262" s="24"/>
      <c r="MX262" s="24"/>
      <c r="MY262" s="24"/>
      <c r="MZ262" s="24"/>
      <c r="NA262" s="24"/>
      <c r="NB262" s="24"/>
      <c r="NC262" s="24"/>
      <c r="ND262" s="24"/>
      <c r="NE262" s="24"/>
      <c r="NF262" s="24"/>
      <c r="NG262" s="24"/>
      <c r="NH262" s="24"/>
      <c r="NI262" s="24"/>
      <c r="NJ262" s="24"/>
      <c r="NK262" s="24"/>
      <c r="NL262" s="24"/>
      <c r="NM262" s="24"/>
      <c r="NN262" s="24"/>
      <c r="NO262" s="24"/>
      <c r="NP262" s="24"/>
      <c r="NQ262" s="24"/>
      <c r="NR262" s="24"/>
      <c r="NS262" s="24"/>
      <c r="NT262" s="24"/>
      <c r="NU262" s="24"/>
      <c r="NV262" s="24"/>
      <c r="NW262" s="24"/>
      <c r="NX262" s="24"/>
      <c r="NY262" s="24"/>
      <c r="NZ262" s="24"/>
      <c r="OA262" s="24"/>
      <c r="OB262" s="24"/>
      <c r="OC262" s="24"/>
      <c r="OD262" s="24"/>
      <c r="OE262" s="24"/>
      <c r="OF262" s="24"/>
      <c r="OG262" s="24"/>
      <c r="OH262" s="24"/>
      <c r="OI262" s="24"/>
      <c r="OJ262" s="24"/>
      <c r="OK262" s="24"/>
      <c r="OL262" s="24"/>
      <c r="OM262" s="24"/>
      <c r="ON262" s="24"/>
      <c r="OO262" s="24"/>
      <c r="OP262" s="24"/>
      <c r="OQ262" s="24"/>
      <c r="OR262" s="24"/>
      <c r="OS262" s="24"/>
      <c r="OT262" s="24"/>
      <c r="OU262" s="24"/>
      <c r="OV262" s="24"/>
      <c r="OW262" s="24"/>
      <c r="OX262" s="24"/>
      <c r="OY262" s="24"/>
      <c r="OZ262" s="24"/>
      <c r="PA262" s="24"/>
      <c r="PB262" s="24"/>
      <c r="PC262" s="24"/>
      <c r="PD262" s="24"/>
      <c r="PE262" s="24"/>
      <c r="PF262" s="24"/>
      <c r="PG262" s="24"/>
      <c r="PH262" s="24"/>
      <c r="PI262" s="24"/>
      <c r="PJ262" s="24"/>
      <c r="PK262" s="24"/>
      <c r="PL262" s="24"/>
      <c r="PM262" s="24"/>
      <c r="PN262" s="24"/>
      <c r="PO262" s="24"/>
      <c r="PP262" s="24"/>
      <c r="PQ262" s="24"/>
      <c r="PR262" s="24"/>
      <c r="PS262" s="24"/>
      <c r="PT262" s="24"/>
      <c r="PU262" s="24"/>
      <c r="PV262" s="24"/>
      <c r="PW262" s="24"/>
      <c r="PX262" s="24"/>
      <c r="PY262" s="24"/>
      <c r="PZ262" s="24"/>
      <c r="QA262" s="24"/>
      <c r="QB262" s="24"/>
      <c r="QC262" s="24"/>
      <c r="QD262" s="24"/>
      <c r="QE262" s="24"/>
      <c r="QF262" s="24"/>
      <c r="QG262" s="24"/>
      <c r="QH262" s="24"/>
      <c r="QI262" s="24"/>
      <c r="QJ262" s="24"/>
      <c r="QK262" s="24"/>
      <c r="QL262" s="24"/>
      <c r="QM262" s="24"/>
      <c r="QN262" s="24"/>
      <c r="QO262" s="24"/>
      <c r="QP262" s="24"/>
      <c r="QQ262" s="24"/>
      <c r="QR262" s="24"/>
      <c r="QS262" s="24"/>
      <c r="QT262" s="24"/>
      <c r="QU262" s="24"/>
      <c r="QV262" s="24"/>
      <c r="QW262" s="24"/>
      <c r="QX262" s="24"/>
      <c r="QY262" s="24"/>
      <c r="QZ262" s="24"/>
      <c r="RA262" s="24"/>
      <c r="RB262" s="24"/>
      <c r="RC262" s="24"/>
      <c r="RD262" s="24"/>
      <c r="RE262" s="24"/>
      <c r="RF262" s="24"/>
      <c r="RG262" s="24"/>
      <c r="RH262" s="24"/>
      <c r="RI262" s="24"/>
      <c r="RJ262" s="24"/>
      <c r="RK262" s="24"/>
      <c r="RL262" s="24"/>
      <c r="RM262" s="24"/>
      <c r="RN262" s="24"/>
      <c r="RO262" s="24"/>
      <c r="RP262" s="24"/>
      <c r="RQ262" s="24"/>
      <c r="RR262" s="24"/>
      <c r="RS262" s="24"/>
      <c r="RT262" s="24"/>
      <c r="RU262" s="24"/>
      <c r="RV262" s="24"/>
      <c r="RW262" s="24"/>
      <c r="RX262" s="24"/>
      <c r="RY262" s="24"/>
      <c r="RZ262" s="24"/>
      <c r="SA262" s="24"/>
      <c r="SB262" s="24"/>
      <c r="SC262" s="24"/>
      <c r="SD262" s="24"/>
      <c r="SE262" s="24"/>
      <c r="SF262" s="24"/>
      <c r="SG262" s="24"/>
      <c r="SH262" s="24"/>
      <c r="SI262" s="24"/>
      <c r="SJ262" s="24"/>
      <c r="SK262" s="24"/>
      <c r="SL262" s="24"/>
      <c r="SM262" s="24"/>
      <c r="SN262" s="24"/>
      <c r="SO262" s="24"/>
      <c r="SP262" s="24"/>
      <c r="SQ262" s="24"/>
      <c r="SR262" s="24"/>
      <c r="SS262" s="24"/>
      <c r="ST262" s="24"/>
      <c r="SU262" s="24"/>
      <c r="SV262" s="24"/>
      <c r="SW262" s="24"/>
      <c r="SX262" s="24"/>
      <c r="SY262" s="24"/>
      <c r="SZ262" s="24"/>
      <c r="TA262" s="24"/>
      <c r="TB262" s="24"/>
      <c r="TC262" s="24"/>
      <c r="TD262" s="24"/>
      <c r="TE262" s="24"/>
      <c r="TF262" s="24"/>
      <c r="TG262" s="24"/>
      <c r="TH262" s="24"/>
      <c r="TI262" s="24"/>
      <c r="TJ262" s="24"/>
      <c r="TK262" s="24"/>
      <c r="TL262" s="24"/>
      <c r="TM262" s="24"/>
      <c r="TN262" s="24"/>
      <c r="TO262" s="24"/>
      <c r="TP262" s="24"/>
      <c r="TQ262" s="24"/>
      <c r="TR262" s="24"/>
      <c r="TS262" s="24"/>
      <c r="TT262" s="24"/>
      <c r="TU262" s="24"/>
      <c r="TV262" s="24"/>
      <c r="TW262" s="24"/>
      <c r="TX262" s="24"/>
      <c r="TY262" s="24"/>
      <c r="TZ262" s="24"/>
      <c r="UA262" s="24"/>
      <c r="UB262" s="24"/>
      <c r="UC262" s="24"/>
      <c r="UD262" s="24"/>
      <c r="UE262" s="24"/>
      <c r="UF262" s="24"/>
      <c r="UG262" s="24"/>
      <c r="UH262" s="24"/>
      <c r="UI262" s="24"/>
      <c r="UJ262" s="24"/>
      <c r="UK262" s="24"/>
      <c r="UL262" s="24"/>
      <c r="UM262" s="24"/>
      <c r="UN262" s="24"/>
      <c r="UO262" s="24"/>
      <c r="UP262" s="24"/>
      <c r="UQ262" s="24"/>
      <c r="UR262" s="24"/>
      <c r="US262" s="24"/>
      <c r="UT262" s="24"/>
      <c r="UU262" s="24"/>
      <c r="UV262" s="24"/>
      <c r="UW262" s="24"/>
      <c r="UX262" s="24"/>
      <c r="UY262" s="24"/>
      <c r="UZ262" s="24"/>
      <c r="VA262" s="24"/>
      <c r="VB262" s="24"/>
      <c r="VC262" s="24"/>
      <c r="VD262" s="24"/>
    </row>
    <row r="263" spans="1:576" s="23" customFormat="1" ht="15" customHeight="1" x14ac:dyDescent="0.2">
      <c r="A263" s="99">
        <v>32</v>
      </c>
      <c r="B263" s="89" t="s">
        <v>335</v>
      </c>
      <c r="C263" s="89" t="s">
        <v>336</v>
      </c>
      <c r="D263" s="20">
        <v>14</v>
      </c>
      <c r="E263" s="95" t="s">
        <v>254</v>
      </c>
      <c r="F263" s="89" t="s">
        <v>337</v>
      </c>
      <c r="G263" s="130" t="s">
        <v>116</v>
      </c>
      <c r="H263" s="22">
        <v>40</v>
      </c>
      <c r="I263" s="22" t="s">
        <v>109</v>
      </c>
      <c r="J263" s="21" t="s">
        <v>47</v>
      </c>
      <c r="K263" s="21" t="s">
        <v>274</v>
      </c>
      <c r="L263" s="21" t="s">
        <v>194</v>
      </c>
      <c r="M263" s="22">
        <v>1</v>
      </c>
      <c r="N263" s="62">
        <v>14012</v>
      </c>
      <c r="O263" s="62"/>
      <c r="P263" s="62"/>
      <c r="Q263" s="62">
        <f t="shared" si="126"/>
        <v>14012</v>
      </c>
      <c r="R263" s="62"/>
      <c r="S263" s="62">
        <f t="shared" si="127"/>
        <v>2634.166666666667</v>
      </c>
      <c r="T263" s="62">
        <f t="shared" si="128"/>
        <v>26341.666666666668</v>
      </c>
      <c r="U263" s="62">
        <f t="shared" si="129"/>
        <v>2101.7999999999997</v>
      </c>
      <c r="V263" s="62">
        <f t="shared" si="130"/>
        <v>420.35999999999996</v>
      </c>
      <c r="W263" s="62">
        <f t="shared" si="131"/>
        <v>700.6</v>
      </c>
      <c r="X263" s="62">
        <f t="shared" si="132"/>
        <v>280.24</v>
      </c>
      <c r="Y263" s="62">
        <v>1114</v>
      </c>
      <c r="Z263" s="62">
        <v>679</v>
      </c>
      <c r="AA263" s="64">
        <f>(Q263+Y263+Z263)/2</f>
        <v>7902.5</v>
      </c>
      <c r="AB263" s="64">
        <f t="shared" si="133"/>
        <v>22381.194444444445</v>
      </c>
      <c r="AC263" s="64">
        <f t="shared" si="134"/>
        <v>268574.33333333337</v>
      </c>
      <c r="AD263" s="64"/>
      <c r="AE263" s="64"/>
      <c r="AF263" s="64"/>
      <c r="AG263" s="64"/>
      <c r="AH263" s="64"/>
      <c r="AI263" s="64"/>
      <c r="AJ263" s="64"/>
      <c r="AK263" s="64"/>
      <c r="AL263" s="6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</row>
    <row r="264" spans="1:576" s="23" customFormat="1" ht="15" customHeight="1" x14ac:dyDescent="0.2">
      <c r="A264" s="94">
        <v>33</v>
      </c>
      <c r="B264" s="89" t="s">
        <v>335</v>
      </c>
      <c r="C264" s="89" t="s">
        <v>336</v>
      </c>
      <c r="D264" s="20">
        <v>14</v>
      </c>
      <c r="E264" s="89" t="s">
        <v>254</v>
      </c>
      <c r="F264" s="89" t="s">
        <v>337</v>
      </c>
      <c r="G264" s="134" t="s">
        <v>351</v>
      </c>
      <c r="H264" s="22">
        <v>40</v>
      </c>
      <c r="I264" s="22" t="s">
        <v>109</v>
      </c>
      <c r="J264" s="21" t="s">
        <v>184</v>
      </c>
      <c r="K264" s="21" t="s">
        <v>274</v>
      </c>
      <c r="L264" s="21" t="s">
        <v>194</v>
      </c>
      <c r="M264" s="22">
        <v>1</v>
      </c>
      <c r="N264" s="101">
        <v>14024</v>
      </c>
      <c r="O264" s="62"/>
      <c r="P264" s="62"/>
      <c r="Q264" s="62">
        <f t="shared" ref="Q264:Q295" si="139">N264+O264+P264</f>
        <v>14024</v>
      </c>
      <c r="R264" s="62">
        <f>70.1*5</f>
        <v>350.5</v>
      </c>
      <c r="S264" s="62">
        <f t="shared" si="127"/>
        <v>2582</v>
      </c>
      <c r="T264" s="62">
        <f t="shared" si="128"/>
        <v>25820</v>
      </c>
      <c r="U264" s="62">
        <f t="shared" si="129"/>
        <v>2103.6</v>
      </c>
      <c r="V264" s="62">
        <f t="shared" si="130"/>
        <v>420.71999999999997</v>
      </c>
      <c r="W264" s="62">
        <f t="shared" si="131"/>
        <v>701.2</v>
      </c>
      <c r="X264" s="62">
        <f t="shared" si="132"/>
        <v>280.48</v>
      </c>
      <c r="Y264" s="62">
        <v>869</v>
      </c>
      <c r="Z264" s="62">
        <v>599</v>
      </c>
      <c r="AA264" s="64">
        <f>(Q264+Y264+Z264)/2</f>
        <v>7746</v>
      </c>
      <c r="AB264" s="64">
        <f t="shared" ref="AB264:AB295" si="140">Q264+R264+U264+V264+W264+X264+Y264+Z264+(S264/12+T264/12+AA264/12)</f>
        <v>22360.833333333332</v>
      </c>
      <c r="AC264" s="64">
        <f t="shared" ref="AC264:AC295" si="141">+AB264*12</f>
        <v>268330</v>
      </c>
      <c r="AD264" s="64"/>
      <c r="AE264" s="64"/>
      <c r="AF264" s="64"/>
      <c r="AG264" s="64"/>
      <c r="AH264" s="64"/>
      <c r="AI264" s="64"/>
      <c r="AJ264" s="64"/>
      <c r="AK264" s="64"/>
      <c r="AL264" s="6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</row>
    <row r="265" spans="1:576" s="23" customFormat="1" ht="15" customHeight="1" x14ac:dyDescent="0.2">
      <c r="A265" s="18">
        <v>34</v>
      </c>
      <c r="B265" s="89" t="s">
        <v>335</v>
      </c>
      <c r="C265" s="89" t="s">
        <v>336</v>
      </c>
      <c r="D265" s="20">
        <v>14</v>
      </c>
      <c r="E265" s="92" t="s">
        <v>254</v>
      </c>
      <c r="F265" s="89" t="s">
        <v>337</v>
      </c>
      <c r="G265" s="134" t="s">
        <v>351</v>
      </c>
      <c r="H265" s="22">
        <v>40</v>
      </c>
      <c r="I265" s="22" t="s">
        <v>109</v>
      </c>
      <c r="J265" s="57" t="s">
        <v>48</v>
      </c>
      <c r="K265" s="21" t="s">
        <v>274</v>
      </c>
      <c r="L265" s="21" t="s">
        <v>194</v>
      </c>
      <c r="M265" s="22">
        <v>1</v>
      </c>
      <c r="N265" s="101">
        <v>14024</v>
      </c>
      <c r="O265" s="62"/>
      <c r="P265" s="62"/>
      <c r="Q265" s="62">
        <f t="shared" si="139"/>
        <v>14024</v>
      </c>
      <c r="R265" s="62">
        <v>280.39999999999998</v>
      </c>
      <c r="S265" s="62">
        <v>2548.666666666667</v>
      </c>
      <c r="T265" s="62">
        <v>25486.666666666668</v>
      </c>
      <c r="U265" s="62">
        <v>2073.6</v>
      </c>
      <c r="V265" s="62">
        <v>414.71999999999997</v>
      </c>
      <c r="W265" s="62">
        <v>691.2</v>
      </c>
      <c r="X265" s="62">
        <v>276.48</v>
      </c>
      <c r="Y265" s="62">
        <v>869</v>
      </c>
      <c r="Z265" s="62">
        <v>599</v>
      </c>
      <c r="AA265" s="64">
        <v>7646</v>
      </c>
      <c r="AB265" s="64">
        <f t="shared" si="140"/>
        <v>22201.844444444447</v>
      </c>
      <c r="AC265" s="64">
        <f t="shared" si="141"/>
        <v>266422.13333333336</v>
      </c>
      <c r="AD265" s="64"/>
      <c r="AE265" s="64"/>
      <c r="AF265" s="64"/>
      <c r="AG265" s="64"/>
      <c r="AH265" s="64"/>
      <c r="AI265" s="64"/>
      <c r="AJ265" s="64"/>
      <c r="AK265" s="64"/>
      <c r="AL265" s="6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  <c r="II265" s="24"/>
      <c r="IJ265" s="24"/>
      <c r="IK265" s="24"/>
      <c r="IL265" s="24"/>
      <c r="IM265" s="24"/>
      <c r="IN265" s="24"/>
      <c r="IO265" s="24"/>
      <c r="IP265" s="24"/>
      <c r="IQ265" s="24"/>
      <c r="IR265" s="24"/>
      <c r="IS265" s="24"/>
      <c r="IT265" s="24"/>
      <c r="IU265" s="24"/>
      <c r="IV265" s="24"/>
      <c r="IW265" s="24"/>
      <c r="IX265" s="24"/>
      <c r="IY265" s="24"/>
      <c r="IZ265" s="24"/>
      <c r="JA265" s="24"/>
      <c r="JB265" s="24"/>
      <c r="JC265" s="24"/>
      <c r="JD265" s="24"/>
      <c r="JE265" s="24"/>
      <c r="JF265" s="24"/>
      <c r="JG265" s="24"/>
      <c r="JH265" s="24"/>
      <c r="JI265" s="24"/>
      <c r="JJ265" s="24"/>
      <c r="JK265" s="24"/>
      <c r="JL265" s="24"/>
      <c r="JM265" s="24"/>
      <c r="JN265" s="24"/>
      <c r="JO265" s="24"/>
      <c r="JP265" s="24"/>
      <c r="JQ265" s="24"/>
      <c r="JR265" s="24"/>
      <c r="JS265" s="24"/>
      <c r="JT265" s="24"/>
      <c r="JU265" s="24"/>
      <c r="JV265" s="24"/>
      <c r="JW265" s="24"/>
      <c r="JX265" s="24"/>
      <c r="JY265" s="24"/>
      <c r="JZ265" s="24"/>
      <c r="KA265" s="24"/>
      <c r="KB265" s="24"/>
      <c r="KC265" s="24"/>
      <c r="KD265" s="24"/>
      <c r="KE265" s="24"/>
      <c r="KF265" s="24"/>
      <c r="KG265" s="24"/>
      <c r="KH265" s="24"/>
      <c r="KI265" s="24"/>
      <c r="KJ265" s="24"/>
      <c r="KK265" s="24"/>
      <c r="KL265" s="24"/>
      <c r="KM265" s="24"/>
      <c r="KN265" s="24"/>
      <c r="KO265" s="24"/>
      <c r="KP265" s="24"/>
      <c r="KQ265" s="24"/>
      <c r="KR265" s="24"/>
      <c r="KS265" s="24"/>
      <c r="KT265" s="24"/>
      <c r="KU265" s="24"/>
      <c r="KV265" s="24"/>
      <c r="KW265" s="24"/>
      <c r="KX265" s="24"/>
      <c r="KY265" s="24"/>
      <c r="KZ265" s="24"/>
      <c r="LA265" s="24"/>
      <c r="LB265" s="24"/>
      <c r="LC265" s="24"/>
      <c r="LD265" s="24"/>
      <c r="LE265" s="24"/>
      <c r="LF265" s="24"/>
      <c r="LG265" s="24"/>
      <c r="LH265" s="24"/>
      <c r="LI265" s="24"/>
      <c r="LJ265" s="24"/>
      <c r="LK265" s="24"/>
      <c r="LL265" s="24"/>
      <c r="LM265" s="24"/>
      <c r="LN265" s="24"/>
      <c r="LO265" s="24"/>
      <c r="LP265" s="24"/>
      <c r="LQ265" s="24"/>
      <c r="LR265" s="24"/>
      <c r="LS265" s="24"/>
      <c r="LT265" s="24"/>
      <c r="LU265" s="24"/>
      <c r="LV265" s="24"/>
      <c r="LW265" s="24"/>
      <c r="LX265" s="24"/>
      <c r="LY265" s="24"/>
      <c r="LZ265" s="24"/>
      <c r="MA265" s="24"/>
      <c r="MB265" s="24"/>
      <c r="MC265" s="24"/>
      <c r="MD265" s="24"/>
      <c r="ME265" s="24"/>
      <c r="MF265" s="24"/>
      <c r="MG265" s="24"/>
      <c r="MH265" s="24"/>
      <c r="MI265" s="24"/>
      <c r="MJ265" s="24"/>
      <c r="MK265" s="24"/>
      <c r="ML265" s="24"/>
      <c r="MM265" s="24"/>
      <c r="MN265" s="24"/>
      <c r="MO265" s="24"/>
      <c r="MP265" s="24"/>
      <c r="MQ265" s="24"/>
      <c r="MR265" s="24"/>
      <c r="MS265" s="24"/>
      <c r="MT265" s="24"/>
      <c r="MU265" s="24"/>
      <c r="MV265" s="24"/>
      <c r="MW265" s="24"/>
      <c r="MX265" s="24"/>
      <c r="MY265" s="24"/>
      <c r="MZ265" s="24"/>
      <c r="NA265" s="24"/>
      <c r="NB265" s="24"/>
      <c r="NC265" s="24"/>
      <c r="ND265" s="24"/>
      <c r="NE265" s="24"/>
      <c r="NF265" s="24"/>
      <c r="NG265" s="24"/>
      <c r="NH265" s="24"/>
      <c r="NI265" s="24"/>
      <c r="NJ265" s="24"/>
      <c r="NK265" s="24"/>
      <c r="NL265" s="24"/>
      <c r="NM265" s="24"/>
      <c r="NN265" s="24"/>
      <c r="NO265" s="24"/>
      <c r="NP265" s="24"/>
      <c r="NQ265" s="24"/>
      <c r="NR265" s="24"/>
      <c r="NS265" s="24"/>
      <c r="NT265" s="24"/>
      <c r="NU265" s="24"/>
      <c r="NV265" s="24"/>
      <c r="NW265" s="24"/>
      <c r="NX265" s="24"/>
      <c r="NY265" s="24"/>
      <c r="NZ265" s="24"/>
      <c r="OA265" s="24"/>
      <c r="OB265" s="24"/>
      <c r="OC265" s="24"/>
      <c r="OD265" s="24"/>
      <c r="OE265" s="24"/>
      <c r="OF265" s="24"/>
      <c r="OG265" s="24"/>
      <c r="OH265" s="24"/>
      <c r="OI265" s="24"/>
      <c r="OJ265" s="24"/>
      <c r="OK265" s="24"/>
      <c r="OL265" s="24"/>
      <c r="OM265" s="24"/>
      <c r="ON265" s="24"/>
      <c r="OO265" s="24"/>
      <c r="OP265" s="24"/>
      <c r="OQ265" s="24"/>
      <c r="OR265" s="24"/>
      <c r="OS265" s="24"/>
      <c r="OT265" s="24"/>
      <c r="OU265" s="24"/>
      <c r="OV265" s="24"/>
      <c r="OW265" s="24"/>
      <c r="OX265" s="24"/>
      <c r="OY265" s="24"/>
      <c r="OZ265" s="24"/>
      <c r="PA265" s="24"/>
      <c r="PB265" s="24"/>
      <c r="PC265" s="24"/>
      <c r="PD265" s="24"/>
      <c r="PE265" s="24"/>
      <c r="PF265" s="24"/>
      <c r="PG265" s="24"/>
      <c r="PH265" s="24"/>
      <c r="PI265" s="24"/>
      <c r="PJ265" s="24"/>
      <c r="PK265" s="24"/>
      <c r="PL265" s="24"/>
      <c r="PM265" s="24"/>
      <c r="PN265" s="24"/>
      <c r="PO265" s="24"/>
      <c r="PP265" s="24"/>
      <c r="PQ265" s="24"/>
      <c r="PR265" s="24"/>
      <c r="PS265" s="24"/>
      <c r="PT265" s="24"/>
      <c r="PU265" s="24"/>
      <c r="PV265" s="24"/>
      <c r="PW265" s="24"/>
      <c r="PX265" s="24"/>
      <c r="PY265" s="24"/>
      <c r="PZ265" s="24"/>
      <c r="QA265" s="24"/>
      <c r="QB265" s="24"/>
      <c r="QC265" s="24"/>
      <c r="QD265" s="24"/>
      <c r="QE265" s="24"/>
      <c r="QF265" s="24"/>
      <c r="QG265" s="24"/>
      <c r="QH265" s="24"/>
      <c r="QI265" s="24"/>
      <c r="QJ265" s="24"/>
      <c r="QK265" s="24"/>
      <c r="QL265" s="24"/>
      <c r="QM265" s="24"/>
      <c r="QN265" s="24"/>
      <c r="QO265" s="24"/>
      <c r="QP265" s="24"/>
      <c r="QQ265" s="24"/>
      <c r="QR265" s="24"/>
      <c r="QS265" s="24"/>
      <c r="QT265" s="24"/>
      <c r="QU265" s="24"/>
      <c r="QV265" s="24"/>
      <c r="QW265" s="24"/>
      <c r="QX265" s="24"/>
      <c r="QY265" s="24"/>
      <c r="QZ265" s="24"/>
      <c r="RA265" s="24"/>
      <c r="RB265" s="24"/>
      <c r="RC265" s="24"/>
      <c r="RD265" s="24"/>
      <c r="RE265" s="24"/>
      <c r="RF265" s="24"/>
      <c r="RG265" s="24"/>
      <c r="RH265" s="24"/>
      <c r="RI265" s="24"/>
      <c r="RJ265" s="24"/>
      <c r="RK265" s="24"/>
      <c r="RL265" s="24"/>
      <c r="RM265" s="24"/>
      <c r="RN265" s="24"/>
      <c r="RO265" s="24"/>
      <c r="RP265" s="24"/>
      <c r="RQ265" s="24"/>
      <c r="RR265" s="24"/>
      <c r="RS265" s="24"/>
      <c r="RT265" s="24"/>
      <c r="RU265" s="24"/>
      <c r="RV265" s="24"/>
      <c r="RW265" s="24"/>
      <c r="RX265" s="24"/>
      <c r="RY265" s="24"/>
      <c r="RZ265" s="24"/>
      <c r="SA265" s="24"/>
      <c r="SB265" s="24"/>
      <c r="SC265" s="24"/>
      <c r="SD265" s="24"/>
      <c r="SE265" s="24"/>
      <c r="SF265" s="24"/>
      <c r="SG265" s="24"/>
      <c r="SH265" s="24"/>
      <c r="SI265" s="24"/>
      <c r="SJ265" s="24"/>
      <c r="SK265" s="24"/>
      <c r="SL265" s="24"/>
      <c r="SM265" s="24"/>
      <c r="SN265" s="24"/>
      <c r="SO265" s="24"/>
      <c r="SP265" s="24"/>
      <c r="SQ265" s="24"/>
      <c r="SR265" s="24"/>
      <c r="SS265" s="24"/>
      <c r="ST265" s="24"/>
      <c r="SU265" s="24"/>
      <c r="SV265" s="24"/>
      <c r="SW265" s="24"/>
      <c r="SX265" s="24"/>
      <c r="SY265" s="24"/>
      <c r="SZ265" s="24"/>
      <c r="TA265" s="24"/>
      <c r="TB265" s="24"/>
      <c r="TC265" s="24"/>
      <c r="TD265" s="24"/>
      <c r="TE265" s="24"/>
      <c r="TF265" s="24"/>
      <c r="TG265" s="24"/>
      <c r="TH265" s="24"/>
      <c r="TI265" s="24"/>
      <c r="TJ265" s="24"/>
      <c r="TK265" s="24"/>
      <c r="TL265" s="24"/>
      <c r="TM265" s="24"/>
      <c r="TN265" s="24"/>
      <c r="TO265" s="24"/>
      <c r="TP265" s="24"/>
      <c r="TQ265" s="24"/>
      <c r="TR265" s="24"/>
      <c r="TS265" s="24"/>
      <c r="TT265" s="24"/>
      <c r="TU265" s="24"/>
      <c r="TV265" s="24"/>
      <c r="TW265" s="24"/>
      <c r="TX265" s="24"/>
      <c r="TY265" s="24"/>
      <c r="TZ265" s="24"/>
      <c r="UA265" s="24"/>
      <c r="UB265" s="24"/>
      <c r="UC265" s="24"/>
      <c r="UD265" s="24"/>
      <c r="UE265" s="24"/>
      <c r="UF265" s="24"/>
      <c r="UG265" s="24"/>
      <c r="UH265" s="24"/>
      <c r="UI265" s="24"/>
      <c r="UJ265" s="24"/>
      <c r="UK265" s="24"/>
      <c r="UL265" s="24"/>
      <c r="UM265" s="24"/>
      <c r="UN265" s="24"/>
      <c r="UO265" s="24"/>
      <c r="UP265" s="24"/>
      <c r="UQ265" s="24"/>
      <c r="UR265" s="24"/>
      <c r="US265" s="24"/>
      <c r="UT265" s="24"/>
      <c r="UU265" s="24"/>
      <c r="UV265" s="24"/>
      <c r="UW265" s="24"/>
      <c r="UX265" s="24"/>
      <c r="UY265" s="24"/>
      <c r="UZ265" s="24"/>
      <c r="VA265" s="24"/>
      <c r="VB265" s="24"/>
      <c r="VC265" s="24"/>
      <c r="VD265" s="24"/>
    </row>
    <row r="266" spans="1:576" s="23" customFormat="1" ht="15" customHeight="1" x14ac:dyDescent="0.2">
      <c r="A266" s="99">
        <v>35</v>
      </c>
      <c r="B266" s="89" t="s">
        <v>335</v>
      </c>
      <c r="C266" s="89" t="s">
        <v>336</v>
      </c>
      <c r="D266" s="20">
        <v>14</v>
      </c>
      <c r="E266" s="95" t="s">
        <v>254</v>
      </c>
      <c r="F266" s="89" t="s">
        <v>337</v>
      </c>
      <c r="G266" s="134" t="s">
        <v>351</v>
      </c>
      <c r="H266" s="22">
        <v>40</v>
      </c>
      <c r="I266" s="22" t="s">
        <v>109</v>
      </c>
      <c r="J266" s="21" t="s">
        <v>46</v>
      </c>
      <c r="K266" s="21" t="s">
        <v>274</v>
      </c>
      <c r="L266" s="21" t="s">
        <v>194</v>
      </c>
      <c r="M266" s="22">
        <v>1</v>
      </c>
      <c r="N266" s="101">
        <v>14024</v>
      </c>
      <c r="O266" s="62"/>
      <c r="P266" s="62"/>
      <c r="Q266" s="62">
        <f t="shared" si="139"/>
        <v>14024</v>
      </c>
      <c r="R266" s="62"/>
      <c r="S266" s="62">
        <f t="shared" ref="S266:S297" si="142">(Q266+Y266+Z266)/30*5</f>
        <v>2582</v>
      </c>
      <c r="T266" s="62">
        <f t="shared" ref="T266:T297" si="143">(Q266+Y266+Z266)/30*50</f>
        <v>25820</v>
      </c>
      <c r="U266" s="62">
        <f t="shared" ref="U266:U297" si="144">Q266*15%</f>
        <v>2103.6</v>
      </c>
      <c r="V266" s="62">
        <f t="shared" ref="V266:V297" si="145">Q266*3%</f>
        <v>420.71999999999997</v>
      </c>
      <c r="W266" s="62">
        <f t="shared" ref="W266:W297" si="146">Q266*5%</f>
        <v>701.2</v>
      </c>
      <c r="X266" s="62">
        <f t="shared" ref="X266:X297" si="147">Q266*2%</f>
        <v>280.48</v>
      </c>
      <c r="Y266" s="62">
        <v>869</v>
      </c>
      <c r="Z266" s="62">
        <v>599</v>
      </c>
      <c r="AA266" s="64">
        <f t="shared" ref="AA266:AA284" si="148">(Q266+Y266+Z266)/2</f>
        <v>7746</v>
      </c>
      <c r="AB266" s="64">
        <f t="shared" si="140"/>
        <v>22010.333333333332</v>
      </c>
      <c r="AC266" s="64">
        <f t="shared" si="141"/>
        <v>264124</v>
      </c>
      <c r="AD266" s="64"/>
      <c r="AE266" s="64"/>
      <c r="AF266" s="64"/>
      <c r="AG266" s="64"/>
      <c r="AH266" s="64"/>
      <c r="AI266" s="64"/>
      <c r="AJ266" s="64"/>
      <c r="AK266" s="64"/>
      <c r="AL266" s="6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</row>
    <row r="267" spans="1:576" s="23" customFormat="1" ht="15" customHeight="1" x14ac:dyDescent="0.2">
      <c r="A267" s="18">
        <v>36</v>
      </c>
      <c r="B267" s="89" t="s">
        <v>335</v>
      </c>
      <c r="C267" s="89" t="s">
        <v>336</v>
      </c>
      <c r="D267" s="20">
        <v>14</v>
      </c>
      <c r="E267" s="89" t="s">
        <v>254</v>
      </c>
      <c r="F267" s="89" t="s">
        <v>337</v>
      </c>
      <c r="G267" s="130">
        <v>10</v>
      </c>
      <c r="H267" s="22">
        <v>40</v>
      </c>
      <c r="I267" s="22" t="s">
        <v>109</v>
      </c>
      <c r="J267" s="21" t="s">
        <v>73</v>
      </c>
      <c r="K267" s="21" t="s">
        <v>274</v>
      </c>
      <c r="L267" s="21" t="s">
        <v>194</v>
      </c>
      <c r="M267" s="22">
        <v>1</v>
      </c>
      <c r="N267" s="62">
        <f>15856+300</f>
        <v>16156</v>
      </c>
      <c r="O267" s="62"/>
      <c r="P267" s="62"/>
      <c r="Q267" s="62">
        <f t="shared" si="139"/>
        <v>16156</v>
      </c>
      <c r="R267" s="62"/>
      <c r="S267" s="62">
        <f t="shared" si="142"/>
        <v>2943</v>
      </c>
      <c r="T267" s="62">
        <f t="shared" si="143"/>
        <v>29430</v>
      </c>
      <c r="U267" s="62">
        <f t="shared" si="144"/>
        <v>2423.4</v>
      </c>
      <c r="V267" s="62">
        <f t="shared" si="145"/>
        <v>484.68</v>
      </c>
      <c r="W267" s="62">
        <f t="shared" si="146"/>
        <v>807.80000000000007</v>
      </c>
      <c r="X267" s="62">
        <f t="shared" si="147"/>
        <v>323.12</v>
      </c>
      <c r="Y267" s="62">
        <v>931</v>
      </c>
      <c r="Z267" s="62">
        <v>571</v>
      </c>
      <c r="AA267" s="64">
        <f t="shared" si="148"/>
        <v>8829</v>
      </c>
      <c r="AB267" s="64">
        <f t="shared" si="140"/>
        <v>25130.5</v>
      </c>
      <c r="AC267" s="64">
        <f t="shared" si="141"/>
        <v>301566</v>
      </c>
      <c r="AD267" s="64"/>
      <c r="AE267" s="64"/>
      <c r="AF267" s="64"/>
      <c r="AG267" s="64"/>
      <c r="AH267" s="64"/>
      <c r="AI267" s="64"/>
      <c r="AJ267" s="64"/>
      <c r="AK267" s="64"/>
      <c r="AL267" s="6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</row>
    <row r="268" spans="1:576" s="23" customFormat="1" ht="15" customHeight="1" x14ac:dyDescent="0.2">
      <c r="A268" s="99">
        <v>37</v>
      </c>
      <c r="B268" s="89" t="s">
        <v>335</v>
      </c>
      <c r="C268" s="89" t="s">
        <v>336</v>
      </c>
      <c r="D268" s="20">
        <v>14</v>
      </c>
      <c r="E268" s="92" t="s">
        <v>254</v>
      </c>
      <c r="F268" s="89" t="s">
        <v>337</v>
      </c>
      <c r="G268" s="130">
        <v>11</v>
      </c>
      <c r="H268" s="22">
        <v>40</v>
      </c>
      <c r="I268" s="22" t="s">
        <v>109</v>
      </c>
      <c r="J268" s="21" t="s">
        <v>73</v>
      </c>
      <c r="K268" s="21" t="s">
        <v>274</v>
      </c>
      <c r="L268" s="21" t="s">
        <v>194</v>
      </c>
      <c r="M268" s="22">
        <v>1</v>
      </c>
      <c r="N268" s="62">
        <v>19633</v>
      </c>
      <c r="O268" s="62"/>
      <c r="P268" s="62"/>
      <c r="Q268" s="62">
        <f t="shared" si="139"/>
        <v>19633</v>
      </c>
      <c r="R268" s="62"/>
      <c r="S268" s="62">
        <f t="shared" si="142"/>
        <v>3608.333333333333</v>
      </c>
      <c r="T268" s="62">
        <f t="shared" si="143"/>
        <v>36083.333333333328</v>
      </c>
      <c r="U268" s="62">
        <f t="shared" si="144"/>
        <v>2944.95</v>
      </c>
      <c r="V268" s="62">
        <f t="shared" si="145"/>
        <v>588.99</v>
      </c>
      <c r="W268" s="62">
        <f t="shared" si="146"/>
        <v>981.65000000000009</v>
      </c>
      <c r="X268" s="62">
        <f t="shared" si="147"/>
        <v>392.66</v>
      </c>
      <c r="Y268" s="62">
        <v>1261</v>
      </c>
      <c r="Z268" s="62">
        <v>756</v>
      </c>
      <c r="AA268" s="64">
        <f t="shared" si="148"/>
        <v>10825</v>
      </c>
      <c r="AB268" s="64">
        <f t="shared" si="140"/>
        <v>30767.972222222226</v>
      </c>
      <c r="AC268" s="64">
        <f t="shared" si="141"/>
        <v>369215.66666666674</v>
      </c>
      <c r="AD268" s="64"/>
      <c r="AE268" s="64"/>
      <c r="AF268" s="64"/>
      <c r="AG268" s="64"/>
      <c r="AH268" s="64"/>
      <c r="AI268" s="64"/>
      <c r="AJ268" s="64"/>
      <c r="AK268" s="64"/>
      <c r="AL268" s="6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</row>
    <row r="269" spans="1:576" s="23" customFormat="1" ht="15" customHeight="1" x14ac:dyDescent="0.2">
      <c r="A269" s="94">
        <v>38</v>
      </c>
      <c r="B269" s="95" t="s">
        <v>335</v>
      </c>
      <c r="C269" s="95" t="s">
        <v>336</v>
      </c>
      <c r="D269" s="96">
        <v>14</v>
      </c>
      <c r="E269" s="95" t="s">
        <v>254</v>
      </c>
      <c r="F269" s="95" t="s">
        <v>337</v>
      </c>
      <c r="G269" s="132">
        <v>11</v>
      </c>
      <c r="H269" s="53">
        <v>40</v>
      </c>
      <c r="I269" s="53" t="s">
        <v>109</v>
      </c>
      <c r="J269" s="52" t="s">
        <v>149</v>
      </c>
      <c r="K269" s="52" t="s">
        <v>274</v>
      </c>
      <c r="L269" s="52" t="s">
        <v>194</v>
      </c>
      <c r="M269" s="53">
        <v>1</v>
      </c>
      <c r="N269" s="62">
        <v>19633</v>
      </c>
      <c r="O269" s="63"/>
      <c r="P269" s="63"/>
      <c r="Q269" s="62">
        <f t="shared" si="139"/>
        <v>19633</v>
      </c>
      <c r="R269" s="63">
        <f>70.1*4</f>
        <v>280.39999999999998</v>
      </c>
      <c r="S269" s="63">
        <f t="shared" si="142"/>
        <v>3608.333333333333</v>
      </c>
      <c r="T269" s="63">
        <f t="shared" si="143"/>
        <v>36083.333333333328</v>
      </c>
      <c r="U269" s="63">
        <f t="shared" si="144"/>
        <v>2944.95</v>
      </c>
      <c r="V269" s="63">
        <f t="shared" si="145"/>
        <v>588.99</v>
      </c>
      <c r="W269" s="63">
        <f t="shared" si="146"/>
        <v>981.65000000000009</v>
      </c>
      <c r="X269" s="63">
        <f t="shared" si="147"/>
        <v>392.66</v>
      </c>
      <c r="Y269" s="62">
        <v>1261</v>
      </c>
      <c r="Z269" s="63">
        <v>756</v>
      </c>
      <c r="AA269" s="65">
        <f t="shared" si="148"/>
        <v>10825</v>
      </c>
      <c r="AB269" s="64">
        <f t="shared" si="140"/>
        <v>31048.372222222228</v>
      </c>
      <c r="AC269" s="64">
        <f t="shared" si="141"/>
        <v>372580.46666666673</v>
      </c>
      <c r="AD269" s="65"/>
      <c r="AE269" s="65"/>
      <c r="AF269" s="65"/>
      <c r="AG269" s="65"/>
      <c r="AH269" s="65"/>
      <c r="AI269" s="65"/>
      <c r="AJ269" s="65"/>
      <c r="AK269" s="65"/>
      <c r="AL269" s="65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</row>
    <row r="270" spans="1:576" s="23" customFormat="1" ht="15" customHeight="1" x14ac:dyDescent="0.2">
      <c r="A270" s="18">
        <v>39</v>
      </c>
      <c r="B270" s="92" t="s">
        <v>335</v>
      </c>
      <c r="C270" s="92" t="s">
        <v>336</v>
      </c>
      <c r="D270" s="97">
        <v>14</v>
      </c>
      <c r="E270" s="92" t="s">
        <v>254</v>
      </c>
      <c r="F270" s="92" t="s">
        <v>337</v>
      </c>
      <c r="G270" s="131">
        <v>11</v>
      </c>
      <c r="H270" s="100">
        <v>40</v>
      </c>
      <c r="I270" s="100" t="s">
        <v>109</v>
      </c>
      <c r="J270" s="54" t="s">
        <v>148</v>
      </c>
      <c r="K270" s="54" t="s">
        <v>274</v>
      </c>
      <c r="L270" s="54" t="s">
        <v>194</v>
      </c>
      <c r="M270" s="100">
        <v>1</v>
      </c>
      <c r="N270" s="62">
        <v>19633</v>
      </c>
      <c r="O270" s="101"/>
      <c r="P270" s="101"/>
      <c r="Q270" s="62">
        <f t="shared" si="139"/>
        <v>19633</v>
      </c>
      <c r="R270" s="101">
        <f>70.1*5</f>
        <v>350.5</v>
      </c>
      <c r="S270" s="101">
        <f t="shared" si="142"/>
        <v>3608.333333333333</v>
      </c>
      <c r="T270" s="101">
        <f t="shared" si="143"/>
        <v>36083.333333333328</v>
      </c>
      <c r="U270" s="101">
        <f t="shared" si="144"/>
        <v>2944.95</v>
      </c>
      <c r="V270" s="101">
        <f t="shared" si="145"/>
        <v>588.99</v>
      </c>
      <c r="W270" s="101">
        <f t="shared" si="146"/>
        <v>981.65000000000009</v>
      </c>
      <c r="X270" s="101">
        <f t="shared" si="147"/>
        <v>392.66</v>
      </c>
      <c r="Y270" s="62">
        <v>1261</v>
      </c>
      <c r="Z270" s="101">
        <v>756</v>
      </c>
      <c r="AA270" s="102">
        <f t="shared" si="148"/>
        <v>10825</v>
      </c>
      <c r="AB270" s="64">
        <f t="shared" si="140"/>
        <v>31118.472222222226</v>
      </c>
      <c r="AC270" s="64">
        <f t="shared" si="141"/>
        <v>373421.66666666674</v>
      </c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</row>
    <row r="271" spans="1:576" s="23" customFormat="1" ht="15" customHeight="1" x14ac:dyDescent="0.2">
      <c r="A271" s="99">
        <v>40</v>
      </c>
      <c r="B271" s="89" t="s">
        <v>335</v>
      </c>
      <c r="C271" s="89" t="s">
        <v>336</v>
      </c>
      <c r="D271" s="20">
        <v>14</v>
      </c>
      <c r="E271" s="95" t="s">
        <v>254</v>
      </c>
      <c r="F271" s="89" t="s">
        <v>337</v>
      </c>
      <c r="G271" s="130">
        <v>12</v>
      </c>
      <c r="H271" s="22">
        <v>40</v>
      </c>
      <c r="I271" s="22" t="s">
        <v>109</v>
      </c>
      <c r="J271" s="51" t="s">
        <v>345</v>
      </c>
      <c r="K271" s="21" t="s">
        <v>274</v>
      </c>
      <c r="L271" s="21" t="s">
        <v>194</v>
      </c>
      <c r="M271" s="22">
        <v>1</v>
      </c>
      <c r="N271" s="62">
        <v>24345</v>
      </c>
      <c r="O271" s="62"/>
      <c r="P271" s="62"/>
      <c r="Q271" s="62">
        <f t="shared" si="139"/>
        <v>24345</v>
      </c>
      <c r="R271" s="62">
        <f>70.1*5</f>
        <v>350.5</v>
      </c>
      <c r="S271" s="62">
        <f t="shared" si="142"/>
        <v>4451.333333333333</v>
      </c>
      <c r="T271" s="62">
        <f t="shared" si="143"/>
        <v>44513.333333333336</v>
      </c>
      <c r="U271" s="62">
        <f t="shared" si="144"/>
        <v>3651.75</v>
      </c>
      <c r="V271" s="62">
        <f t="shared" si="145"/>
        <v>730.35</v>
      </c>
      <c r="W271" s="62">
        <f t="shared" si="146"/>
        <v>1217.25</v>
      </c>
      <c r="X271" s="62">
        <f t="shared" si="147"/>
        <v>486.90000000000003</v>
      </c>
      <c r="Y271" s="62">
        <v>1455</v>
      </c>
      <c r="Z271" s="62">
        <v>908</v>
      </c>
      <c r="AA271" s="64">
        <f t="shared" si="148"/>
        <v>13354</v>
      </c>
      <c r="AB271" s="64">
        <f t="shared" si="140"/>
        <v>38337.972222222219</v>
      </c>
      <c r="AC271" s="64">
        <f t="shared" si="141"/>
        <v>460055.66666666663</v>
      </c>
      <c r="AD271" s="64"/>
      <c r="AE271" s="64"/>
      <c r="AF271" s="64"/>
      <c r="AG271" s="64"/>
      <c r="AH271" s="64"/>
      <c r="AI271" s="64"/>
      <c r="AJ271" s="64"/>
      <c r="AK271" s="64"/>
      <c r="AL271" s="6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</row>
    <row r="272" spans="1:576" s="23" customFormat="1" ht="15" customHeight="1" x14ac:dyDescent="0.2">
      <c r="A272" s="18">
        <v>41</v>
      </c>
      <c r="B272" s="89" t="s">
        <v>335</v>
      </c>
      <c r="C272" s="89" t="s">
        <v>336</v>
      </c>
      <c r="D272" s="20">
        <v>14</v>
      </c>
      <c r="E272" s="89" t="s">
        <v>254</v>
      </c>
      <c r="F272" s="89" t="s">
        <v>337</v>
      </c>
      <c r="G272" s="130">
        <v>12</v>
      </c>
      <c r="H272" s="22">
        <v>40</v>
      </c>
      <c r="I272" s="22" t="s">
        <v>109</v>
      </c>
      <c r="J272" s="21" t="s">
        <v>186</v>
      </c>
      <c r="K272" s="21" t="s">
        <v>274</v>
      </c>
      <c r="L272" s="21" t="s">
        <v>194</v>
      </c>
      <c r="M272" s="22">
        <v>1</v>
      </c>
      <c r="N272" s="62">
        <v>24345</v>
      </c>
      <c r="O272" s="62"/>
      <c r="P272" s="62"/>
      <c r="Q272" s="62">
        <f t="shared" si="139"/>
        <v>24345</v>
      </c>
      <c r="R272" s="62">
        <f>70.1*5</f>
        <v>350.5</v>
      </c>
      <c r="S272" s="62">
        <f t="shared" si="142"/>
        <v>4451.333333333333</v>
      </c>
      <c r="T272" s="62">
        <f t="shared" si="143"/>
        <v>44513.333333333336</v>
      </c>
      <c r="U272" s="62">
        <f t="shared" si="144"/>
        <v>3651.75</v>
      </c>
      <c r="V272" s="62">
        <f t="shared" si="145"/>
        <v>730.35</v>
      </c>
      <c r="W272" s="62">
        <f t="shared" si="146"/>
        <v>1217.25</v>
      </c>
      <c r="X272" s="62">
        <f t="shared" si="147"/>
        <v>486.90000000000003</v>
      </c>
      <c r="Y272" s="62">
        <v>1455</v>
      </c>
      <c r="Z272" s="62">
        <v>908</v>
      </c>
      <c r="AA272" s="64">
        <f t="shared" si="148"/>
        <v>13354</v>
      </c>
      <c r="AB272" s="64">
        <f t="shared" si="140"/>
        <v>38337.972222222219</v>
      </c>
      <c r="AC272" s="64">
        <f t="shared" si="141"/>
        <v>460055.66666666663</v>
      </c>
      <c r="AD272" s="64"/>
      <c r="AE272" s="64"/>
      <c r="AF272" s="64"/>
      <c r="AG272" s="64"/>
      <c r="AH272" s="64"/>
      <c r="AI272" s="64"/>
      <c r="AJ272" s="64"/>
      <c r="AK272" s="64"/>
      <c r="AL272" s="6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  <c r="II272" s="24"/>
      <c r="IJ272" s="24"/>
      <c r="IK272" s="24"/>
      <c r="IL272" s="24"/>
      <c r="IM272" s="24"/>
      <c r="IN272" s="24"/>
      <c r="IO272" s="24"/>
      <c r="IP272" s="24"/>
      <c r="IQ272" s="24"/>
      <c r="IR272" s="24"/>
      <c r="IS272" s="24"/>
      <c r="IT272" s="24"/>
      <c r="IU272" s="24"/>
      <c r="IV272" s="24"/>
      <c r="IW272" s="24"/>
      <c r="IX272" s="24"/>
      <c r="IY272" s="24"/>
      <c r="IZ272" s="24"/>
      <c r="JA272" s="24"/>
      <c r="JB272" s="24"/>
      <c r="JC272" s="24"/>
      <c r="JD272" s="24"/>
      <c r="JE272" s="24"/>
      <c r="JF272" s="24"/>
      <c r="JG272" s="24"/>
      <c r="JH272" s="24"/>
      <c r="JI272" s="24"/>
      <c r="JJ272" s="24"/>
      <c r="JK272" s="24"/>
      <c r="JL272" s="24"/>
      <c r="JM272" s="24"/>
      <c r="JN272" s="24"/>
      <c r="JO272" s="24"/>
      <c r="JP272" s="24"/>
      <c r="JQ272" s="24"/>
      <c r="JR272" s="24"/>
      <c r="JS272" s="24"/>
      <c r="JT272" s="24"/>
      <c r="JU272" s="24"/>
      <c r="JV272" s="24"/>
      <c r="JW272" s="24"/>
      <c r="JX272" s="24"/>
      <c r="JY272" s="24"/>
      <c r="JZ272" s="24"/>
      <c r="KA272" s="24"/>
      <c r="KB272" s="24"/>
      <c r="KC272" s="24"/>
      <c r="KD272" s="24"/>
      <c r="KE272" s="24"/>
      <c r="KF272" s="24"/>
      <c r="KG272" s="24"/>
      <c r="KH272" s="24"/>
      <c r="KI272" s="24"/>
      <c r="KJ272" s="24"/>
      <c r="KK272" s="24"/>
      <c r="KL272" s="24"/>
      <c r="KM272" s="24"/>
      <c r="KN272" s="24"/>
      <c r="KO272" s="24"/>
      <c r="KP272" s="24"/>
      <c r="KQ272" s="24"/>
      <c r="KR272" s="24"/>
      <c r="KS272" s="24"/>
      <c r="KT272" s="24"/>
      <c r="KU272" s="24"/>
      <c r="KV272" s="24"/>
      <c r="KW272" s="24"/>
      <c r="KX272" s="24"/>
      <c r="KY272" s="24"/>
      <c r="KZ272" s="24"/>
      <c r="LA272" s="24"/>
      <c r="LB272" s="24"/>
      <c r="LC272" s="24"/>
      <c r="LD272" s="24"/>
      <c r="LE272" s="24"/>
      <c r="LF272" s="24"/>
      <c r="LG272" s="24"/>
      <c r="LH272" s="24"/>
      <c r="LI272" s="24"/>
      <c r="LJ272" s="24"/>
      <c r="LK272" s="24"/>
      <c r="LL272" s="24"/>
      <c r="LM272" s="24"/>
      <c r="LN272" s="24"/>
      <c r="LO272" s="24"/>
      <c r="LP272" s="24"/>
      <c r="LQ272" s="24"/>
      <c r="LR272" s="24"/>
      <c r="LS272" s="24"/>
      <c r="LT272" s="24"/>
      <c r="LU272" s="24"/>
      <c r="LV272" s="24"/>
      <c r="LW272" s="24"/>
      <c r="LX272" s="24"/>
      <c r="LY272" s="24"/>
      <c r="LZ272" s="24"/>
      <c r="MA272" s="24"/>
      <c r="MB272" s="24"/>
      <c r="MC272" s="24"/>
      <c r="MD272" s="24"/>
      <c r="ME272" s="24"/>
      <c r="MF272" s="24"/>
      <c r="MG272" s="24"/>
      <c r="MH272" s="24"/>
      <c r="MI272" s="24"/>
      <c r="MJ272" s="24"/>
      <c r="MK272" s="24"/>
      <c r="ML272" s="24"/>
      <c r="MM272" s="24"/>
      <c r="MN272" s="24"/>
      <c r="MO272" s="24"/>
      <c r="MP272" s="24"/>
      <c r="MQ272" s="24"/>
      <c r="MR272" s="24"/>
      <c r="MS272" s="24"/>
      <c r="MT272" s="24"/>
      <c r="MU272" s="24"/>
      <c r="MV272" s="24"/>
      <c r="MW272" s="24"/>
      <c r="MX272" s="24"/>
      <c r="MY272" s="24"/>
      <c r="MZ272" s="24"/>
      <c r="NA272" s="24"/>
      <c r="NB272" s="24"/>
      <c r="NC272" s="24"/>
      <c r="ND272" s="24"/>
      <c r="NE272" s="24"/>
      <c r="NF272" s="24"/>
      <c r="NG272" s="24"/>
      <c r="NH272" s="24"/>
      <c r="NI272" s="24"/>
      <c r="NJ272" s="24"/>
      <c r="NK272" s="24"/>
      <c r="NL272" s="24"/>
      <c r="NM272" s="24"/>
      <c r="NN272" s="24"/>
      <c r="NO272" s="24"/>
      <c r="NP272" s="24"/>
      <c r="NQ272" s="24"/>
      <c r="NR272" s="24"/>
      <c r="NS272" s="24"/>
      <c r="NT272" s="24"/>
      <c r="NU272" s="24"/>
      <c r="NV272" s="24"/>
      <c r="NW272" s="24"/>
      <c r="NX272" s="24"/>
      <c r="NY272" s="24"/>
      <c r="NZ272" s="24"/>
      <c r="OA272" s="24"/>
      <c r="OB272" s="24"/>
      <c r="OC272" s="24"/>
      <c r="OD272" s="24"/>
      <c r="OE272" s="24"/>
      <c r="OF272" s="24"/>
      <c r="OG272" s="24"/>
      <c r="OH272" s="24"/>
      <c r="OI272" s="24"/>
      <c r="OJ272" s="24"/>
      <c r="OK272" s="24"/>
      <c r="OL272" s="24"/>
      <c r="OM272" s="24"/>
      <c r="ON272" s="24"/>
      <c r="OO272" s="24"/>
      <c r="OP272" s="24"/>
      <c r="OQ272" s="24"/>
      <c r="OR272" s="24"/>
      <c r="OS272" s="24"/>
      <c r="OT272" s="24"/>
      <c r="OU272" s="24"/>
      <c r="OV272" s="24"/>
      <c r="OW272" s="24"/>
      <c r="OX272" s="24"/>
      <c r="OY272" s="24"/>
      <c r="OZ272" s="24"/>
      <c r="PA272" s="24"/>
      <c r="PB272" s="24"/>
      <c r="PC272" s="24"/>
      <c r="PD272" s="24"/>
      <c r="PE272" s="24"/>
      <c r="PF272" s="24"/>
      <c r="PG272" s="24"/>
      <c r="PH272" s="24"/>
      <c r="PI272" s="24"/>
      <c r="PJ272" s="24"/>
      <c r="PK272" s="24"/>
      <c r="PL272" s="24"/>
      <c r="PM272" s="24"/>
      <c r="PN272" s="24"/>
      <c r="PO272" s="24"/>
      <c r="PP272" s="24"/>
      <c r="PQ272" s="24"/>
      <c r="PR272" s="24"/>
      <c r="PS272" s="24"/>
      <c r="PT272" s="24"/>
      <c r="PU272" s="24"/>
      <c r="PV272" s="24"/>
      <c r="PW272" s="24"/>
      <c r="PX272" s="24"/>
      <c r="PY272" s="24"/>
      <c r="PZ272" s="24"/>
      <c r="QA272" s="24"/>
      <c r="QB272" s="24"/>
      <c r="QC272" s="24"/>
      <c r="QD272" s="24"/>
      <c r="QE272" s="24"/>
      <c r="QF272" s="24"/>
      <c r="QG272" s="24"/>
      <c r="QH272" s="24"/>
      <c r="QI272" s="24"/>
      <c r="QJ272" s="24"/>
      <c r="QK272" s="24"/>
      <c r="QL272" s="24"/>
      <c r="QM272" s="24"/>
      <c r="QN272" s="24"/>
      <c r="QO272" s="24"/>
      <c r="QP272" s="24"/>
      <c r="QQ272" s="24"/>
      <c r="QR272" s="24"/>
      <c r="QS272" s="24"/>
      <c r="QT272" s="24"/>
      <c r="QU272" s="24"/>
      <c r="QV272" s="24"/>
      <c r="QW272" s="24"/>
      <c r="QX272" s="24"/>
      <c r="QY272" s="24"/>
      <c r="QZ272" s="24"/>
      <c r="RA272" s="24"/>
      <c r="RB272" s="24"/>
      <c r="RC272" s="24"/>
      <c r="RD272" s="24"/>
      <c r="RE272" s="24"/>
      <c r="RF272" s="24"/>
      <c r="RG272" s="24"/>
      <c r="RH272" s="24"/>
      <c r="RI272" s="24"/>
      <c r="RJ272" s="24"/>
      <c r="RK272" s="24"/>
      <c r="RL272" s="24"/>
      <c r="RM272" s="24"/>
      <c r="RN272" s="24"/>
      <c r="RO272" s="24"/>
      <c r="RP272" s="24"/>
      <c r="RQ272" s="24"/>
      <c r="RR272" s="24"/>
      <c r="RS272" s="24"/>
      <c r="RT272" s="24"/>
      <c r="RU272" s="24"/>
      <c r="RV272" s="24"/>
      <c r="RW272" s="24"/>
      <c r="RX272" s="24"/>
      <c r="RY272" s="24"/>
      <c r="RZ272" s="24"/>
      <c r="SA272" s="24"/>
      <c r="SB272" s="24"/>
      <c r="SC272" s="24"/>
      <c r="SD272" s="24"/>
      <c r="SE272" s="24"/>
      <c r="SF272" s="24"/>
      <c r="SG272" s="24"/>
      <c r="SH272" s="24"/>
      <c r="SI272" s="24"/>
      <c r="SJ272" s="24"/>
      <c r="SK272" s="24"/>
      <c r="SL272" s="24"/>
      <c r="SM272" s="24"/>
      <c r="SN272" s="24"/>
      <c r="SO272" s="24"/>
      <c r="SP272" s="24"/>
      <c r="SQ272" s="24"/>
      <c r="SR272" s="24"/>
      <c r="SS272" s="24"/>
      <c r="ST272" s="24"/>
      <c r="SU272" s="24"/>
      <c r="SV272" s="24"/>
      <c r="SW272" s="24"/>
      <c r="SX272" s="24"/>
      <c r="SY272" s="24"/>
      <c r="SZ272" s="24"/>
      <c r="TA272" s="24"/>
      <c r="TB272" s="24"/>
      <c r="TC272" s="24"/>
      <c r="TD272" s="24"/>
      <c r="TE272" s="24"/>
      <c r="TF272" s="24"/>
      <c r="TG272" s="24"/>
      <c r="TH272" s="24"/>
      <c r="TI272" s="24"/>
      <c r="TJ272" s="24"/>
      <c r="TK272" s="24"/>
      <c r="TL272" s="24"/>
      <c r="TM272" s="24"/>
      <c r="TN272" s="24"/>
      <c r="TO272" s="24"/>
      <c r="TP272" s="24"/>
      <c r="TQ272" s="24"/>
      <c r="TR272" s="24"/>
      <c r="TS272" s="24"/>
      <c r="TT272" s="24"/>
      <c r="TU272" s="24"/>
      <c r="TV272" s="24"/>
      <c r="TW272" s="24"/>
      <c r="TX272" s="24"/>
      <c r="TY272" s="24"/>
      <c r="TZ272" s="24"/>
      <c r="UA272" s="24"/>
      <c r="UB272" s="24"/>
      <c r="UC272" s="24"/>
      <c r="UD272" s="24"/>
      <c r="UE272" s="24"/>
      <c r="UF272" s="24"/>
      <c r="UG272" s="24"/>
      <c r="UH272" s="24"/>
      <c r="UI272" s="24"/>
      <c r="UJ272" s="24"/>
      <c r="UK272" s="24"/>
      <c r="UL272" s="24"/>
      <c r="UM272" s="24"/>
      <c r="UN272" s="24"/>
      <c r="UO272" s="24"/>
      <c r="UP272" s="24"/>
      <c r="UQ272" s="24"/>
      <c r="UR272" s="24"/>
      <c r="US272" s="24"/>
      <c r="UT272" s="24"/>
      <c r="UU272" s="24"/>
      <c r="UV272" s="24"/>
      <c r="UW272" s="24"/>
      <c r="UX272" s="24"/>
      <c r="UY272" s="24"/>
      <c r="UZ272" s="24"/>
      <c r="VA272" s="24"/>
      <c r="VB272" s="24"/>
      <c r="VC272" s="24"/>
      <c r="VD272" s="24"/>
    </row>
    <row r="273" spans="1:576" s="23" customFormat="1" ht="15" customHeight="1" x14ac:dyDescent="0.2">
      <c r="A273" s="99">
        <v>42</v>
      </c>
      <c r="B273" s="89" t="s">
        <v>335</v>
      </c>
      <c r="C273" s="89" t="s">
        <v>336</v>
      </c>
      <c r="D273" s="20">
        <v>14</v>
      </c>
      <c r="E273" s="92" t="s">
        <v>254</v>
      </c>
      <c r="F273" s="89" t="s">
        <v>337</v>
      </c>
      <c r="G273" s="130">
        <v>14</v>
      </c>
      <c r="H273" s="22">
        <v>40</v>
      </c>
      <c r="I273" s="22" t="s">
        <v>109</v>
      </c>
      <c r="J273" s="21" t="s">
        <v>60</v>
      </c>
      <c r="K273" s="21" t="s">
        <v>274</v>
      </c>
      <c r="L273" s="21" t="s">
        <v>194</v>
      </c>
      <c r="M273" s="22">
        <v>1</v>
      </c>
      <c r="N273" s="62">
        <v>38087</v>
      </c>
      <c r="O273" s="62"/>
      <c r="P273" s="62"/>
      <c r="Q273" s="62">
        <f t="shared" si="139"/>
        <v>38087</v>
      </c>
      <c r="R273" s="62">
        <f>70.1*5</f>
        <v>350.5</v>
      </c>
      <c r="S273" s="62">
        <f t="shared" si="142"/>
        <v>6874.333333333333</v>
      </c>
      <c r="T273" s="62">
        <f t="shared" si="143"/>
        <v>68743.333333333328</v>
      </c>
      <c r="U273" s="62">
        <f t="shared" si="144"/>
        <v>5713.05</v>
      </c>
      <c r="V273" s="62">
        <f t="shared" si="145"/>
        <v>1142.6099999999999</v>
      </c>
      <c r="W273" s="62">
        <f t="shared" si="146"/>
        <v>1904.3500000000001</v>
      </c>
      <c r="X273" s="62">
        <f t="shared" si="147"/>
        <v>761.74</v>
      </c>
      <c r="Y273" s="62">
        <v>1837</v>
      </c>
      <c r="Z273" s="62">
        <v>1322</v>
      </c>
      <c r="AA273" s="64">
        <f t="shared" si="148"/>
        <v>20623</v>
      </c>
      <c r="AB273" s="64">
        <f t="shared" si="140"/>
        <v>59138.305555555555</v>
      </c>
      <c r="AC273" s="64">
        <f t="shared" si="141"/>
        <v>709659.66666666663</v>
      </c>
      <c r="AD273" s="64"/>
      <c r="AE273" s="64"/>
      <c r="AF273" s="64"/>
      <c r="AG273" s="64"/>
      <c r="AH273" s="64"/>
      <c r="AI273" s="64"/>
      <c r="AJ273" s="64"/>
      <c r="AK273" s="64"/>
      <c r="AL273" s="6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</row>
    <row r="274" spans="1:576" s="23" customFormat="1" ht="15" customHeight="1" x14ac:dyDescent="0.2">
      <c r="A274" s="94">
        <v>43</v>
      </c>
      <c r="B274" s="89" t="s">
        <v>335</v>
      </c>
      <c r="C274" s="89" t="s">
        <v>336</v>
      </c>
      <c r="D274" s="20">
        <v>14</v>
      </c>
      <c r="E274" s="95" t="s">
        <v>254</v>
      </c>
      <c r="F274" s="89" t="s">
        <v>337</v>
      </c>
      <c r="G274" s="130" t="s">
        <v>127</v>
      </c>
      <c r="H274" s="22">
        <v>40</v>
      </c>
      <c r="I274" s="22" t="s">
        <v>123</v>
      </c>
      <c r="J274" s="21" t="s">
        <v>128</v>
      </c>
      <c r="K274" s="21" t="s">
        <v>273</v>
      </c>
      <c r="L274" s="21" t="s">
        <v>194</v>
      </c>
      <c r="M274" s="22">
        <v>1</v>
      </c>
      <c r="N274" s="225">
        <v>12087</v>
      </c>
      <c r="O274" s="62"/>
      <c r="P274" s="62"/>
      <c r="Q274" s="62">
        <f t="shared" si="139"/>
        <v>12087</v>
      </c>
      <c r="R274" s="62">
        <f>70.1*8</f>
        <v>560.79999999999995</v>
      </c>
      <c r="S274" s="62">
        <f t="shared" si="142"/>
        <v>2284.1666666666665</v>
      </c>
      <c r="T274" s="62">
        <f t="shared" si="143"/>
        <v>22841.666666666664</v>
      </c>
      <c r="U274" s="62">
        <f t="shared" si="144"/>
        <v>1813.05</v>
      </c>
      <c r="V274" s="62">
        <f t="shared" si="145"/>
        <v>362.61</v>
      </c>
      <c r="W274" s="62">
        <f t="shared" si="146"/>
        <v>604.35</v>
      </c>
      <c r="X274" s="62">
        <f t="shared" si="147"/>
        <v>241.74</v>
      </c>
      <c r="Y274" s="62">
        <f>887+70</f>
        <v>957</v>
      </c>
      <c r="Z274" s="62">
        <f>631+30</f>
        <v>661</v>
      </c>
      <c r="AA274" s="64">
        <f t="shared" si="148"/>
        <v>6852.5</v>
      </c>
      <c r="AB274" s="64">
        <f t="shared" si="140"/>
        <v>19952.411111111109</v>
      </c>
      <c r="AC274" s="64">
        <f t="shared" si="141"/>
        <v>239428.93333333329</v>
      </c>
      <c r="AD274" s="64"/>
      <c r="AE274" s="64"/>
      <c r="AF274" s="64"/>
      <c r="AG274" s="64"/>
      <c r="AH274" s="64"/>
      <c r="AI274" s="64"/>
      <c r="AJ274" s="64"/>
      <c r="AK274" s="64"/>
      <c r="AL274" s="6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</row>
    <row r="275" spans="1:576" s="23" customFormat="1" ht="15" customHeight="1" x14ac:dyDescent="0.2">
      <c r="A275" s="18">
        <v>44</v>
      </c>
      <c r="B275" s="89" t="s">
        <v>335</v>
      </c>
      <c r="C275" s="89" t="s">
        <v>336</v>
      </c>
      <c r="D275" s="20">
        <v>14</v>
      </c>
      <c r="E275" s="89" t="s">
        <v>254</v>
      </c>
      <c r="F275" s="89" t="s">
        <v>337</v>
      </c>
      <c r="G275" s="130" t="s">
        <v>122</v>
      </c>
      <c r="H275" s="22">
        <v>40</v>
      </c>
      <c r="I275" s="22" t="s">
        <v>109</v>
      </c>
      <c r="J275" s="21" t="s">
        <v>45</v>
      </c>
      <c r="K275" s="21" t="s">
        <v>273</v>
      </c>
      <c r="L275" s="21" t="s">
        <v>194</v>
      </c>
      <c r="M275" s="22">
        <v>1</v>
      </c>
      <c r="N275" s="62">
        <v>12605</v>
      </c>
      <c r="O275" s="62"/>
      <c r="P275" s="62"/>
      <c r="Q275" s="62">
        <f t="shared" si="139"/>
        <v>12605</v>
      </c>
      <c r="R275" s="62"/>
      <c r="S275" s="62">
        <f t="shared" si="142"/>
        <v>2386.166666666667</v>
      </c>
      <c r="T275" s="62">
        <f t="shared" si="143"/>
        <v>23861.666666666668</v>
      </c>
      <c r="U275" s="62">
        <f t="shared" si="144"/>
        <v>1890.75</v>
      </c>
      <c r="V275" s="62">
        <f t="shared" si="145"/>
        <v>378.15</v>
      </c>
      <c r="W275" s="62">
        <f t="shared" si="146"/>
        <v>630.25</v>
      </c>
      <c r="X275" s="62">
        <f t="shared" si="147"/>
        <v>252.1</v>
      </c>
      <c r="Y275" s="62">
        <f>1021+25</f>
        <v>1046</v>
      </c>
      <c r="Z275" s="62">
        <v>666</v>
      </c>
      <c r="AA275" s="64">
        <f t="shared" si="148"/>
        <v>7158.5</v>
      </c>
      <c r="AB275" s="64">
        <f t="shared" si="140"/>
        <v>20252.111111111109</v>
      </c>
      <c r="AC275" s="64">
        <f t="shared" si="141"/>
        <v>243025.33333333331</v>
      </c>
      <c r="AD275" s="64"/>
      <c r="AE275" s="64"/>
      <c r="AF275" s="64"/>
      <c r="AG275" s="64"/>
      <c r="AH275" s="64"/>
      <c r="AI275" s="64"/>
      <c r="AJ275" s="64"/>
      <c r="AK275" s="64"/>
      <c r="AL275" s="6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</row>
    <row r="276" spans="1:576" s="23" customFormat="1" ht="15" customHeight="1" x14ac:dyDescent="0.2">
      <c r="A276" s="99">
        <v>45</v>
      </c>
      <c r="B276" s="89" t="s">
        <v>335</v>
      </c>
      <c r="C276" s="89" t="s">
        <v>336</v>
      </c>
      <c r="D276" s="20">
        <v>14</v>
      </c>
      <c r="E276" s="95" t="s">
        <v>254</v>
      </c>
      <c r="F276" s="89" t="s">
        <v>337</v>
      </c>
      <c r="G276" s="184" t="s">
        <v>116</v>
      </c>
      <c r="H276" s="22">
        <v>40</v>
      </c>
      <c r="I276" s="22" t="s">
        <v>109</v>
      </c>
      <c r="J276" s="156" t="s">
        <v>347</v>
      </c>
      <c r="K276" s="156" t="s">
        <v>273</v>
      </c>
      <c r="L276" s="21" t="s">
        <v>194</v>
      </c>
      <c r="M276" s="22">
        <v>1</v>
      </c>
      <c r="N276" s="62">
        <v>14012</v>
      </c>
      <c r="O276" s="62"/>
      <c r="P276" s="62"/>
      <c r="Q276" s="62">
        <f t="shared" si="139"/>
        <v>14012</v>
      </c>
      <c r="R276" s="62"/>
      <c r="S276" s="62">
        <f t="shared" si="142"/>
        <v>2616.166666666667</v>
      </c>
      <c r="T276" s="62">
        <f t="shared" si="143"/>
        <v>26161.666666666668</v>
      </c>
      <c r="U276" s="62">
        <f t="shared" si="144"/>
        <v>2101.7999999999997</v>
      </c>
      <c r="V276" s="62">
        <f t="shared" si="145"/>
        <v>420.35999999999996</v>
      </c>
      <c r="W276" s="62">
        <f t="shared" si="146"/>
        <v>700.6</v>
      </c>
      <c r="X276" s="62">
        <f t="shared" si="147"/>
        <v>280.24</v>
      </c>
      <c r="Y276" s="62">
        <v>1114</v>
      </c>
      <c r="Z276" s="62">
        <v>571</v>
      </c>
      <c r="AA276" s="64">
        <f t="shared" si="148"/>
        <v>7848.5</v>
      </c>
      <c r="AB276" s="64">
        <f t="shared" si="140"/>
        <v>22252.194444444445</v>
      </c>
      <c r="AC276" s="64">
        <f t="shared" si="141"/>
        <v>267026.33333333337</v>
      </c>
      <c r="AD276" s="64"/>
      <c r="AE276" s="64"/>
      <c r="AF276" s="64"/>
      <c r="AG276" s="64"/>
      <c r="AH276" s="64"/>
      <c r="AI276" s="64"/>
      <c r="AJ276" s="64"/>
      <c r="AK276" s="64"/>
      <c r="AL276" s="6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</row>
    <row r="277" spans="1:576" s="23" customFormat="1" ht="15" customHeight="1" x14ac:dyDescent="0.2">
      <c r="A277" s="18">
        <v>46</v>
      </c>
      <c r="B277" s="89" t="s">
        <v>335</v>
      </c>
      <c r="C277" s="89" t="s">
        <v>336</v>
      </c>
      <c r="D277" s="20">
        <v>14</v>
      </c>
      <c r="E277" s="92" t="s">
        <v>254</v>
      </c>
      <c r="F277" s="89" t="s">
        <v>337</v>
      </c>
      <c r="G277" s="130" t="s">
        <v>116</v>
      </c>
      <c r="H277" s="22">
        <v>40</v>
      </c>
      <c r="I277" s="22" t="s">
        <v>109</v>
      </c>
      <c r="J277" s="51" t="s">
        <v>347</v>
      </c>
      <c r="K277" s="21" t="s">
        <v>273</v>
      </c>
      <c r="L277" s="21" t="s">
        <v>194</v>
      </c>
      <c r="M277" s="22">
        <v>1</v>
      </c>
      <c r="N277" s="62">
        <v>14012</v>
      </c>
      <c r="O277" s="62"/>
      <c r="P277" s="62"/>
      <c r="Q277" s="62">
        <f t="shared" si="139"/>
        <v>14012</v>
      </c>
      <c r="R277" s="62"/>
      <c r="S277" s="62">
        <f t="shared" si="142"/>
        <v>2634.166666666667</v>
      </c>
      <c r="T277" s="62">
        <f t="shared" si="143"/>
        <v>26341.666666666668</v>
      </c>
      <c r="U277" s="62">
        <f t="shared" si="144"/>
        <v>2101.7999999999997</v>
      </c>
      <c r="V277" s="62">
        <f t="shared" si="145"/>
        <v>420.35999999999996</v>
      </c>
      <c r="W277" s="62">
        <f t="shared" si="146"/>
        <v>700.6</v>
      </c>
      <c r="X277" s="62">
        <f t="shared" si="147"/>
        <v>280.24</v>
      </c>
      <c r="Y277" s="62">
        <v>1114</v>
      </c>
      <c r="Z277" s="62">
        <v>679</v>
      </c>
      <c r="AA277" s="64">
        <f t="shared" si="148"/>
        <v>7902.5</v>
      </c>
      <c r="AB277" s="64">
        <f t="shared" si="140"/>
        <v>22381.194444444445</v>
      </c>
      <c r="AC277" s="64">
        <f t="shared" si="141"/>
        <v>268574.33333333337</v>
      </c>
      <c r="AD277" s="64"/>
      <c r="AE277" s="64"/>
      <c r="AF277" s="64"/>
      <c r="AG277" s="64"/>
      <c r="AH277" s="64"/>
      <c r="AI277" s="64"/>
      <c r="AJ277" s="64"/>
      <c r="AK277" s="64"/>
      <c r="AL277" s="6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</row>
    <row r="278" spans="1:576" s="23" customFormat="1" ht="15" customHeight="1" x14ac:dyDescent="0.2">
      <c r="A278" s="99">
        <v>47</v>
      </c>
      <c r="B278" s="89" t="s">
        <v>335</v>
      </c>
      <c r="C278" s="89" t="s">
        <v>336</v>
      </c>
      <c r="D278" s="20">
        <v>14</v>
      </c>
      <c r="E278" s="89" t="s">
        <v>256</v>
      </c>
      <c r="F278" s="89" t="s">
        <v>337</v>
      </c>
      <c r="G278" s="134" t="s">
        <v>116</v>
      </c>
      <c r="H278" s="22">
        <v>40</v>
      </c>
      <c r="I278" s="22" t="s">
        <v>109</v>
      </c>
      <c r="J278" s="51" t="s">
        <v>352</v>
      </c>
      <c r="K278" s="51" t="s">
        <v>273</v>
      </c>
      <c r="L278" s="21" t="s">
        <v>194</v>
      </c>
      <c r="M278" s="22">
        <v>1</v>
      </c>
      <c r="N278" s="62">
        <v>14012</v>
      </c>
      <c r="O278" s="62"/>
      <c r="P278" s="62"/>
      <c r="Q278" s="62">
        <f t="shared" si="139"/>
        <v>14012</v>
      </c>
      <c r="R278" s="62"/>
      <c r="S278" s="62">
        <f t="shared" si="142"/>
        <v>2634.166666666667</v>
      </c>
      <c r="T278" s="62">
        <f t="shared" si="143"/>
        <v>26341.666666666668</v>
      </c>
      <c r="U278" s="62">
        <f t="shared" si="144"/>
        <v>2101.7999999999997</v>
      </c>
      <c r="V278" s="62">
        <f t="shared" si="145"/>
        <v>420.35999999999996</v>
      </c>
      <c r="W278" s="62">
        <f t="shared" si="146"/>
        <v>700.6</v>
      </c>
      <c r="X278" s="62">
        <f t="shared" si="147"/>
        <v>280.24</v>
      </c>
      <c r="Y278" s="62">
        <v>1114</v>
      </c>
      <c r="Z278" s="62">
        <v>679</v>
      </c>
      <c r="AA278" s="64">
        <f t="shared" si="148"/>
        <v>7902.5</v>
      </c>
      <c r="AB278" s="64">
        <f t="shared" si="140"/>
        <v>22381.194444444445</v>
      </c>
      <c r="AC278" s="64">
        <f t="shared" si="141"/>
        <v>268574.33333333337</v>
      </c>
      <c r="AD278" s="64"/>
      <c r="AE278" s="64"/>
      <c r="AF278" s="64"/>
      <c r="AG278" s="64"/>
      <c r="AH278" s="64"/>
      <c r="AI278" s="64"/>
      <c r="AJ278" s="64"/>
      <c r="AK278" s="64"/>
      <c r="AL278" s="6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  <c r="PF278" s="24"/>
      <c r="PG278" s="24"/>
      <c r="PH278" s="24"/>
      <c r="PI278" s="24"/>
      <c r="PJ278" s="24"/>
      <c r="PK278" s="24"/>
      <c r="PL278" s="24"/>
      <c r="PM278" s="24"/>
      <c r="PN278" s="24"/>
      <c r="PO278" s="24"/>
      <c r="PP278" s="24"/>
      <c r="PQ278" s="24"/>
      <c r="PR278" s="24"/>
      <c r="PS278" s="24"/>
      <c r="PT278" s="24"/>
      <c r="PU278" s="24"/>
      <c r="PV278" s="24"/>
      <c r="PW278" s="24"/>
      <c r="PX278" s="24"/>
      <c r="PY278" s="24"/>
      <c r="PZ278" s="24"/>
      <c r="QA278" s="24"/>
      <c r="QB278" s="24"/>
      <c r="QC278" s="24"/>
      <c r="QD278" s="24"/>
      <c r="QE278" s="24"/>
      <c r="QF278" s="24"/>
      <c r="QG278" s="24"/>
      <c r="QH278" s="24"/>
      <c r="QI278" s="24"/>
      <c r="QJ278" s="24"/>
      <c r="QK278" s="24"/>
      <c r="QL278" s="24"/>
      <c r="QM278" s="24"/>
      <c r="QN278" s="24"/>
      <c r="QO278" s="24"/>
      <c r="QP278" s="24"/>
      <c r="QQ278" s="24"/>
      <c r="QR278" s="24"/>
      <c r="QS278" s="24"/>
      <c r="QT278" s="24"/>
      <c r="QU278" s="24"/>
      <c r="QV278" s="24"/>
      <c r="QW278" s="24"/>
      <c r="QX278" s="24"/>
      <c r="QY278" s="24"/>
      <c r="QZ278" s="24"/>
      <c r="RA278" s="24"/>
      <c r="RB278" s="24"/>
      <c r="RC278" s="24"/>
      <c r="RD278" s="24"/>
      <c r="RE278" s="24"/>
      <c r="RF278" s="24"/>
      <c r="RG278" s="24"/>
      <c r="RH278" s="24"/>
      <c r="RI278" s="24"/>
      <c r="RJ278" s="24"/>
      <c r="RK278" s="24"/>
      <c r="RL278" s="24"/>
      <c r="RM278" s="24"/>
      <c r="RN278" s="24"/>
      <c r="RO278" s="24"/>
      <c r="RP278" s="24"/>
      <c r="RQ278" s="24"/>
      <c r="RR278" s="24"/>
      <c r="RS278" s="24"/>
      <c r="RT278" s="24"/>
      <c r="RU278" s="24"/>
      <c r="RV278" s="24"/>
      <c r="RW278" s="24"/>
      <c r="RX278" s="24"/>
      <c r="RY278" s="24"/>
      <c r="RZ278" s="24"/>
      <c r="SA278" s="24"/>
      <c r="SB278" s="24"/>
      <c r="SC278" s="24"/>
      <c r="SD278" s="24"/>
      <c r="SE278" s="24"/>
      <c r="SF278" s="24"/>
      <c r="SG278" s="24"/>
      <c r="SH278" s="24"/>
      <c r="SI278" s="24"/>
      <c r="SJ278" s="24"/>
      <c r="SK278" s="24"/>
      <c r="SL278" s="24"/>
      <c r="SM278" s="24"/>
      <c r="SN278" s="24"/>
      <c r="SO278" s="24"/>
      <c r="SP278" s="24"/>
      <c r="SQ278" s="24"/>
      <c r="SR278" s="24"/>
      <c r="SS278" s="24"/>
      <c r="ST278" s="24"/>
      <c r="SU278" s="24"/>
      <c r="SV278" s="24"/>
      <c r="SW278" s="24"/>
      <c r="SX278" s="24"/>
      <c r="SY278" s="24"/>
      <c r="SZ278" s="24"/>
      <c r="TA278" s="24"/>
      <c r="TB278" s="24"/>
      <c r="TC278" s="24"/>
      <c r="TD278" s="24"/>
      <c r="TE278" s="24"/>
      <c r="TF278" s="24"/>
      <c r="TG278" s="24"/>
      <c r="TH278" s="24"/>
      <c r="TI278" s="24"/>
      <c r="TJ278" s="24"/>
      <c r="TK278" s="24"/>
      <c r="TL278" s="24"/>
      <c r="TM278" s="24"/>
      <c r="TN278" s="24"/>
      <c r="TO278" s="24"/>
      <c r="TP278" s="24"/>
      <c r="TQ278" s="24"/>
      <c r="TR278" s="24"/>
      <c r="TS278" s="24"/>
      <c r="TT278" s="24"/>
      <c r="TU278" s="24"/>
      <c r="TV278" s="24"/>
      <c r="TW278" s="24"/>
      <c r="TX278" s="24"/>
      <c r="TY278" s="24"/>
      <c r="TZ278" s="24"/>
      <c r="UA278" s="24"/>
      <c r="UB278" s="24"/>
      <c r="UC278" s="24"/>
      <c r="UD278" s="24"/>
      <c r="UE278" s="24"/>
      <c r="UF278" s="24"/>
      <c r="UG278" s="24"/>
      <c r="UH278" s="24"/>
      <c r="UI278" s="24"/>
      <c r="UJ278" s="24"/>
      <c r="UK278" s="24"/>
      <c r="UL278" s="24"/>
      <c r="UM278" s="24"/>
      <c r="UN278" s="24"/>
      <c r="UO278" s="24"/>
      <c r="UP278" s="24"/>
      <c r="UQ278" s="24"/>
      <c r="UR278" s="24"/>
      <c r="US278" s="24"/>
      <c r="UT278" s="24"/>
      <c r="UU278" s="24"/>
      <c r="UV278" s="24"/>
      <c r="UW278" s="24"/>
      <c r="UX278" s="24"/>
      <c r="UY278" s="24"/>
      <c r="UZ278" s="24"/>
      <c r="VA278" s="24"/>
      <c r="VB278" s="24"/>
      <c r="VC278" s="24"/>
      <c r="VD278" s="24"/>
    </row>
    <row r="279" spans="1:576" s="23" customFormat="1" ht="15" customHeight="1" x14ac:dyDescent="0.2">
      <c r="A279" s="94">
        <v>48</v>
      </c>
      <c r="B279" s="89" t="s">
        <v>335</v>
      </c>
      <c r="C279" s="89" t="s">
        <v>336</v>
      </c>
      <c r="D279" s="20">
        <v>14</v>
      </c>
      <c r="E279" s="92" t="s">
        <v>254</v>
      </c>
      <c r="F279" s="89" t="s">
        <v>337</v>
      </c>
      <c r="G279" s="134" t="s">
        <v>351</v>
      </c>
      <c r="H279" s="22">
        <v>40</v>
      </c>
      <c r="I279" s="157" t="s">
        <v>123</v>
      </c>
      <c r="J279" s="21" t="s">
        <v>88</v>
      </c>
      <c r="K279" s="21" t="s">
        <v>273</v>
      </c>
      <c r="L279" s="21" t="s">
        <v>194</v>
      </c>
      <c r="M279" s="22">
        <v>1</v>
      </c>
      <c r="N279" s="101">
        <v>14024</v>
      </c>
      <c r="O279" s="62"/>
      <c r="P279" s="62"/>
      <c r="Q279" s="62">
        <f t="shared" si="139"/>
        <v>14024</v>
      </c>
      <c r="R279" s="62">
        <f>70.1*4</f>
        <v>280.39999999999998</v>
      </c>
      <c r="S279" s="62">
        <f t="shared" si="142"/>
        <v>2582</v>
      </c>
      <c r="T279" s="62">
        <f t="shared" si="143"/>
        <v>25820</v>
      </c>
      <c r="U279" s="62">
        <f t="shared" si="144"/>
        <v>2103.6</v>
      </c>
      <c r="V279" s="62">
        <f t="shared" si="145"/>
        <v>420.71999999999997</v>
      </c>
      <c r="W279" s="62">
        <f t="shared" si="146"/>
        <v>701.2</v>
      </c>
      <c r="X279" s="62">
        <f t="shared" si="147"/>
        <v>280.48</v>
      </c>
      <c r="Y279" s="62">
        <v>869</v>
      </c>
      <c r="Z279" s="62">
        <v>599</v>
      </c>
      <c r="AA279" s="64">
        <f t="shared" si="148"/>
        <v>7746</v>
      </c>
      <c r="AB279" s="64">
        <f t="shared" si="140"/>
        <v>22290.733333333334</v>
      </c>
      <c r="AC279" s="64">
        <f t="shared" si="141"/>
        <v>267488.8</v>
      </c>
      <c r="AD279" s="64"/>
      <c r="AE279" s="64"/>
      <c r="AF279" s="64"/>
      <c r="AG279" s="64"/>
      <c r="AH279" s="64"/>
      <c r="AI279" s="64"/>
      <c r="AJ279" s="64"/>
      <c r="AK279" s="64"/>
      <c r="AL279" s="6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</row>
    <row r="280" spans="1:576" s="23" customFormat="1" ht="15" customHeight="1" x14ac:dyDescent="0.2">
      <c r="A280" s="18">
        <v>49</v>
      </c>
      <c r="B280" s="89" t="s">
        <v>335</v>
      </c>
      <c r="C280" s="89" t="s">
        <v>336</v>
      </c>
      <c r="D280" s="20">
        <v>14</v>
      </c>
      <c r="E280" s="95" t="s">
        <v>254</v>
      </c>
      <c r="F280" s="89" t="s">
        <v>337</v>
      </c>
      <c r="G280" s="149">
        <v>10</v>
      </c>
      <c r="H280" s="148">
        <v>40</v>
      </c>
      <c r="I280" s="148" t="s">
        <v>109</v>
      </c>
      <c r="J280" s="150" t="s">
        <v>303</v>
      </c>
      <c r="K280" s="150" t="s">
        <v>273</v>
      </c>
      <c r="L280" s="150" t="s">
        <v>194</v>
      </c>
      <c r="M280" s="148">
        <v>1</v>
      </c>
      <c r="N280" s="151">
        <v>16156</v>
      </c>
      <c r="O280" s="151"/>
      <c r="P280" s="151"/>
      <c r="Q280" s="62">
        <f t="shared" si="139"/>
        <v>16156</v>
      </c>
      <c r="R280" s="151">
        <f>70.1*4</f>
        <v>280.39999999999998</v>
      </c>
      <c r="S280" s="151">
        <f t="shared" si="142"/>
        <v>2943</v>
      </c>
      <c r="T280" s="151">
        <f t="shared" si="143"/>
        <v>29430</v>
      </c>
      <c r="U280" s="151">
        <f t="shared" si="144"/>
        <v>2423.4</v>
      </c>
      <c r="V280" s="151">
        <f t="shared" si="145"/>
        <v>484.68</v>
      </c>
      <c r="W280" s="151">
        <f t="shared" si="146"/>
        <v>807.80000000000007</v>
      </c>
      <c r="X280" s="151">
        <f t="shared" si="147"/>
        <v>323.12</v>
      </c>
      <c r="Y280" s="151">
        <v>931</v>
      </c>
      <c r="Z280" s="151">
        <v>571</v>
      </c>
      <c r="AA280" s="152">
        <f t="shared" si="148"/>
        <v>8829</v>
      </c>
      <c r="AB280" s="64">
        <f t="shared" si="140"/>
        <v>25410.9</v>
      </c>
      <c r="AC280" s="64">
        <f t="shared" si="141"/>
        <v>304930.80000000005</v>
      </c>
      <c r="AD280" s="64"/>
      <c r="AE280" s="64"/>
      <c r="AF280" s="64"/>
      <c r="AG280" s="64"/>
      <c r="AH280" s="64"/>
      <c r="AI280" s="64"/>
      <c r="AJ280" s="64"/>
      <c r="AK280" s="64"/>
      <c r="AL280" s="6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</row>
    <row r="281" spans="1:576" s="23" customFormat="1" ht="15" customHeight="1" x14ac:dyDescent="0.2">
      <c r="A281" s="99">
        <v>50</v>
      </c>
      <c r="B281" s="89" t="s">
        <v>335</v>
      </c>
      <c r="C281" s="89" t="s">
        <v>336</v>
      </c>
      <c r="D281" s="20">
        <v>14</v>
      </c>
      <c r="E281" s="89" t="s">
        <v>254</v>
      </c>
      <c r="F281" s="89" t="s">
        <v>337</v>
      </c>
      <c r="G281" s="130">
        <v>11</v>
      </c>
      <c r="H281" s="22">
        <v>40</v>
      </c>
      <c r="I281" s="22" t="s">
        <v>109</v>
      </c>
      <c r="J281" s="21" t="s">
        <v>72</v>
      </c>
      <c r="K281" s="21" t="s">
        <v>273</v>
      </c>
      <c r="L281" s="21" t="s">
        <v>194</v>
      </c>
      <c r="M281" s="22">
        <v>1</v>
      </c>
      <c r="N281" s="62">
        <v>19633</v>
      </c>
      <c r="O281" s="62"/>
      <c r="P281" s="62"/>
      <c r="Q281" s="62">
        <f t="shared" si="139"/>
        <v>19633</v>
      </c>
      <c r="R281" s="62"/>
      <c r="S281" s="62">
        <f t="shared" si="142"/>
        <v>3608.333333333333</v>
      </c>
      <c r="T281" s="62">
        <f t="shared" si="143"/>
        <v>36083.333333333328</v>
      </c>
      <c r="U281" s="62">
        <f t="shared" si="144"/>
        <v>2944.95</v>
      </c>
      <c r="V281" s="62">
        <f t="shared" si="145"/>
        <v>588.99</v>
      </c>
      <c r="W281" s="62">
        <f t="shared" si="146"/>
        <v>981.65000000000009</v>
      </c>
      <c r="X281" s="62">
        <f t="shared" si="147"/>
        <v>392.66</v>
      </c>
      <c r="Y281" s="62">
        <v>1261</v>
      </c>
      <c r="Z281" s="62">
        <v>756</v>
      </c>
      <c r="AA281" s="64">
        <f t="shared" si="148"/>
        <v>10825</v>
      </c>
      <c r="AB281" s="64">
        <f t="shared" si="140"/>
        <v>30767.972222222226</v>
      </c>
      <c r="AC281" s="64">
        <f t="shared" si="141"/>
        <v>369215.66666666674</v>
      </c>
      <c r="AD281" s="64"/>
      <c r="AE281" s="64"/>
      <c r="AF281" s="64"/>
      <c r="AG281" s="64"/>
      <c r="AH281" s="64"/>
      <c r="AI281" s="64"/>
      <c r="AJ281" s="64"/>
      <c r="AK281" s="64"/>
      <c r="AL281" s="6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  <c r="PF281" s="24"/>
      <c r="PG281" s="24"/>
      <c r="PH281" s="24"/>
      <c r="PI281" s="24"/>
      <c r="PJ281" s="24"/>
      <c r="PK281" s="24"/>
      <c r="PL281" s="24"/>
      <c r="PM281" s="24"/>
      <c r="PN281" s="24"/>
      <c r="PO281" s="24"/>
      <c r="PP281" s="24"/>
      <c r="PQ281" s="24"/>
      <c r="PR281" s="24"/>
      <c r="PS281" s="24"/>
      <c r="PT281" s="24"/>
      <c r="PU281" s="24"/>
      <c r="PV281" s="24"/>
      <c r="PW281" s="24"/>
      <c r="PX281" s="24"/>
      <c r="PY281" s="24"/>
      <c r="PZ281" s="24"/>
      <c r="QA281" s="24"/>
      <c r="QB281" s="24"/>
      <c r="QC281" s="24"/>
      <c r="QD281" s="24"/>
      <c r="QE281" s="24"/>
      <c r="QF281" s="24"/>
      <c r="QG281" s="24"/>
      <c r="QH281" s="24"/>
      <c r="QI281" s="24"/>
      <c r="QJ281" s="24"/>
      <c r="QK281" s="24"/>
      <c r="QL281" s="24"/>
      <c r="QM281" s="24"/>
      <c r="QN281" s="24"/>
      <c r="QO281" s="24"/>
      <c r="QP281" s="24"/>
      <c r="QQ281" s="24"/>
      <c r="QR281" s="24"/>
      <c r="QS281" s="24"/>
      <c r="QT281" s="24"/>
      <c r="QU281" s="24"/>
      <c r="QV281" s="24"/>
      <c r="QW281" s="24"/>
      <c r="QX281" s="24"/>
      <c r="QY281" s="24"/>
      <c r="QZ281" s="24"/>
      <c r="RA281" s="24"/>
      <c r="RB281" s="24"/>
      <c r="RC281" s="24"/>
      <c r="RD281" s="24"/>
      <c r="RE281" s="24"/>
      <c r="RF281" s="24"/>
      <c r="RG281" s="24"/>
      <c r="RH281" s="24"/>
      <c r="RI281" s="24"/>
      <c r="RJ281" s="24"/>
      <c r="RK281" s="24"/>
      <c r="RL281" s="24"/>
      <c r="RM281" s="24"/>
      <c r="RN281" s="24"/>
      <c r="RO281" s="24"/>
      <c r="RP281" s="24"/>
      <c r="RQ281" s="24"/>
      <c r="RR281" s="24"/>
      <c r="RS281" s="24"/>
      <c r="RT281" s="24"/>
      <c r="RU281" s="24"/>
      <c r="RV281" s="24"/>
      <c r="RW281" s="24"/>
      <c r="RX281" s="24"/>
      <c r="RY281" s="24"/>
      <c r="RZ281" s="24"/>
      <c r="SA281" s="24"/>
      <c r="SB281" s="24"/>
      <c r="SC281" s="24"/>
      <c r="SD281" s="24"/>
      <c r="SE281" s="24"/>
      <c r="SF281" s="24"/>
      <c r="SG281" s="24"/>
      <c r="SH281" s="24"/>
      <c r="SI281" s="24"/>
      <c r="SJ281" s="24"/>
      <c r="SK281" s="24"/>
      <c r="SL281" s="24"/>
      <c r="SM281" s="24"/>
      <c r="SN281" s="24"/>
      <c r="SO281" s="24"/>
      <c r="SP281" s="24"/>
      <c r="SQ281" s="24"/>
      <c r="SR281" s="24"/>
      <c r="SS281" s="24"/>
      <c r="ST281" s="24"/>
      <c r="SU281" s="24"/>
      <c r="SV281" s="24"/>
      <c r="SW281" s="24"/>
      <c r="SX281" s="24"/>
      <c r="SY281" s="24"/>
      <c r="SZ281" s="24"/>
      <c r="TA281" s="24"/>
      <c r="TB281" s="24"/>
      <c r="TC281" s="24"/>
      <c r="TD281" s="24"/>
      <c r="TE281" s="24"/>
      <c r="TF281" s="24"/>
      <c r="TG281" s="24"/>
      <c r="TH281" s="24"/>
      <c r="TI281" s="24"/>
      <c r="TJ281" s="24"/>
      <c r="TK281" s="24"/>
      <c r="TL281" s="24"/>
      <c r="TM281" s="24"/>
      <c r="TN281" s="24"/>
      <c r="TO281" s="24"/>
      <c r="TP281" s="24"/>
      <c r="TQ281" s="24"/>
      <c r="TR281" s="24"/>
      <c r="TS281" s="24"/>
      <c r="TT281" s="24"/>
      <c r="TU281" s="24"/>
      <c r="TV281" s="24"/>
      <c r="TW281" s="24"/>
      <c r="TX281" s="24"/>
      <c r="TY281" s="24"/>
      <c r="TZ281" s="24"/>
      <c r="UA281" s="24"/>
      <c r="UB281" s="24"/>
      <c r="UC281" s="24"/>
      <c r="UD281" s="24"/>
      <c r="UE281" s="24"/>
      <c r="UF281" s="24"/>
      <c r="UG281" s="24"/>
      <c r="UH281" s="24"/>
      <c r="UI281" s="24"/>
      <c r="UJ281" s="24"/>
      <c r="UK281" s="24"/>
      <c r="UL281" s="24"/>
      <c r="UM281" s="24"/>
      <c r="UN281" s="24"/>
      <c r="UO281" s="24"/>
      <c r="UP281" s="24"/>
      <c r="UQ281" s="24"/>
      <c r="UR281" s="24"/>
      <c r="US281" s="24"/>
      <c r="UT281" s="24"/>
      <c r="UU281" s="24"/>
      <c r="UV281" s="24"/>
      <c r="UW281" s="24"/>
      <c r="UX281" s="24"/>
      <c r="UY281" s="24"/>
      <c r="UZ281" s="24"/>
      <c r="VA281" s="24"/>
      <c r="VB281" s="24"/>
      <c r="VC281" s="24"/>
      <c r="VD281" s="24"/>
    </row>
    <row r="282" spans="1:576" s="153" customFormat="1" ht="15" customHeight="1" x14ac:dyDescent="0.2">
      <c r="A282" s="18">
        <v>51</v>
      </c>
      <c r="B282" s="89" t="s">
        <v>335</v>
      </c>
      <c r="C282" s="89" t="s">
        <v>336</v>
      </c>
      <c r="D282" s="20">
        <v>14</v>
      </c>
      <c r="E282" s="92" t="s">
        <v>254</v>
      </c>
      <c r="F282" s="89" t="s">
        <v>337</v>
      </c>
      <c r="G282" s="130">
        <v>13</v>
      </c>
      <c r="H282" s="22">
        <v>40</v>
      </c>
      <c r="I282" s="22" t="s">
        <v>109</v>
      </c>
      <c r="J282" s="51" t="s">
        <v>348</v>
      </c>
      <c r="K282" s="21" t="s">
        <v>273</v>
      </c>
      <c r="L282" s="21" t="s">
        <v>194</v>
      </c>
      <c r="M282" s="22">
        <v>1</v>
      </c>
      <c r="N282" s="62">
        <v>30226</v>
      </c>
      <c r="O282" s="62"/>
      <c r="P282" s="62"/>
      <c r="Q282" s="62">
        <f t="shared" si="139"/>
        <v>30226</v>
      </c>
      <c r="R282" s="62"/>
      <c r="S282" s="62">
        <f t="shared" si="142"/>
        <v>5431.5</v>
      </c>
      <c r="T282" s="62">
        <f t="shared" si="143"/>
        <v>54315</v>
      </c>
      <c r="U282" s="62">
        <f t="shared" si="144"/>
        <v>4533.8999999999996</v>
      </c>
      <c r="V282" s="62">
        <f t="shared" si="145"/>
        <v>906.78</v>
      </c>
      <c r="W282" s="62">
        <f t="shared" si="146"/>
        <v>1511.3000000000002</v>
      </c>
      <c r="X282" s="62">
        <f t="shared" si="147"/>
        <v>604.52</v>
      </c>
      <c r="Y282" s="62">
        <v>1455</v>
      </c>
      <c r="Z282" s="62">
        <v>908</v>
      </c>
      <c r="AA282" s="64">
        <f t="shared" si="148"/>
        <v>16294.5</v>
      </c>
      <c r="AB282" s="64">
        <f t="shared" si="140"/>
        <v>46482.25</v>
      </c>
      <c r="AC282" s="64">
        <f t="shared" si="141"/>
        <v>557787</v>
      </c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  <c r="BI282" s="154"/>
      <c r="BJ282" s="154"/>
      <c r="BK282" s="154"/>
      <c r="BL282" s="154"/>
      <c r="BM282" s="154"/>
      <c r="BN282" s="154"/>
      <c r="BO282" s="154"/>
      <c r="BP282" s="154"/>
      <c r="BQ282" s="154"/>
      <c r="BR282" s="154"/>
      <c r="BS282" s="154"/>
      <c r="BT282" s="154"/>
      <c r="BU282" s="154"/>
      <c r="BV282" s="154"/>
      <c r="BW282" s="154"/>
      <c r="BX282" s="154"/>
      <c r="BY282" s="154"/>
      <c r="BZ282" s="154"/>
      <c r="CA282" s="154"/>
      <c r="CB282" s="154"/>
      <c r="CC282" s="154"/>
      <c r="CD282" s="154"/>
      <c r="CE282" s="154"/>
      <c r="CF282" s="154"/>
      <c r="CG282" s="154"/>
      <c r="CH282" s="154"/>
      <c r="CI282" s="154"/>
      <c r="CJ282" s="154"/>
      <c r="CK282" s="154"/>
      <c r="CL282" s="154"/>
      <c r="CM282" s="154"/>
      <c r="CN282" s="154"/>
      <c r="CO282" s="154"/>
      <c r="CP282" s="154"/>
      <c r="CQ282" s="154"/>
      <c r="CR282" s="154"/>
      <c r="CS282" s="154"/>
      <c r="CT282" s="154"/>
      <c r="CU282" s="154"/>
      <c r="CV282" s="154"/>
      <c r="CW282" s="154"/>
      <c r="CX282" s="154"/>
      <c r="CY282" s="154"/>
      <c r="CZ282" s="154"/>
      <c r="DA282" s="154"/>
      <c r="DB282" s="154"/>
      <c r="DC282" s="154"/>
      <c r="DD282" s="154"/>
      <c r="DE282" s="154"/>
      <c r="DF282" s="154"/>
      <c r="DG282" s="154"/>
      <c r="DH282" s="154"/>
      <c r="DI282" s="154"/>
      <c r="DJ282" s="154"/>
      <c r="DK282" s="154"/>
      <c r="DL282" s="154"/>
      <c r="DM282" s="154"/>
      <c r="DN282" s="154"/>
      <c r="DO282" s="154"/>
      <c r="DP282" s="154"/>
      <c r="DQ282" s="154"/>
      <c r="DR282" s="154"/>
      <c r="DS282" s="154"/>
      <c r="DT282" s="154"/>
      <c r="DU282" s="154"/>
      <c r="DV282" s="154"/>
      <c r="DW282" s="154"/>
      <c r="DX282" s="154"/>
      <c r="DY282" s="154"/>
      <c r="DZ282" s="154"/>
      <c r="EA282" s="154"/>
      <c r="EB282" s="154"/>
      <c r="EC282" s="154"/>
      <c r="ED282" s="154"/>
      <c r="EE282" s="154"/>
      <c r="EF282" s="154"/>
      <c r="EG282" s="154"/>
      <c r="EH282" s="154"/>
      <c r="EI282" s="154"/>
      <c r="EJ282" s="154"/>
      <c r="EK282" s="154"/>
      <c r="EL282" s="154"/>
      <c r="EM282" s="154"/>
      <c r="EN282" s="154"/>
      <c r="EO282" s="154"/>
      <c r="EP282" s="154"/>
      <c r="EQ282" s="154"/>
      <c r="ER282" s="154"/>
      <c r="ES282" s="154"/>
      <c r="ET282" s="154"/>
      <c r="EU282" s="154"/>
      <c r="EV282" s="154"/>
      <c r="EW282" s="154"/>
      <c r="EX282" s="154"/>
      <c r="EY282" s="154"/>
      <c r="EZ282" s="154"/>
      <c r="FA282" s="154"/>
      <c r="FB282" s="154"/>
      <c r="FC282" s="154"/>
      <c r="FD282" s="154"/>
      <c r="FE282" s="154"/>
      <c r="FF282" s="154"/>
      <c r="FG282" s="154"/>
      <c r="FH282" s="154"/>
      <c r="FI282" s="154"/>
      <c r="FJ282" s="154"/>
      <c r="FK282" s="154"/>
      <c r="FL282" s="154"/>
      <c r="FM282" s="154"/>
      <c r="FN282" s="154"/>
      <c r="FO282" s="154"/>
      <c r="FP282" s="154"/>
      <c r="FQ282" s="154"/>
      <c r="FR282" s="154"/>
      <c r="FS282" s="154"/>
      <c r="FT282" s="154"/>
      <c r="FU282" s="154"/>
      <c r="FV282" s="154"/>
      <c r="FW282" s="154"/>
      <c r="FX282" s="154"/>
      <c r="FY282" s="154"/>
      <c r="FZ282" s="154"/>
      <c r="GA282" s="154"/>
      <c r="GB282" s="154"/>
      <c r="GC282" s="154"/>
      <c r="GD282" s="154"/>
      <c r="GE282" s="154"/>
      <c r="GF282" s="154"/>
      <c r="GG282" s="154"/>
      <c r="GH282" s="154"/>
      <c r="GI282" s="154"/>
      <c r="GJ282" s="154"/>
      <c r="GK282" s="154"/>
      <c r="GL282" s="154"/>
      <c r="GM282" s="154"/>
      <c r="GN282" s="154"/>
      <c r="GO282" s="154"/>
      <c r="GP282" s="154"/>
      <c r="GQ282" s="154"/>
      <c r="GR282" s="154"/>
      <c r="GS282" s="154"/>
      <c r="GT282" s="154"/>
      <c r="GU282" s="154"/>
      <c r="GV282" s="154"/>
      <c r="GW282" s="154"/>
      <c r="GX282" s="154"/>
      <c r="GY282" s="154"/>
      <c r="GZ282" s="154"/>
      <c r="HA282" s="154"/>
      <c r="HB282" s="154"/>
      <c r="HC282" s="154"/>
      <c r="HD282" s="154"/>
      <c r="HE282" s="154"/>
      <c r="HF282" s="154"/>
      <c r="HG282" s="154"/>
      <c r="HH282" s="154"/>
      <c r="HI282" s="154"/>
      <c r="HJ282" s="154"/>
      <c r="HK282" s="154"/>
      <c r="HL282" s="154"/>
      <c r="HM282" s="154"/>
      <c r="HN282" s="154"/>
      <c r="HO282" s="154"/>
      <c r="HP282" s="154"/>
      <c r="HQ282" s="154"/>
      <c r="HR282" s="154"/>
      <c r="HS282" s="154"/>
      <c r="HT282" s="154"/>
      <c r="HU282" s="154"/>
      <c r="HV282" s="154"/>
      <c r="HW282" s="154"/>
      <c r="HX282" s="154"/>
      <c r="HY282" s="154"/>
      <c r="HZ282" s="154"/>
      <c r="IA282" s="154"/>
      <c r="IB282" s="154"/>
      <c r="IC282" s="154"/>
      <c r="ID282" s="154"/>
      <c r="IE282" s="154"/>
      <c r="IF282" s="154"/>
      <c r="IG282" s="154"/>
      <c r="IH282" s="154"/>
      <c r="II282" s="154"/>
      <c r="IJ282" s="154"/>
      <c r="IK282" s="154"/>
      <c r="IL282" s="154"/>
      <c r="IM282" s="154"/>
      <c r="IN282" s="154"/>
      <c r="IO282" s="154"/>
      <c r="IP282" s="154"/>
      <c r="IQ282" s="154"/>
      <c r="IR282" s="154"/>
      <c r="IS282" s="154"/>
      <c r="IT282" s="154"/>
      <c r="IU282" s="154"/>
      <c r="IV282" s="154"/>
      <c r="IW282" s="154"/>
      <c r="IX282" s="154"/>
      <c r="IY282" s="154"/>
      <c r="IZ282" s="154"/>
      <c r="JA282" s="154"/>
      <c r="JB282" s="154"/>
      <c r="JC282" s="154"/>
      <c r="JD282" s="154"/>
      <c r="JE282" s="154"/>
      <c r="JF282" s="154"/>
      <c r="JG282" s="154"/>
      <c r="JH282" s="154"/>
      <c r="JI282" s="154"/>
      <c r="JJ282" s="154"/>
      <c r="JK282" s="154"/>
      <c r="JL282" s="154"/>
      <c r="JM282" s="154"/>
      <c r="JN282" s="154"/>
      <c r="JO282" s="154"/>
      <c r="JP282" s="154"/>
      <c r="JQ282" s="154"/>
      <c r="JR282" s="154"/>
      <c r="JS282" s="154"/>
      <c r="JT282" s="154"/>
      <c r="JU282" s="154"/>
      <c r="JV282" s="154"/>
      <c r="JW282" s="154"/>
      <c r="JX282" s="154"/>
      <c r="JY282" s="154"/>
      <c r="JZ282" s="154"/>
      <c r="KA282" s="154"/>
      <c r="KB282" s="154"/>
      <c r="KC282" s="154"/>
      <c r="KD282" s="154"/>
      <c r="KE282" s="154"/>
      <c r="KF282" s="154"/>
      <c r="KG282" s="154"/>
      <c r="KH282" s="154"/>
      <c r="KI282" s="154"/>
      <c r="KJ282" s="154"/>
      <c r="KK282" s="154"/>
      <c r="KL282" s="154"/>
      <c r="KM282" s="154"/>
      <c r="KN282" s="154"/>
      <c r="KO282" s="154"/>
      <c r="KP282" s="154"/>
      <c r="KQ282" s="154"/>
      <c r="KR282" s="154"/>
      <c r="KS282" s="154"/>
      <c r="KT282" s="154"/>
      <c r="KU282" s="154"/>
      <c r="KV282" s="154"/>
      <c r="KW282" s="154"/>
      <c r="KX282" s="154"/>
      <c r="KY282" s="154"/>
      <c r="KZ282" s="154"/>
      <c r="LA282" s="154"/>
      <c r="LB282" s="154"/>
      <c r="LC282" s="154"/>
      <c r="LD282" s="154"/>
      <c r="LE282" s="154"/>
      <c r="LF282" s="154"/>
      <c r="LG282" s="154"/>
      <c r="LH282" s="154"/>
      <c r="LI282" s="154"/>
      <c r="LJ282" s="154"/>
      <c r="LK282" s="154"/>
      <c r="LL282" s="154"/>
      <c r="LM282" s="154"/>
      <c r="LN282" s="154"/>
      <c r="LO282" s="154"/>
      <c r="LP282" s="154"/>
      <c r="LQ282" s="154"/>
      <c r="LR282" s="154"/>
      <c r="LS282" s="154"/>
      <c r="LT282" s="154"/>
      <c r="LU282" s="154"/>
      <c r="LV282" s="154"/>
      <c r="LW282" s="154"/>
      <c r="LX282" s="154"/>
      <c r="LY282" s="154"/>
      <c r="LZ282" s="154"/>
      <c r="MA282" s="154"/>
      <c r="MB282" s="154"/>
      <c r="MC282" s="154"/>
      <c r="MD282" s="154"/>
      <c r="ME282" s="154"/>
      <c r="MF282" s="154"/>
      <c r="MG282" s="154"/>
      <c r="MH282" s="154"/>
      <c r="MI282" s="154"/>
      <c r="MJ282" s="154"/>
      <c r="MK282" s="154"/>
      <c r="ML282" s="154"/>
      <c r="MM282" s="154"/>
      <c r="MN282" s="154"/>
      <c r="MO282" s="154"/>
      <c r="MP282" s="154"/>
      <c r="MQ282" s="154"/>
      <c r="MR282" s="154"/>
      <c r="MS282" s="154"/>
      <c r="MT282" s="154"/>
      <c r="MU282" s="154"/>
      <c r="MV282" s="154"/>
      <c r="MW282" s="154"/>
      <c r="MX282" s="154"/>
      <c r="MY282" s="154"/>
      <c r="MZ282" s="154"/>
      <c r="NA282" s="154"/>
      <c r="NB282" s="154"/>
      <c r="NC282" s="154"/>
      <c r="ND282" s="154"/>
      <c r="NE282" s="154"/>
      <c r="NF282" s="154"/>
      <c r="NG282" s="154"/>
      <c r="NH282" s="154"/>
      <c r="NI282" s="154"/>
      <c r="NJ282" s="154"/>
      <c r="NK282" s="154"/>
      <c r="NL282" s="154"/>
      <c r="NM282" s="154"/>
      <c r="NN282" s="154"/>
      <c r="NO282" s="154"/>
      <c r="NP282" s="154"/>
      <c r="NQ282" s="154"/>
      <c r="NR282" s="154"/>
      <c r="NS282" s="154"/>
      <c r="NT282" s="154"/>
      <c r="NU282" s="154"/>
      <c r="NV282" s="154"/>
      <c r="NW282" s="154"/>
      <c r="NX282" s="154"/>
      <c r="NY282" s="154"/>
      <c r="NZ282" s="154"/>
      <c r="OA282" s="154"/>
      <c r="OB282" s="154"/>
      <c r="OC282" s="154"/>
      <c r="OD282" s="154"/>
      <c r="OE282" s="154"/>
      <c r="OF282" s="154"/>
      <c r="OG282" s="154"/>
      <c r="OH282" s="154"/>
      <c r="OI282" s="154"/>
      <c r="OJ282" s="154"/>
      <c r="OK282" s="154"/>
      <c r="OL282" s="154"/>
      <c r="OM282" s="154"/>
      <c r="ON282" s="154"/>
      <c r="OO282" s="154"/>
      <c r="OP282" s="154"/>
      <c r="OQ282" s="154"/>
      <c r="OR282" s="154"/>
      <c r="OS282" s="154"/>
      <c r="OT282" s="154"/>
      <c r="OU282" s="154"/>
      <c r="OV282" s="154"/>
      <c r="OW282" s="154"/>
      <c r="OX282" s="154"/>
      <c r="OY282" s="154"/>
      <c r="OZ282" s="154"/>
      <c r="PA282" s="154"/>
      <c r="PB282" s="154"/>
      <c r="PC282" s="154"/>
      <c r="PD282" s="154"/>
      <c r="PE282" s="154"/>
      <c r="PF282" s="154"/>
      <c r="PG282" s="154"/>
      <c r="PH282" s="154"/>
      <c r="PI282" s="154"/>
      <c r="PJ282" s="154"/>
      <c r="PK282" s="154"/>
      <c r="PL282" s="154"/>
      <c r="PM282" s="154"/>
      <c r="PN282" s="154"/>
      <c r="PO282" s="154"/>
      <c r="PP282" s="154"/>
      <c r="PQ282" s="154"/>
      <c r="PR282" s="154"/>
      <c r="PS282" s="154"/>
      <c r="PT282" s="154"/>
      <c r="PU282" s="154"/>
      <c r="PV282" s="154"/>
      <c r="PW282" s="154"/>
      <c r="PX282" s="154"/>
      <c r="PY282" s="154"/>
      <c r="PZ282" s="154"/>
      <c r="QA282" s="154"/>
      <c r="QB282" s="154"/>
      <c r="QC282" s="154"/>
      <c r="QD282" s="154"/>
      <c r="QE282" s="154"/>
      <c r="QF282" s="154"/>
      <c r="QG282" s="154"/>
      <c r="QH282" s="154"/>
      <c r="QI282" s="154"/>
      <c r="QJ282" s="154"/>
      <c r="QK282" s="154"/>
      <c r="QL282" s="154"/>
      <c r="QM282" s="154"/>
      <c r="QN282" s="154"/>
      <c r="QO282" s="154"/>
      <c r="QP282" s="154"/>
      <c r="QQ282" s="154"/>
      <c r="QR282" s="154"/>
      <c r="QS282" s="154"/>
      <c r="QT282" s="154"/>
      <c r="QU282" s="154"/>
      <c r="QV282" s="154"/>
      <c r="QW282" s="154"/>
      <c r="QX282" s="154"/>
      <c r="QY282" s="154"/>
      <c r="QZ282" s="154"/>
      <c r="RA282" s="154"/>
      <c r="RB282" s="154"/>
      <c r="RC282" s="154"/>
      <c r="RD282" s="154"/>
      <c r="RE282" s="154"/>
      <c r="RF282" s="154"/>
      <c r="RG282" s="154"/>
      <c r="RH282" s="154"/>
      <c r="RI282" s="154"/>
      <c r="RJ282" s="154"/>
      <c r="RK282" s="154"/>
      <c r="RL282" s="154"/>
      <c r="RM282" s="154"/>
      <c r="RN282" s="154"/>
      <c r="RO282" s="154"/>
      <c r="RP282" s="154"/>
      <c r="RQ282" s="154"/>
      <c r="RR282" s="154"/>
      <c r="RS282" s="154"/>
      <c r="RT282" s="154"/>
      <c r="RU282" s="154"/>
      <c r="RV282" s="154"/>
      <c r="RW282" s="154"/>
      <c r="RX282" s="154"/>
      <c r="RY282" s="154"/>
      <c r="RZ282" s="154"/>
      <c r="SA282" s="154"/>
      <c r="SB282" s="154"/>
      <c r="SC282" s="154"/>
      <c r="SD282" s="154"/>
      <c r="SE282" s="154"/>
      <c r="SF282" s="154"/>
      <c r="SG282" s="154"/>
      <c r="SH282" s="154"/>
      <c r="SI282" s="154"/>
      <c r="SJ282" s="154"/>
      <c r="SK282" s="154"/>
      <c r="SL282" s="154"/>
      <c r="SM282" s="154"/>
      <c r="SN282" s="154"/>
      <c r="SO282" s="154"/>
      <c r="SP282" s="154"/>
      <c r="SQ282" s="154"/>
      <c r="SR282" s="154"/>
      <c r="SS282" s="154"/>
      <c r="ST282" s="154"/>
      <c r="SU282" s="154"/>
      <c r="SV282" s="154"/>
      <c r="SW282" s="154"/>
      <c r="SX282" s="154"/>
      <c r="SY282" s="154"/>
      <c r="SZ282" s="154"/>
      <c r="TA282" s="154"/>
      <c r="TB282" s="154"/>
      <c r="TC282" s="154"/>
      <c r="TD282" s="154"/>
      <c r="TE282" s="154"/>
      <c r="TF282" s="154"/>
      <c r="TG282" s="154"/>
      <c r="TH282" s="154"/>
      <c r="TI282" s="154"/>
      <c r="TJ282" s="154"/>
      <c r="TK282" s="154"/>
      <c r="TL282" s="154"/>
      <c r="TM282" s="154"/>
      <c r="TN282" s="154"/>
      <c r="TO282" s="154"/>
      <c r="TP282" s="154"/>
      <c r="TQ282" s="154"/>
      <c r="TR282" s="154"/>
      <c r="TS282" s="154"/>
      <c r="TT282" s="154"/>
      <c r="TU282" s="154"/>
      <c r="TV282" s="154"/>
      <c r="TW282" s="154"/>
      <c r="TX282" s="154"/>
      <c r="TY282" s="154"/>
      <c r="TZ282" s="154"/>
      <c r="UA282" s="154"/>
      <c r="UB282" s="154"/>
      <c r="UC282" s="154"/>
      <c r="UD282" s="154"/>
      <c r="UE282" s="154"/>
      <c r="UF282" s="154"/>
      <c r="UG282" s="154"/>
      <c r="UH282" s="154"/>
      <c r="UI282" s="154"/>
      <c r="UJ282" s="154"/>
      <c r="UK282" s="154"/>
      <c r="UL282" s="154"/>
      <c r="UM282" s="154"/>
      <c r="UN282" s="154"/>
      <c r="UO282" s="154"/>
      <c r="UP282" s="154"/>
      <c r="UQ282" s="154"/>
      <c r="UR282" s="154"/>
      <c r="US282" s="154"/>
      <c r="UT282" s="154"/>
      <c r="UU282" s="154"/>
      <c r="UV282" s="154"/>
      <c r="UW282" s="154"/>
      <c r="UX282" s="154"/>
      <c r="UY282" s="154"/>
      <c r="UZ282" s="154"/>
      <c r="VA282" s="154"/>
      <c r="VB282" s="154"/>
      <c r="VC282" s="154"/>
      <c r="VD282" s="154"/>
    </row>
    <row r="283" spans="1:576" s="23" customFormat="1" ht="15" customHeight="1" x14ac:dyDescent="0.2">
      <c r="A283" s="99">
        <v>52</v>
      </c>
      <c r="B283" s="89" t="s">
        <v>335</v>
      </c>
      <c r="C283" s="89" t="s">
        <v>336</v>
      </c>
      <c r="D283" s="20">
        <v>14</v>
      </c>
      <c r="E283" s="95" t="s">
        <v>254</v>
      </c>
      <c r="F283" s="89" t="s">
        <v>337</v>
      </c>
      <c r="G283" s="130">
        <v>12</v>
      </c>
      <c r="H283" s="22">
        <v>40</v>
      </c>
      <c r="I283" s="22" t="s">
        <v>109</v>
      </c>
      <c r="J283" s="51" t="s">
        <v>349</v>
      </c>
      <c r="K283" s="21" t="s">
        <v>273</v>
      </c>
      <c r="L283" s="21" t="s">
        <v>194</v>
      </c>
      <c r="M283" s="22">
        <v>1</v>
      </c>
      <c r="N283" s="62">
        <v>24345</v>
      </c>
      <c r="O283" s="62"/>
      <c r="P283" s="62"/>
      <c r="Q283" s="62">
        <f t="shared" si="139"/>
        <v>24345</v>
      </c>
      <c r="R283" s="62">
        <f>70.1*4</f>
        <v>280.39999999999998</v>
      </c>
      <c r="S283" s="62">
        <f t="shared" si="142"/>
        <v>4451.333333333333</v>
      </c>
      <c r="T283" s="62">
        <f t="shared" si="143"/>
        <v>44513.333333333336</v>
      </c>
      <c r="U283" s="62">
        <f t="shared" si="144"/>
        <v>3651.75</v>
      </c>
      <c r="V283" s="62">
        <f t="shared" si="145"/>
        <v>730.35</v>
      </c>
      <c r="W283" s="62">
        <f t="shared" si="146"/>
        <v>1217.25</v>
      </c>
      <c r="X283" s="62">
        <f t="shared" si="147"/>
        <v>486.90000000000003</v>
      </c>
      <c r="Y283" s="62">
        <v>1455</v>
      </c>
      <c r="Z283" s="62">
        <v>908</v>
      </c>
      <c r="AA283" s="64">
        <f t="shared" si="148"/>
        <v>13354</v>
      </c>
      <c r="AB283" s="64">
        <f t="shared" si="140"/>
        <v>38267.872222222228</v>
      </c>
      <c r="AC283" s="64">
        <f t="shared" si="141"/>
        <v>459214.46666666673</v>
      </c>
      <c r="AD283" s="64"/>
      <c r="AE283" s="64"/>
      <c r="AF283" s="64"/>
      <c r="AG283" s="64"/>
      <c r="AH283" s="64"/>
      <c r="AI283" s="64"/>
      <c r="AJ283" s="64"/>
      <c r="AK283" s="64"/>
      <c r="AL283" s="6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</row>
    <row r="284" spans="1:576" s="23" customFormat="1" ht="15" customHeight="1" x14ac:dyDescent="0.2">
      <c r="A284" s="94">
        <v>53</v>
      </c>
      <c r="B284" s="89" t="s">
        <v>335</v>
      </c>
      <c r="C284" s="89" t="s">
        <v>336</v>
      </c>
      <c r="D284" s="20">
        <v>14</v>
      </c>
      <c r="E284" s="89" t="s">
        <v>254</v>
      </c>
      <c r="F284" s="89" t="s">
        <v>337</v>
      </c>
      <c r="G284" s="130">
        <v>13</v>
      </c>
      <c r="H284" s="22">
        <v>40</v>
      </c>
      <c r="I284" s="22" t="s">
        <v>109</v>
      </c>
      <c r="J284" s="21" t="s">
        <v>69</v>
      </c>
      <c r="K284" s="21" t="s">
        <v>273</v>
      </c>
      <c r="L284" s="21" t="s">
        <v>194</v>
      </c>
      <c r="M284" s="22">
        <v>1</v>
      </c>
      <c r="N284" s="62">
        <v>30226</v>
      </c>
      <c r="O284" s="62"/>
      <c r="P284" s="62"/>
      <c r="Q284" s="62">
        <f t="shared" si="139"/>
        <v>30226</v>
      </c>
      <c r="R284" s="62"/>
      <c r="S284" s="62">
        <f t="shared" si="142"/>
        <v>5482.5</v>
      </c>
      <c r="T284" s="62">
        <f t="shared" si="143"/>
        <v>54825</v>
      </c>
      <c r="U284" s="62">
        <f t="shared" si="144"/>
        <v>4533.8999999999996</v>
      </c>
      <c r="V284" s="62">
        <f t="shared" si="145"/>
        <v>906.78</v>
      </c>
      <c r="W284" s="62">
        <f t="shared" si="146"/>
        <v>1511.3000000000002</v>
      </c>
      <c r="X284" s="62">
        <f t="shared" si="147"/>
        <v>604.52</v>
      </c>
      <c r="Y284" s="62">
        <v>1595</v>
      </c>
      <c r="Z284" s="62">
        <v>1074</v>
      </c>
      <c r="AA284" s="64">
        <f t="shared" si="148"/>
        <v>16447.5</v>
      </c>
      <c r="AB284" s="64">
        <f t="shared" si="140"/>
        <v>46847.75</v>
      </c>
      <c r="AC284" s="64">
        <f t="shared" si="141"/>
        <v>562173</v>
      </c>
      <c r="AD284" s="64"/>
      <c r="AE284" s="64"/>
      <c r="AF284" s="64"/>
      <c r="AG284" s="64"/>
      <c r="AH284" s="64"/>
      <c r="AI284" s="64"/>
      <c r="AJ284" s="64"/>
      <c r="AK284" s="64"/>
      <c r="AL284" s="6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</row>
    <row r="285" spans="1:576" s="24" customFormat="1" ht="15" customHeight="1" x14ac:dyDescent="0.2">
      <c r="A285" s="18">
        <v>54</v>
      </c>
      <c r="B285" s="95" t="s">
        <v>335</v>
      </c>
      <c r="C285" s="95" t="s">
        <v>336</v>
      </c>
      <c r="D285" s="96">
        <v>14</v>
      </c>
      <c r="E285" s="95" t="s">
        <v>254</v>
      </c>
      <c r="F285" s="95" t="s">
        <v>337</v>
      </c>
      <c r="G285" s="232">
        <v>15</v>
      </c>
      <c r="H285" s="53">
        <v>40</v>
      </c>
      <c r="I285" s="53" t="s">
        <v>109</v>
      </c>
      <c r="J285" s="52" t="s">
        <v>61</v>
      </c>
      <c r="K285" s="52" t="s">
        <v>273</v>
      </c>
      <c r="L285" s="52" t="s">
        <v>194</v>
      </c>
      <c r="M285" s="53">
        <v>1</v>
      </c>
      <c r="N285" s="62">
        <v>48963</v>
      </c>
      <c r="O285" s="63"/>
      <c r="P285" s="63"/>
      <c r="Q285" s="62">
        <f t="shared" si="139"/>
        <v>48963</v>
      </c>
      <c r="R285" s="63"/>
      <c r="S285" s="63">
        <f t="shared" si="142"/>
        <v>8728.1666666666679</v>
      </c>
      <c r="T285" s="63">
        <f t="shared" si="143"/>
        <v>87281.666666666672</v>
      </c>
      <c r="U285" s="63">
        <f t="shared" si="144"/>
        <v>7344.45</v>
      </c>
      <c r="V285" s="63">
        <f t="shared" si="145"/>
        <v>1468.8899999999999</v>
      </c>
      <c r="W285" s="63">
        <f t="shared" si="146"/>
        <v>2448.15</v>
      </c>
      <c r="X285" s="63">
        <f t="shared" si="147"/>
        <v>979.26</v>
      </c>
      <c r="Y285" s="63">
        <v>1989</v>
      </c>
      <c r="Z285" s="63">
        <v>1417</v>
      </c>
      <c r="AA285" s="65"/>
      <c r="AB285" s="64">
        <f t="shared" si="140"/>
        <v>72610.569444444438</v>
      </c>
      <c r="AC285" s="64">
        <f t="shared" si="141"/>
        <v>871326.83333333326</v>
      </c>
      <c r="AD285" s="212"/>
      <c r="AE285" s="209"/>
      <c r="AF285" s="209"/>
      <c r="AG285" s="209"/>
      <c r="AH285" s="209"/>
      <c r="AI285" s="209"/>
      <c r="AJ285" s="209"/>
      <c r="AK285" s="209"/>
      <c r="AL285" s="275"/>
    </row>
    <row r="286" spans="1:576" s="23" customFormat="1" ht="15" customHeight="1" x14ac:dyDescent="0.2">
      <c r="A286" s="99">
        <v>55</v>
      </c>
      <c r="B286" s="89" t="s">
        <v>335</v>
      </c>
      <c r="C286" s="89" t="s">
        <v>336</v>
      </c>
      <c r="D286" s="20">
        <v>14</v>
      </c>
      <c r="E286" s="92" t="s">
        <v>254</v>
      </c>
      <c r="F286" s="89" t="s">
        <v>337</v>
      </c>
      <c r="G286" s="130" t="s">
        <v>35</v>
      </c>
      <c r="H286" s="22">
        <v>40</v>
      </c>
      <c r="I286" s="22" t="s">
        <v>123</v>
      </c>
      <c r="J286" s="21" t="s">
        <v>53</v>
      </c>
      <c r="K286" s="21" t="s">
        <v>272</v>
      </c>
      <c r="L286" s="21" t="s">
        <v>194</v>
      </c>
      <c r="M286" s="22">
        <v>1</v>
      </c>
      <c r="N286" s="62">
        <v>9369</v>
      </c>
      <c r="O286" s="62"/>
      <c r="P286" s="62"/>
      <c r="Q286" s="62">
        <f t="shared" si="139"/>
        <v>9369</v>
      </c>
      <c r="R286" s="62">
        <f>70.1*4</f>
        <v>280.39999999999998</v>
      </c>
      <c r="S286" s="62">
        <f t="shared" si="142"/>
        <v>1770.8333333333335</v>
      </c>
      <c r="T286" s="62">
        <f t="shared" si="143"/>
        <v>17708.333333333336</v>
      </c>
      <c r="U286" s="62">
        <f t="shared" si="144"/>
        <v>1405.35</v>
      </c>
      <c r="V286" s="62">
        <f t="shared" si="145"/>
        <v>281.07</v>
      </c>
      <c r="W286" s="62">
        <f t="shared" si="146"/>
        <v>468.45000000000005</v>
      </c>
      <c r="X286" s="62">
        <f t="shared" si="147"/>
        <v>187.38</v>
      </c>
      <c r="Y286" s="62">
        <f t="shared" ref="Y286:Y297" si="149">718+70</f>
        <v>788</v>
      </c>
      <c r="Z286" s="62">
        <f t="shared" ref="Z286:Z297" si="150">438+30</f>
        <v>468</v>
      </c>
      <c r="AA286" s="64">
        <f t="shared" ref="AA286:AA324" si="151">(Q286+Y286+Z286)/2</f>
        <v>5312.5</v>
      </c>
      <c r="AB286" s="64">
        <f t="shared" si="140"/>
        <v>15313.622222222222</v>
      </c>
      <c r="AC286" s="64">
        <f t="shared" si="141"/>
        <v>183763.46666666667</v>
      </c>
      <c r="AD286" s="64"/>
      <c r="AE286" s="64"/>
      <c r="AF286" s="64"/>
      <c r="AG286" s="64"/>
      <c r="AH286" s="64"/>
      <c r="AI286" s="64"/>
      <c r="AJ286" s="64"/>
      <c r="AK286" s="64"/>
      <c r="AL286" s="6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</row>
    <row r="287" spans="1:576" s="23" customFormat="1" ht="15" customHeight="1" x14ac:dyDescent="0.2">
      <c r="A287" s="18">
        <v>56</v>
      </c>
      <c r="B287" s="89" t="s">
        <v>335</v>
      </c>
      <c r="C287" s="89" t="s">
        <v>336</v>
      </c>
      <c r="D287" s="20">
        <v>14</v>
      </c>
      <c r="E287" s="95" t="s">
        <v>254</v>
      </c>
      <c r="F287" s="89" t="s">
        <v>337</v>
      </c>
      <c r="G287" s="130" t="s">
        <v>35</v>
      </c>
      <c r="H287" s="22">
        <v>40</v>
      </c>
      <c r="I287" s="22" t="s">
        <v>123</v>
      </c>
      <c r="J287" s="21" t="s">
        <v>53</v>
      </c>
      <c r="K287" s="21" t="s">
        <v>272</v>
      </c>
      <c r="L287" s="21" t="s">
        <v>194</v>
      </c>
      <c r="M287" s="22">
        <v>1</v>
      </c>
      <c r="N287" s="62">
        <v>9369</v>
      </c>
      <c r="O287" s="62"/>
      <c r="P287" s="62"/>
      <c r="Q287" s="62">
        <f t="shared" si="139"/>
        <v>9369</v>
      </c>
      <c r="R287" s="62">
        <f>70.1*5</f>
        <v>350.5</v>
      </c>
      <c r="S287" s="62">
        <f t="shared" si="142"/>
        <v>1770.8333333333335</v>
      </c>
      <c r="T287" s="62">
        <f t="shared" si="143"/>
        <v>17708.333333333336</v>
      </c>
      <c r="U287" s="62">
        <f t="shared" si="144"/>
        <v>1405.35</v>
      </c>
      <c r="V287" s="62">
        <f t="shared" si="145"/>
        <v>281.07</v>
      </c>
      <c r="W287" s="62">
        <f t="shared" si="146"/>
        <v>468.45000000000005</v>
      </c>
      <c r="X287" s="62">
        <f t="shared" si="147"/>
        <v>187.38</v>
      </c>
      <c r="Y287" s="62">
        <f t="shared" si="149"/>
        <v>788</v>
      </c>
      <c r="Z287" s="62">
        <f t="shared" si="150"/>
        <v>468</v>
      </c>
      <c r="AA287" s="64">
        <f t="shared" si="151"/>
        <v>5312.5</v>
      </c>
      <c r="AB287" s="64">
        <f t="shared" si="140"/>
        <v>15383.722222222223</v>
      </c>
      <c r="AC287" s="64">
        <f t="shared" si="141"/>
        <v>184604.66666666669</v>
      </c>
      <c r="AD287" s="64"/>
      <c r="AE287" s="64"/>
      <c r="AF287" s="64"/>
      <c r="AG287" s="64"/>
      <c r="AH287" s="64"/>
      <c r="AI287" s="64"/>
      <c r="AJ287" s="64"/>
      <c r="AK287" s="64"/>
      <c r="AL287" s="6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</row>
    <row r="288" spans="1:576" s="23" customFormat="1" ht="15" customHeight="1" x14ac:dyDescent="0.2">
      <c r="A288" s="99">
        <v>57</v>
      </c>
      <c r="B288" s="89" t="s">
        <v>335</v>
      </c>
      <c r="C288" s="89" t="s">
        <v>336</v>
      </c>
      <c r="D288" s="20">
        <v>14</v>
      </c>
      <c r="E288" s="89" t="s">
        <v>254</v>
      </c>
      <c r="F288" s="89" t="s">
        <v>337</v>
      </c>
      <c r="G288" s="130" t="s">
        <v>35</v>
      </c>
      <c r="H288" s="22">
        <v>40</v>
      </c>
      <c r="I288" s="22" t="s">
        <v>123</v>
      </c>
      <c r="J288" s="21" t="s">
        <v>53</v>
      </c>
      <c r="K288" s="21" t="s">
        <v>272</v>
      </c>
      <c r="L288" s="21" t="s">
        <v>194</v>
      </c>
      <c r="M288" s="22">
        <v>1</v>
      </c>
      <c r="N288" s="62">
        <v>9369</v>
      </c>
      <c r="O288" s="62"/>
      <c r="P288" s="62"/>
      <c r="Q288" s="62">
        <f t="shared" si="139"/>
        <v>9369</v>
      </c>
      <c r="R288" s="62">
        <f>70.1*7</f>
        <v>490.69999999999993</v>
      </c>
      <c r="S288" s="62">
        <f t="shared" si="142"/>
        <v>1770.8333333333335</v>
      </c>
      <c r="T288" s="62">
        <f t="shared" si="143"/>
        <v>17708.333333333336</v>
      </c>
      <c r="U288" s="62">
        <f t="shared" si="144"/>
        <v>1405.35</v>
      </c>
      <c r="V288" s="62">
        <f t="shared" si="145"/>
        <v>281.07</v>
      </c>
      <c r="W288" s="62">
        <f t="shared" si="146"/>
        <v>468.45000000000005</v>
      </c>
      <c r="X288" s="62">
        <f t="shared" si="147"/>
        <v>187.38</v>
      </c>
      <c r="Y288" s="62">
        <f t="shared" si="149"/>
        <v>788</v>
      </c>
      <c r="Z288" s="62">
        <f t="shared" si="150"/>
        <v>468</v>
      </c>
      <c r="AA288" s="64">
        <f t="shared" si="151"/>
        <v>5312.5</v>
      </c>
      <c r="AB288" s="64">
        <f t="shared" si="140"/>
        <v>15523.922222222223</v>
      </c>
      <c r="AC288" s="64">
        <f t="shared" si="141"/>
        <v>186287.06666666668</v>
      </c>
      <c r="AD288" s="64"/>
      <c r="AE288" s="64"/>
      <c r="AF288" s="64"/>
      <c r="AG288" s="64"/>
      <c r="AH288" s="64"/>
      <c r="AI288" s="64"/>
      <c r="AJ288" s="64"/>
      <c r="AK288" s="64"/>
      <c r="AL288" s="6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</row>
    <row r="289" spans="1:576" s="23" customFormat="1" ht="15" customHeight="1" x14ac:dyDescent="0.2">
      <c r="A289" s="94">
        <v>58</v>
      </c>
      <c r="B289" s="89" t="s">
        <v>335</v>
      </c>
      <c r="C289" s="89" t="s">
        <v>336</v>
      </c>
      <c r="D289" s="20">
        <v>14</v>
      </c>
      <c r="E289" s="92" t="s">
        <v>254</v>
      </c>
      <c r="F289" s="89" t="s">
        <v>337</v>
      </c>
      <c r="G289" s="131" t="s">
        <v>35</v>
      </c>
      <c r="H289" s="22">
        <v>40</v>
      </c>
      <c r="I289" s="22" t="s">
        <v>123</v>
      </c>
      <c r="J289" s="217" t="s">
        <v>53</v>
      </c>
      <c r="K289" s="21" t="s">
        <v>272</v>
      </c>
      <c r="L289" s="21" t="s">
        <v>194</v>
      </c>
      <c r="M289" s="22">
        <v>1</v>
      </c>
      <c r="N289" s="62">
        <v>9369</v>
      </c>
      <c r="O289" s="62"/>
      <c r="P289" s="62"/>
      <c r="Q289" s="62">
        <f t="shared" si="139"/>
        <v>9369</v>
      </c>
      <c r="R289" s="62">
        <f>70.1*4</f>
        <v>280.39999999999998</v>
      </c>
      <c r="S289" s="62">
        <f t="shared" si="142"/>
        <v>1770.8333333333335</v>
      </c>
      <c r="T289" s="62">
        <f t="shared" si="143"/>
        <v>17708.333333333336</v>
      </c>
      <c r="U289" s="62">
        <f t="shared" si="144"/>
        <v>1405.35</v>
      </c>
      <c r="V289" s="62">
        <f t="shared" si="145"/>
        <v>281.07</v>
      </c>
      <c r="W289" s="62">
        <f t="shared" si="146"/>
        <v>468.45000000000005</v>
      </c>
      <c r="X289" s="62">
        <f t="shared" si="147"/>
        <v>187.38</v>
      </c>
      <c r="Y289" s="62">
        <f t="shared" si="149"/>
        <v>788</v>
      </c>
      <c r="Z289" s="62">
        <f t="shared" si="150"/>
        <v>468</v>
      </c>
      <c r="AA289" s="64">
        <f t="shared" si="151"/>
        <v>5312.5</v>
      </c>
      <c r="AB289" s="64">
        <f t="shared" si="140"/>
        <v>15313.622222222222</v>
      </c>
      <c r="AC289" s="64">
        <f t="shared" si="141"/>
        <v>183763.46666666667</v>
      </c>
      <c r="AD289" s="64"/>
      <c r="AE289" s="64"/>
      <c r="AF289" s="64"/>
      <c r="AG289" s="64"/>
      <c r="AH289" s="64"/>
      <c r="AI289" s="64"/>
      <c r="AJ289" s="64"/>
      <c r="AK289" s="64"/>
      <c r="AL289" s="6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</row>
    <row r="290" spans="1:576" s="23" customFormat="1" ht="15" customHeight="1" x14ac:dyDescent="0.2">
      <c r="A290" s="18">
        <v>59</v>
      </c>
      <c r="B290" s="89" t="s">
        <v>335</v>
      </c>
      <c r="C290" s="89" t="s">
        <v>336</v>
      </c>
      <c r="D290" s="20">
        <v>14</v>
      </c>
      <c r="E290" s="95" t="s">
        <v>254</v>
      </c>
      <c r="F290" s="89" t="s">
        <v>337</v>
      </c>
      <c r="G290" s="131" t="s">
        <v>35</v>
      </c>
      <c r="H290" s="22">
        <v>40</v>
      </c>
      <c r="I290" s="22" t="s">
        <v>123</v>
      </c>
      <c r="J290" s="21" t="s">
        <v>53</v>
      </c>
      <c r="K290" s="21" t="s">
        <v>272</v>
      </c>
      <c r="L290" s="21" t="s">
        <v>194</v>
      </c>
      <c r="M290" s="22">
        <v>1</v>
      </c>
      <c r="N290" s="62">
        <v>9369</v>
      </c>
      <c r="O290" s="62"/>
      <c r="P290" s="62"/>
      <c r="Q290" s="62">
        <f t="shared" si="139"/>
        <v>9369</v>
      </c>
      <c r="R290" s="62"/>
      <c r="S290" s="62">
        <f t="shared" si="142"/>
        <v>1770.8333333333335</v>
      </c>
      <c r="T290" s="62">
        <f t="shared" si="143"/>
        <v>17708.333333333336</v>
      </c>
      <c r="U290" s="62">
        <f t="shared" si="144"/>
        <v>1405.35</v>
      </c>
      <c r="V290" s="62">
        <f t="shared" si="145"/>
        <v>281.07</v>
      </c>
      <c r="W290" s="62">
        <f t="shared" si="146"/>
        <v>468.45000000000005</v>
      </c>
      <c r="X290" s="62">
        <f t="shared" si="147"/>
        <v>187.38</v>
      </c>
      <c r="Y290" s="62">
        <f t="shared" si="149"/>
        <v>788</v>
      </c>
      <c r="Z290" s="62">
        <f t="shared" si="150"/>
        <v>468</v>
      </c>
      <c r="AA290" s="64">
        <f t="shared" si="151"/>
        <v>5312.5</v>
      </c>
      <c r="AB290" s="64">
        <f t="shared" si="140"/>
        <v>15033.222222222223</v>
      </c>
      <c r="AC290" s="64">
        <f t="shared" si="141"/>
        <v>180398.66666666669</v>
      </c>
      <c r="AD290" s="64"/>
      <c r="AE290" s="64"/>
      <c r="AF290" s="64"/>
      <c r="AG290" s="64"/>
      <c r="AH290" s="64"/>
      <c r="AI290" s="64"/>
      <c r="AJ290" s="64"/>
      <c r="AK290" s="64"/>
      <c r="AL290" s="6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</row>
    <row r="291" spans="1:576" s="23" customFormat="1" ht="15" customHeight="1" x14ac:dyDescent="0.2">
      <c r="A291" s="99">
        <v>60</v>
      </c>
      <c r="B291" s="89" t="s">
        <v>335</v>
      </c>
      <c r="C291" s="89" t="s">
        <v>336</v>
      </c>
      <c r="D291" s="20">
        <v>14</v>
      </c>
      <c r="E291" s="89" t="s">
        <v>254</v>
      </c>
      <c r="F291" s="89" t="s">
        <v>337</v>
      </c>
      <c r="G291" s="131" t="s">
        <v>35</v>
      </c>
      <c r="H291" s="22">
        <v>40</v>
      </c>
      <c r="I291" s="22" t="s">
        <v>123</v>
      </c>
      <c r="J291" s="21" t="s">
        <v>262</v>
      </c>
      <c r="K291" s="21" t="s">
        <v>272</v>
      </c>
      <c r="L291" s="21" t="s">
        <v>194</v>
      </c>
      <c r="M291" s="22">
        <v>1</v>
      </c>
      <c r="N291" s="62">
        <v>9369</v>
      </c>
      <c r="O291" s="62"/>
      <c r="P291" s="62"/>
      <c r="Q291" s="62">
        <f t="shared" si="139"/>
        <v>9369</v>
      </c>
      <c r="R291" s="62">
        <f>70.1*6</f>
        <v>420.59999999999997</v>
      </c>
      <c r="S291" s="62">
        <f t="shared" si="142"/>
        <v>1770.8333333333335</v>
      </c>
      <c r="T291" s="62">
        <f t="shared" si="143"/>
        <v>17708.333333333336</v>
      </c>
      <c r="U291" s="62">
        <f t="shared" si="144"/>
        <v>1405.35</v>
      </c>
      <c r="V291" s="62">
        <f t="shared" si="145"/>
        <v>281.07</v>
      </c>
      <c r="W291" s="62">
        <f t="shared" si="146"/>
        <v>468.45000000000005</v>
      </c>
      <c r="X291" s="62">
        <f t="shared" si="147"/>
        <v>187.38</v>
      </c>
      <c r="Y291" s="62">
        <f t="shared" si="149"/>
        <v>788</v>
      </c>
      <c r="Z291" s="62">
        <f t="shared" si="150"/>
        <v>468</v>
      </c>
      <c r="AA291" s="64">
        <f t="shared" si="151"/>
        <v>5312.5</v>
      </c>
      <c r="AB291" s="64">
        <f t="shared" si="140"/>
        <v>15453.822222222223</v>
      </c>
      <c r="AC291" s="64">
        <f t="shared" si="141"/>
        <v>185445.86666666667</v>
      </c>
      <c r="AD291" s="64"/>
      <c r="AE291" s="64"/>
      <c r="AF291" s="64"/>
      <c r="AG291" s="64"/>
      <c r="AH291" s="64"/>
      <c r="AI291" s="64"/>
      <c r="AJ291" s="64"/>
      <c r="AK291" s="64"/>
      <c r="AL291" s="6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</row>
    <row r="292" spans="1:576" s="141" customFormat="1" ht="15" customHeight="1" x14ac:dyDescent="0.2">
      <c r="A292" s="18">
        <v>61</v>
      </c>
      <c r="B292" s="145" t="s">
        <v>335</v>
      </c>
      <c r="C292" s="145" t="s">
        <v>336</v>
      </c>
      <c r="D292" s="146">
        <v>14</v>
      </c>
      <c r="E292" s="145" t="s">
        <v>254</v>
      </c>
      <c r="F292" s="145" t="s">
        <v>337</v>
      </c>
      <c r="G292" s="131" t="s">
        <v>35</v>
      </c>
      <c r="H292" s="22">
        <v>40</v>
      </c>
      <c r="I292" s="22" t="s">
        <v>123</v>
      </c>
      <c r="J292" s="21" t="s">
        <v>262</v>
      </c>
      <c r="K292" s="21" t="s">
        <v>272</v>
      </c>
      <c r="L292" s="21" t="s">
        <v>194</v>
      </c>
      <c r="M292" s="22">
        <v>1</v>
      </c>
      <c r="N292" s="62">
        <v>9369</v>
      </c>
      <c r="O292" s="62"/>
      <c r="P292" s="62"/>
      <c r="Q292" s="62">
        <f t="shared" si="139"/>
        <v>9369</v>
      </c>
      <c r="R292" s="62">
        <f>70.1*6</f>
        <v>420.59999999999997</v>
      </c>
      <c r="S292" s="62">
        <f t="shared" si="142"/>
        <v>1770.8333333333335</v>
      </c>
      <c r="T292" s="62">
        <f t="shared" si="143"/>
        <v>17708.333333333336</v>
      </c>
      <c r="U292" s="62">
        <f t="shared" si="144"/>
        <v>1405.35</v>
      </c>
      <c r="V292" s="62">
        <f t="shared" si="145"/>
        <v>281.07</v>
      </c>
      <c r="W292" s="62">
        <f t="shared" si="146"/>
        <v>468.45000000000005</v>
      </c>
      <c r="X292" s="62">
        <f t="shared" si="147"/>
        <v>187.38</v>
      </c>
      <c r="Y292" s="62">
        <f t="shared" si="149"/>
        <v>788</v>
      </c>
      <c r="Z292" s="62">
        <f t="shared" si="150"/>
        <v>468</v>
      </c>
      <c r="AA292" s="64">
        <f t="shared" si="151"/>
        <v>5312.5</v>
      </c>
      <c r="AB292" s="64">
        <f t="shared" si="140"/>
        <v>15453.822222222223</v>
      </c>
      <c r="AC292" s="64">
        <f t="shared" si="141"/>
        <v>185445.86666666667</v>
      </c>
      <c r="AD292" s="64"/>
      <c r="AE292" s="64"/>
      <c r="AF292" s="64"/>
      <c r="AG292" s="64"/>
      <c r="AH292" s="64"/>
      <c r="AI292" s="64"/>
      <c r="AJ292" s="64"/>
      <c r="AK292" s="64"/>
      <c r="AL292" s="64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  <c r="IX292" s="61"/>
      <c r="IY292" s="61"/>
      <c r="IZ292" s="61"/>
      <c r="JA292" s="61"/>
      <c r="JB292" s="61"/>
      <c r="JC292" s="61"/>
      <c r="JD292" s="61"/>
      <c r="JE292" s="61"/>
      <c r="JF292" s="61"/>
      <c r="JG292" s="61"/>
      <c r="JH292" s="61"/>
      <c r="JI292" s="61"/>
      <c r="JJ292" s="61"/>
      <c r="JK292" s="61"/>
      <c r="JL292" s="61"/>
      <c r="JM292" s="61"/>
      <c r="JN292" s="61"/>
      <c r="JO292" s="61"/>
      <c r="JP292" s="61"/>
      <c r="JQ292" s="61"/>
      <c r="JR292" s="61"/>
      <c r="JS292" s="61"/>
      <c r="JT292" s="61"/>
      <c r="JU292" s="61"/>
      <c r="JV292" s="61"/>
      <c r="JW292" s="61"/>
      <c r="JX292" s="61"/>
      <c r="JY292" s="61"/>
      <c r="JZ292" s="61"/>
      <c r="KA292" s="61"/>
      <c r="KB292" s="61"/>
      <c r="KC292" s="61"/>
      <c r="KD292" s="61"/>
      <c r="KE292" s="61"/>
      <c r="KF292" s="61"/>
      <c r="KG292" s="61"/>
      <c r="KH292" s="61"/>
      <c r="KI292" s="61"/>
      <c r="KJ292" s="61"/>
      <c r="KK292" s="61"/>
      <c r="KL292" s="61"/>
      <c r="KM292" s="61"/>
      <c r="KN292" s="61"/>
      <c r="KO292" s="61"/>
      <c r="KP292" s="61"/>
      <c r="KQ292" s="61"/>
      <c r="KR292" s="61"/>
      <c r="KS292" s="61"/>
      <c r="KT292" s="61"/>
      <c r="KU292" s="61"/>
      <c r="KV292" s="61"/>
      <c r="KW292" s="61"/>
      <c r="KX292" s="61"/>
      <c r="KY292" s="61"/>
      <c r="KZ292" s="61"/>
      <c r="LA292" s="61"/>
      <c r="LB292" s="61"/>
      <c r="LC292" s="61"/>
      <c r="LD292" s="61"/>
      <c r="LE292" s="61"/>
      <c r="LF292" s="61"/>
      <c r="LG292" s="61"/>
      <c r="LH292" s="61"/>
      <c r="LI292" s="61"/>
      <c r="LJ292" s="61"/>
      <c r="LK292" s="61"/>
      <c r="LL292" s="61"/>
      <c r="LM292" s="61"/>
      <c r="LN292" s="61"/>
      <c r="LO292" s="61"/>
      <c r="LP292" s="61"/>
      <c r="LQ292" s="61"/>
      <c r="LR292" s="61"/>
      <c r="LS292" s="61"/>
      <c r="LT292" s="61"/>
      <c r="LU292" s="61"/>
      <c r="LV292" s="61"/>
      <c r="LW292" s="61"/>
      <c r="LX292" s="61"/>
      <c r="LY292" s="61"/>
      <c r="LZ292" s="61"/>
      <c r="MA292" s="61"/>
      <c r="MB292" s="61"/>
      <c r="MC292" s="61"/>
      <c r="MD292" s="61"/>
      <c r="ME292" s="61"/>
      <c r="MF292" s="61"/>
      <c r="MG292" s="61"/>
      <c r="MH292" s="61"/>
      <c r="MI292" s="61"/>
      <c r="MJ292" s="61"/>
      <c r="MK292" s="61"/>
      <c r="ML292" s="61"/>
      <c r="MM292" s="61"/>
      <c r="MN292" s="61"/>
      <c r="MO292" s="61"/>
      <c r="MP292" s="61"/>
      <c r="MQ292" s="61"/>
      <c r="MR292" s="61"/>
      <c r="MS292" s="61"/>
      <c r="MT292" s="61"/>
      <c r="MU292" s="61"/>
      <c r="MV292" s="61"/>
      <c r="MW292" s="61"/>
      <c r="MX292" s="61"/>
      <c r="MY292" s="61"/>
      <c r="MZ292" s="61"/>
      <c r="NA292" s="61"/>
      <c r="NB292" s="61"/>
      <c r="NC292" s="61"/>
      <c r="ND292" s="61"/>
      <c r="NE292" s="61"/>
      <c r="NF292" s="61"/>
      <c r="NG292" s="61"/>
      <c r="NH292" s="61"/>
      <c r="NI292" s="61"/>
      <c r="NJ292" s="61"/>
      <c r="NK292" s="61"/>
      <c r="NL292" s="61"/>
      <c r="NM292" s="61"/>
      <c r="NN292" s="61"/>
      <c r="NO292" s="61"/>
      <c r="NP292" s="61"/>
      <c r="NQ292" s="61"/>
      <c r="NR292" s="61"/>
      <c r="NS292" s="61"/>
      <c r="NT292" s="61"/>
      <c r="NU292" s="61"/>
      <c r="NV292" s="61"/>
      <c r="NW292" s="61"/>
      <c r="NX292" s="61"/>
      <c r="NY292" s="61"/>
      <c r="NZ292" s="61"/>
      <c r="OA292" s="61"/>
      <c r="OB292" s="61"/>
      <c r="OC292" s="61"/>
      <c r="OD292" s="61"/>
      <c r="OE292" s="61"/>
      <c r="OF292" s="61"/>
      <c r="OG292" s="61"/>
      <c r="OH292" s="61"/>
      <c r="OI292" s="61"/>
      <c r="OJ292" s="61"/>
      <c r="OK292" s="61"/>
      <c r="OL292" s="61"/>
      <c r="OM292" s="61"/>
      <c r="ON292" s="61"/>
      <c r="OO292" s="61"/>
      <c r="OP292" s="61"/>
      <c r="OQ292" s="61"/>
      <c r="OR292" s="61"/>
      <c r="OS292" s="61"/>
      <c r="OT292" s="61"/>
      <c r="OU292" s="61"/>
      <c r="OV292" s="61"/>
      <c r="OW292" s="61"/>
      <c r="OX292" s="61"/>
      <c r="OY292" s="61"/>
      <c r="OZ292" s="61"/>
      <c r="PA292" s="61"/>
      <c r="PB292" s="61"/>
      <c r="PC292" s="61"/>
      <c r="PD292" s="61"/>
      <c r="PE292" s="61"/>
      <c r="PF292" s="61"/>
      <c r="PG292" s="61"/>
      <c r="PH292" s="61"/>
      <c r="PI292" s="61"/>
      <c r="PJ292" s="61"/>
      <c r="PK292" s="61"/>
      <c r="PL292" s="61"/>
      <c r="PM292" s="61"/>
      <c r="PN292" s="61"/>
      <c r="PO292" s="61"/>
      <c r="PP292" s="61"/>
      <c r="PQ292" s="61"/>
      <c r="PR292" s="61"/>
      <c r="PS292" s="61"/>
      <c r="PT292" s="61"/>
      <c r="PU292" s="61"/>
      <c r="PV292" s="61"/>
      <c r="PW292" s="61"/>
      <c r="PX292" s="61"/>
      <c r="PY292" s="61"/>
      <c r="PZ292" s="61"/>
      <c r="QA292" s="61"/>
      <c r="QB292" s="61"/>
      <c r="QC292" s="61"/>
      <c r="QD292" s="61"/>
      <c r="QE292" s="61"/>
      <c r="QF292" s="61"/>
      <c r="QG292" s="61"/>
      <c r="QH292" s="61"/>
      <c r="QI292" s="61"/>
      <c r="QJ292" s="61"/>
      <c r="QK292" s="61"/>
      <c r="QL292" s="61"/>
      <c r="QM292" s="61"/>
      <c r="QN292" s="61"/>
      <c r="QO292" s="61"/>
      <c r="QP292" s="61"/>
      <c r="QQ292" s="61"/>
      <c r="QR292" s="61"/>
      <c r="QS292" s="61"/>
      <c r="QT292" s="61"/>
      <c r="QU292" s="61"/>
      <c r="QV292" s="61"/>
      <c r="QW292" s="61"/>
      <c r="QX292" s="61"/>
      <c r="QY292" s="61"/>
      <c r="QZ292" s="61"/>
      <c r="RA292" s="61"/>
      <c r="RB292" s="61"/>
      <c r="RC292" s="61"/>
      <c r="RD292" s="61"/>
      <c r="RE292" s="61"/>
      <c r="RF292" s="61"/>
      <c r="RG292" s="61"/>
      <c r="RH292" s="61"/>
      <c r="RI292" s="61"/>
      <c r="RJ292" s="61"/>
      <c r="RK292" s="61"/>
      <c r="RL292" s="61"/>
      <c r="RM292" s="61"/>
      <c r="RN292" s="61"/>
      <c r="RO292" s="61"/>
      <c r="RP292" s="61"/>
      <c r="RQ292" s="61"/>
      <c r="RR292" s="61"/>
      <c r="RS292" s="61"/>
      <c r="RT292" s="61"/>
      <c r="RU292" s="61"/>
      <c r="RV292" s="61"/>
      <c r="RW292" s="61"/>
      <c r="RX292" s="61"/>
      <c r="RY292" s="61"/>
      <c r="RZ292" s="61"/>
      <c r="SA292" s="61"/>
      <c r="SB292" s="61"/>
      <c r="SC292" s="61"/>
      <c r="SD292" s="61"/>
      <c r="SE292" s="61"/>
      <c r="SF292" s="61"/>
      <c r="SG292" s="61"/>
      <c r="SH292" s="61"/>
      <c r="SI292" s="61"/>
      <c r="SJ292" s="61"/>
      <c r="SK292" s="61"/>
      <c r="SL292" s="61"/>
      <c r="SM292" s="61"/>
      <c r="SN292" s="61"/>
      <c r="SO292" s="61"/>
      <c r="SP292" s="61"/>
      <c r="SQ292" s="61"/>
      <c r="SR292" s="61"/>
      <c r="SS292" s="61"/>
      <c r="ST292" s="61"/>
      <c r="SU292" s="61"/>
      <c r="SV292" s="61"/>
      <c r="SW292" s="61"/>
      <c r="SX292" s="61"/>
      <c r="SY292" s="61"/>
      <c r="SZ292" s="61"/>
      <c r="TA292" s="61"/>
      <c r="TB292" s="61"/>
      <c r="TC292" s="61"/>
      <c r="TD292" s="61"/>
      <c r="TE292" s="61"/>
      <c r="TF292" s="61"/>
      <c r="TG292" s="61"/>
      <c r="TH292" s="61"/>
      <c r="TI292" s="61"/>
      <c r="TJ292" s="61"/>
      <c r="TK292" s="61"/>
      <c r="TL292" s="61"/>
      <c r="TM292" s="61"/>
      <c r="TN292" s="61"/>
      <c r="TO292" s="61"/>
      <c r="TP292" s="61"/>
      <c r="TQ292" s="61"/>
      <c r="TR292" s="61"/>
      <c r="TS292" s="61"/>
      <c r="TT292" s="61"/>
      <c r="TU292" s="61"/>
      <c r="TV292" s="61"/>
      <c r="TW292" s="61"/>
      <c r="TX292" s="61"/>
      <c r="TY292" s="61"/>
      <c r="TZ292" s="61"/>
      <c r="UA292" s="61"/>
      <c r="UB292" s="61"/>
      <c r="UC292" s="61"/>
      <c r="UD292" s="61"/>
      <c r="UE292" s="61"/>
      <c r="UF292" s="61"/>
      <c r="UG292" s="61"/>
      <c r="UH292" s="61"/>
      <c r="UI292" s="61"/>
      <c r="UJ292" s="61"/>
      <c r="UK292" s="61"/>
      <c r="UL292" s="61"/>
      <c r="UM292" s="61"/>
      <c r="UN292" s="61"/>
      <c r="UO292" s="61"/>
      <c r="UP292" s="61"/>
      <c r="UQ292" s="61"/>
      <c r="UR292" s="61"/>
      <c r="US292" s="61"/>
      <c r="UT292" s="61"/>
      <c r="UU292" s="61"/>
      <c r="UV292" s="61"/>
      <c r="UW292" s="61"/>
      <c r="UX292" s="61"/>
      <c r="UY292" s="61"/>
      <c r="UZ292" s="61"/>
      <c r="VA292" s="61"/>
      <c r="VB292" s="61"/>
      <c r="VC292" s="61"/>
      <c r="VD292" s="61"/>
    </row>
    <row r="293" spans="1:576" s="23" customFormat="1" ht="15" customHeight="1" x14ac:dyDescent="0.2">
      <c r="A293" s="99">
        <v>62</v>
      </c>
      <c r="B293" s="89" t="s">
        <v>335</v>
      </c>
      <c r="C293" s="89" t="s">
        <v>336</v>
      </c>
      <c r="D293" s="20">
        <v>14</v>
      </c>
      <c r="E293" s="92" t="s">
        <v>254</v>
      </c>
      <c r="F293" s="89" t="s">
        <v>337</v>
      </c>
      <c r="G293" s="131" t="s">
        <v>35</v>
      </c>
      <c r="H293" s="22">
        <v>40</v>
      </c>
      <c r="I293" s="22" t="s">
        <v>123</v>
      </c>
      <c r="J293" s="21" t="s">
        <v>262</v>
      </c>
      <c r="K293" s="21" t="s">
        <v>272</v>
      </c>
      <c r="L293" s="21" t="s">
        <v>194</v>
      </c>
      <c r="M293" s="22">
        <v>1</v>
      </c>
      <c r="N293" s="62">
        <v>9369</v>
      </c>
      <c r="O293" s="62"/>
      <c r="P293" s="62"/>
      <c r="Q293" s="62">
        <f t="shared" si="139"/>
        <v>9369</v>
      </c>
      <c r="R293" s="62">
        <f>70.1*4</f>
        <v>280.39999999999998</v>
      </c>
      <c r="S293" s="62">
        <f t="shared" si="142"/>
        <v>1770.8333333333335</v>
      </c>
      <c r="T293" s="62">
        <f t="shared" si="143"/>
        <v>17708.333333333336</v>
      </c>
      <c r="U293" s="62">
        <f t="shared" si="144"/>
        <v>1405.35</v>
      </c>
      <c r="V293" s="62">
        <f t="shared" si="145"/>
        <v>281.07</v>
      </c>
      <c r="W293" s="62">
        <f t="shared" si="146"/>
        <v>468.45000000000005</v>
      </c>
      <c r="X293" s="62">
        <f t="shared" si="147"/>
        <v>187.38</v>
      </c>
      <c r="Y293" s="62">
        <f t="shared" si="149"/>
        <v>788</v>
      </c>
      <c r="Z293" s="62">
        <f t="shared" si="150"/>
        <v>468</v>
      </c>
      <c r="AA293" s="64">
        <f t="shared" si="151"/>
        <v>5312.5</v>
      </c>
      <c r="AB293" s="64">
        <f t="shared" si="140"/>
        <v>15313.622222222222</v>
      </c>
      <c r="AC293" s="64">
        <f t="shared" si="141"/>
        <v>183763.46666666667</v>
      </c>
      <c r="AD293" s="64"/>
      <c r="AE293" s="64"/>
      <c r="AF293" s="64"/>
      <c r="AG293" s="64"/>
      <c r="AH293" s="64"/>
      <c r="AI293" s="64"/>
      <c r="AJ293" s="64"/>
      <c r="AK293" s="64"/>
      <c r="AL293" s="6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  <c r="IN293" s="24"/>
      <c r="IO293" s="24"/>
      <c r="IP293" s="24"/>
      <c r="IQ293" s="24"/>
      <c r="IR293" s="24"/>
      <c r="IS293" s="24"/>
      <c r="IT293" s="24"/>
      <c r="IU293" s="24"/>
      <c r="IV293" s="24"/>
      <c r="IW293" s="24"/>
      <c r="IX293" s="24"/>
      <c r="IY293" s="24"/>
      <c r="IZ293" s="24"/>
      <c r="JA293" s="24"/>
      <c r="JB293" s="24"/>
      <c r="JC293" s="24"/>
      <c r="JD293" s="24"/>
      <c r="JE293" s="24"/>
      <c r="JF293" s="24"/>
      <c r="JG293" s="24"/>
      <c r="JH293" s="24"/>
      <c r="JI293" s="24"/>
      <c r="JJ293" s="24"/>
      <c r="JK293" s="24"/>
      <c r="JL293" s="24"/>
      <c r="JM293" s="24"/>
      <c r="JN293" s="24"/>
      <c r="JO293" s="24"/>
      <c r="JP293" s="24"/>
      <c r="JQ293" s="24"/>
      <c r="JR293" s="24"/>
      <c r="JS293" s="24"/>
      <c r="JT293" s="24"/>
      <c r="JU293" s="24"/>
      <c r="JV293" s="24"/>
      <c r="JW293" s="24"/>
      <c r="JX293" s="24"/>
      <c r="JY293" s="24"/>
      <c r="JZ293" s="24"/>
      <c r="KA293" s="24"/>
      <c r="KB293" s="24"/>
      <c r="KC293" s="24"/>
      <c r="KD293" s="24"/>
      <c r="KE293" s="24"/>
      <c r="KF293" s="24"/>
      <c r="KG293" s="24"/>
      <c r="KH293" s="24"/>
      <c r="KI293" s="24"/>
      <c r="KJ293" s="24"/>
      <c r="KK293" s="24"/>
      <c r="KL293" s="24"/>
      <c r="KM293" s="24"/>
      <c r="KN293" s="24"/>
      <c r="KO293" s="24"/>
      <c r="KP293" s="24"/>
      <c r="KQ293" s="24"/>
      <c r="KR293" s="24"/>
      <c r="KS293" s="24"/>
      <c r="KT293" s="24"/>
      <c r="KU293" s="24"/>
      <c r="KV293" s="24"/>
      <c r="KW293" s="24"/>
      <c r="KX293" s="24"/>
      <c r="KY293" s="24"/>
      <c r="KZ293" s="24"/>
      <c r="LA293" s="24"/>
      <c r="LB293" s="24"/>
      <c r="LC293" s="24"/>
      <c r="LD293" s="24"/>
      <c r="LE293" s="24"/>
      <c r="LF293" s="24"/>
      <c r="LG293" s="24"/>
      <c r="LH293" s="24"/>
      <c r="LI293" s="24"/>
      <c r="LJ293" s="24"/>
      <c r="LK293" s="24"/>
      <c r="LL293" s="24"/>
      <c r="LM293" s="24"/>
      <c r="LN293" s="24"/>
      <c r="LO293" s="24"/>
      <c r="LP293" s="24"/>
      <c r="LQ293" s="24"/>
      <c r="LR293" s="24"/>
      <c r="LS293" s="24"/>
      <c r="LT293" s="24"/>
      <c r="LU293" s="24"/>
      <c r="LV293" s="24"/>
      <c r="LW293" s="24"/>
      <c r="LX293" s="24"/>
      <c r="LY293" s="24"/>
      <c r="LZ293" s="24"/>
      <c r="MA293" s="24"/>
      <c r="MB293" s="24"/>
      <c r="MC293" s="24"/>
      <c r="MD293" s="24"/>
      <c r="ME293" s="24"/>
      <c r="MF293" s="24"/>
      <c r="MG293" s="24"/>
      <c r="MH293" s="24"/>
      <c r="MI293" s="24"/>
      <c r="MJ293" s="24"/>
      <c r="MK293" s="24"/>
      <c r="ML293" s="24"/>
      <c r="MM293" s="24"/>
      <c r="MN293" s="24"/>
      <c r="MO293" s="24"/>
      <c r="MP293" s="24"/>
      <c r="MQ293" s="24"/>
      <c r="MR293" s="24"/>
      <c r="MS293" s="24"/>
      <c r="MT293" s="24"/>
      <c r="MU293" s="24"/>
      <c r="MV293" s="24"/>
      <c r="MW293" s="24"/>
      <c r="MX293" s="24"/>
      <c r="MY293" s="24"/>
      <c r="MZ293" s="24"/>
      <c r="NA293" s="24"/>
      <c r="NB293" s="24"/>
      <c r="NC293" s="24"/>
      <c r="ND293" s="24"/>
      <c r="NE293" s="24"/>
      <c r="NF293" s="24"/>
      <c r="NG293" s="24"/>
      <c r="NH293" s="24"/>
      <c r="NI293" s="24"/>
      <c r="NJ293" s="24"/>
      <c r="NK293" s="24"/>
      <c r="NL293" s="24"/>
      <c r="NM293" s="24"/>
      <c r="NN293" s="24"/>
      <c r="NO293" s="24"/>
      <c r="NP293" s="24"/>
      <c r="NQ293" s="24"/>
      <c r="NR293" s="24"/>
      <c r="NS293" s="24"/>
      <c r="NT293" s="24"/>
      <c r="NU293" s="24"/>
      <c r="NV293" s="24"/>
      <c r="NW293" s="24"/>
      <c r="NX293" s="24"/>
      <c r="NY293" s="24"/>
      <c r="NZ293" s="24"/>
      <c r="OA293" s="24"/>
      <c r="OB293" s="24"/>
      <c r="OC293" s="24"/>
      <c r="OD293" s="24"/>
      <c r="OE293" s="24"/>
      <c r="OF293" s="24"/>
      <c r="OG293" s="24"/>
      <c r="OH293" s="24"/>
      <c r="OI293" s="24"/>
      <c r="OJ293" s="24"/>
      <c r="OK293" s="24"/>
      <c r="OL293" s="24"/>
      <c r="OM293" s="24"/>
      <c r="ON293" s="24"/>
      <c r="OO293" s="24"/>
      <c r="OP293" s="24"/>
      <c r="OQ293" s="24"/>
      <c r="OR293" s="24"/>
      <c r="OS293" s="24"/>
      <c r="OT293" s="24"/>
      <c r="OU293" s="24"/>
      <c r="OV293" s="24"/>
      <c r="OW293" s="24"/>
      <c r="OX293" s="24"/>
      <c r="OY293" s="24"/>
      <c r="OZ293" s="24"/>
      <c r="PA293" s="24"/>
      <c r="PB293" s="24"/>
      <c r="PC293" s="24"/>
      <c r="PD293" s="24"/>
      <c r="PE293" s="24"/>
      <c r="PF293" s="24"/>
      <c r="PG293" s="24"/>
      <c r="PH293" s="24"/>
      <c r="PI293" s="24"/>
      <c r="PJ293" s="24"/>
      <c r="PK293" s="24"/>
      <c r="PL293" s="24"/>
      <c r="PM293" s="24"/>
      <c r="PN293" s="24"/>
      <c r="PO293" s="24"/>
      <c r="PP293" s="24"/>
      <c r="PQ293" s="24"/>
      <c r="PR293" s="24"/>
      <c r="PS293" s="24"/>
      <c r="PT293" s="24"/>
      <c r="PU293" s="24"/>
      <c r="PV293" s="24"/>
      <c r="PW293" s="24"/>
      <c r="PX293" s="24"/>
      <c r="PY293" s="24"/>
      <c r="PZ293" s="24"/>
      <c r="QA293" s="24"/>
      <c r="QB293" s="24"/>
      <c r="QC293" s="24"/>
      <c r="QD293" s="24"/>
      <c r="QE293" s="24"/>
      <c r="QF293" s="24"/>
      <c r="QG293" s="24"/>
      <c r="QH293" s="24"/>
      <c r="QI293" s="24"/>
      <c r="QJ293" s="24"/>
      <c r="QK293" s="24"/>
      <c r="QL293" s="24"/>
      <c r="QM293" s="24"/>
      <c r="QN293" s="24"/>
      <c r="QO293" s="24"/>
      <c r="QP293" s="24"/>
      <c r="QQ293" s="24"/>
      <c r="QR293" s="24"/>
      <c r="QS293" s="24"/>
      <c r="QT293" s="24"/>
      <c r="QU293" s="24"/>
      <c r="QV293" s="24"/>
      <c r="QW293" s="24"/>
      <c r="QX293" s="24"/>
      <c r="QY293" s="24"/>
      <c r="QZ293" s="24"/>
      <c r="RA293" s="24"/>
      <c r="RB293" s="24"/>
      <c r="RC293" s="24"/>
      <c r="RD293" s="24"/>
      <c r="RE293" s="24"/>
      <c r="RF293" s="24"/>
      <c r="RG293" s="24"/>
      <c r="RH293" s="24"/>
      <c r="RI293" s="24"/>
      <c r="RJ293" s="24"/>
      <c r="RK293" s="24"/>
      <c r="RL293" s="24"/>
      <c r="RM293" s="24"/>
      <c r="RN293" s="24"/>
      <c r="RO293" s="24"/>
      <c r="RP293" s="24"/>
      <c r="RQ293" s="24"/>
      <c r="RR293" s="24"/>
      <c r="RS293" s="24"/>
      <c r="RT293" s="24"/>
      <c r="RU293" s="24"/>
      <c r="RV293" s="24"/>
      <c r="RW293" s="24"/>
      <c r="RX293" s="24"/>
      <c r="RY293" s="24"/>
      <c r="RZ293" s="24"/>
      <c r="SA293" s="24"/>
      <c r="SB293" s="24"/>
      <c r="SC293" s="24"/>
      <c r="SD293" s="24"/>
      <c r="SE293" s="24"/>
      <c r="SF293" s="24"/>
      <c r="SG293" s="24"/>
      <c r="SH293" s="24"/>
      <c r="SI293" s="24"/>
      <c r="SJ293" s="24"/>
      <c r="SK293" s="24"/>
      <c r="SL293" s="24"/>
      <c r="SM293" s="24"/>
      <c r="SN293" s="24"/>
      <c r="SO293" s="24"/>
      <c r="SP293" s="24"/>
      <c r="SQ293" s="24"/>
      <c r="SR293" s="24"/>
      <c r="SS293" s="24"/>
      <c r="ST293" s="24"/>
      <c r="SU293" s="24"/>
      <c r="SV293" s="24"/>
      <c r="SW293" s="24"/>
      <c r="SX293" s="24"/>
      <c r="SY293" s="24"/>
      <c r="SZ293" s="24"/>
      <c r="TA293" s="24"/>
      <c r="TB293" s="24"/>
      <c r="TC293" s="24"/>
      <c r="TD293" s="24"/>
      <c r="TE293" s="24"/>
      <c r="TF293" s="24"/>
      <c r="TG293" s="24"/>
      <c r="TH293" s="24"/>
      <c r="TI293" s="24"/>
      <c r="TJ293" s="24"/>
      <c r="TK293" s="24"/>
      <c r="TL293" s="24"/>
      <c r="TM293" s="24"/>
      <c r="TN293" s="24"/>
      <c r="TO293" s="24"/>
      <c r="TP293" s="24"/>
      <c r="TQ293" s="24"/>
      <c r="TR293" s="24"/>
      <c r="TS293" s="24"/>
      <c r="TT293" s="24"/>
      <c r="TU293" s="24"/>
      <c r="TV293" s="24"/>
      <c r="TW293" s="24"/>
      <c r="TX293" s="24"/>
      <c r="TY293" s="24"/>
      <c r="TZ293" s="24"/>
      <c r="UA293" s="24"/>
      <c r="UB293" s="24"/>
      <c r="UC293" s="24"/>
      <c r="UD293" s="24"/>
      <c r="UE293" s="24"/>
      <c r="UF293" s="24"/>
      <c r="UG293" s="24"/>
      <c r="UH293" s="24"/>
      <c r="UI293" s="24"/>
      <c r="UJ293" s="24"/>
      <c r="UK293" s="24"/>
      <c r="UL293" s="24"/>
      <c r="UM293" s="24"/>
      <c r="UN293" s="24"/>
      <c r="UO293" s="24"/>
      <c r="UP293" s="24"/>
      <c r="UQ293" s="24"/>
      <c r="UR293" s="24"/>
      <c r="US293" s="24"/>
      <c r="UT293" s="24"/>
      <c r="UU293" s="24"/>
      <c r="UV293" s="24"/>
      <c r="UW293" s="24"/>
      <c r="UX293" s="24"/>
      <c r="UY293" s="24"/>
      <c r="UZ293" s="24"/>
      <c r="VA293" s="24"/>
      <c r="VB293" s="24"/>
      <c r="VC293" s="24"/>
      <c r="VD293" s="24"/>
    </row>
    <row r="294" spans="1:576" s="23" customFormat="1" ht="15" customHeight="1" x14ac:dyDescent="0.2">
      <c r="A294" s="94">
        <v>63</v>
      </c>
      <c r="B294" s="189" t="s">
        <v>335</v>
      </c>
      <c r="C294" s="189" t="s">
        <v>336</v>
      </c>
      <c r="D294" s="190">
        <v>14</v>
      </c>
      <c r="E294" s="189" t="s">
        <v>255</v>
      </c>
      <c r="F294" s="189" t="s">
        <v>337</v>
      </c>
      <c r="G294" s="130" t="s">
        <v>35</v>
      </c>
      <c r="H294" s="22">
        <v>40</v>
      </c>
      <c r="I294" s="22" t="s">
        <v>123</v>
      </c>
      <c r="J294" s="21" t="s">
        <v>262</v>
      </c>
      <c r="K294" s="21" t="s">
        <v>272</v>
      </c>
      <c r="L294" s="21" t="s">
        <v>194</v>
      </c>
      <c r="M294" s="22">
        <v>1</v>
      </c>
      <c r="N294" s="62">
        <v>9369</v>
      </c>
      <c r="O294" s="62"/>
      <c r="P294" s="62"/>
      <c r="Q294" s="62">
        <f t="shared" si="139"/>
        <v>9369</v>
      </c>
      <c r="R294" s="62"/>
      <c r="S294" s="62">
        <f t="shared" si="142"/>
        <v>1770.8333333333335</v>
      </c>
      <c r="T294" s="62">
        <f t="shared" si="143"/>
        <v>17708.333333333336</v>
      </c>
      <c r="U294" s="62">
        <f t="shared" si="144"/>
        <v>1405.35</v>
      </c>
      <c r="V294" s="62">
        <f t="shared" si="145"/>
        <v>281.07</v>
      </c>
      <c r="W294" s="62">
        <f t="shared" si="146"/>
        <v>468.45000000000005</v>
      </c>
      <c r="X294" s="62">
        <f t="shared" si="147"/>
        <v>187.38</v>
      </c>
      <c r="Y294" s="62">
        <f t="shared" si="149"/>
        <v>788</v>
      </c>
      <c r="Z294" s="62">
        <f t="shared" si="150"/>
        <v>468</v>
      </c>
      <c r="AA294" s="64">
        <f t="shared" si="151"/>
        <v>5312.5</v>
      </c>
      <c r="AB294" s="64">
        <f t="shared" si="140"/>
        <v>15033.222222222223</v>
      </c>
      <c r="AC294" s="64">
        <f t="shared" si="141"/>
        <v>180398.66666666669</v>
      </c>
      <c r="AD294" s="64"/>
      <c r="AE294" s="64"/>
      <c r="AF294" s="64"/>
      <c r="AG294" s="64"/>
      <c r="AH294" s="64"/>
      <c r="AI294" s="64"/>
      <c r="AJ294" s="64"/>
      <c r="AK294" s="64"/>
      <c r="AL294" s="6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  <c r="IM294" s="24"/>
      <c r="IN294" s="24"/>
      <c r="IO294" s="24"/>
      <c r="IP294" s="24"/>
      <c r="IQ294" s="24"/>
      <c r="IR294" s="24"/>
      <c r="IS294" s="24"/>
      <c r="IT294" s="24"/>
      <c r="IU294" s="24"/>
      <c r="IV294" s="24"/>
      <c r="IW294" s="24"/>
      <c r="IX294" s="24"/>
      <c r="IY294" s="24"/>
      <c r="IZ294" s="24"/>
      <c r="JA294" s="24"/>
      <c r="JB294" s="24"/>
      <c r="JC294" s="24"/>
      <c r="JD294" s="24"/>
      <c r="JE294" s="24"/>
      <c r="JF294" s="24"/>
      <c r="JG294" s="24"/>
      <c r="JH294" s="24"/>
      <c r="JI294" s="24"/>
      <c r="JJ294" s="24"/>
      <c r="JK294" s="24"/>
      <c r="JL294" s="24"/>
      <c r="JM294" s="24"/>
      <c r="JN294" s="24"/>
      <c r="JO294" s="24"/>
      <c r="JP294" s="24"/>
      <c r="JQ294" s="24"/>
      <c r="JR294" s="24"/>
      <c r="JS294" s="24"/>
      <c r="JT294" s="24"/>
      <c r="JU294" s="24"/>
      <c r="JV294" s="24"/>
      <c r="JW294" s="24"/>
      <c r="JX294" s="24"/>
      <c r="JY294" s="24"/>
      <c r="JZ294" s="24"/>
      <c r="KA294" s="24"/>
      <c r="KB294" s="24"/>
      <c r="KC294" s="24"/>
      <c r="KD294" s="24"/>
      <c r="KE294" s="24"/>
      <c r="KF294" s="24"/>
      <c r="KG294" s="24"/>
      <c r="KH294" s="24"/>
      <c r="KI294" s="24"/>
      <c r="KJ294" s="24"/>
      <c r="KK294" s="24"/>
      <c r="KL294" s="24"/>
      <c r="KM294" s="24"/>
      <c r="KN294" s="24"/>
      <c r="KO294" s="24"/>
      <c r="KP294" s="24"/>
      <c r="KQ294" s="24"/>
      <c r="KR294" s="24"/>
      <c r="KS294" s="24"/>
      <c r="KT294" s="24"/>
      <c r="KU294" s="24"/>
      <c r="KV294" s="24"/>
      <c r="KW294" s="24"/>
      <c r="KX294" s="24"/>
      <c r="KY294" s="24"/>
      <c r="KZ294" s="24"/>
      <c r="LA294" s="24"/>
      <c r="LB294" s="24"/>
      <c r="LC294" s="24"/>
      <c r="LD294" s="24"/>
      <c r="LE294" s="24"/>
      <c r="LF294" s="24"/>
      <c r="LG294" s="24"/>
      <c r="LH294" s="24"/>
      <c r="LI294" s="24"/>
      <c r="LJ294" s="24"/>
      <c r="LK294" s="24"/>
      <c r="LL294" s="24"/>
      <c r="LM294" s="24"/>
      <c r="LN294" s="24"/>
      <c r="LO294" s="24"/>
      <c r="LP294" s="24"/>
      <c r="LQ294" s="24"/>
      <c r="LR294" s="24"/>
      <c r="LS294" s="24"/>
      <c r="LT294" s="24"/>
      <c r="LU294" s="24"/>
      <c r="LV294" s="24"/>
      <c r="LW294" s="24"/>
      <c r="LX294" s="24"/>
      <c r="LY294" s="24"/>
      <c r="LZ294" s="24"/>
      <c r="MA294" s="24"/>
      <c r="MB294" s="24"/>
      <c r="MC294" s="24"/>
      <c r="MD294" s="24"/>
      <c r="ME294" s="24"/>
      <c r="MF294" s="24"/>
      <c r="MG294" s="24"/>
      <c r="MH294" s="24"/>
      <c r="MI294" s="24"/>
      <c r="MJ294" s="24"/>
      <c r="MK294" s="24"/>
      <c r="ML294" s="24"/>
      <c r="MM294" s="24"/>
      <c r="MN294" s="24"/>
      <c r="MO294" s="24"/>
      <c r="MP294" s="24"/>
      <c r="MQ294" s="24"/>
      <c r="MR294" s="24"/>
      <c r="MS294" s="24"/>
      <c r="MT294" s="24"/>
      <c r="MU294" s="24"/>
      <c r="MV294" s="24"/>
      <c r="MW294" s="24"/>
      <c r="MX294" s="24"/>
      <c r="MY294" s="24"/>
      <c r="MZ294" s="24"/>
      <c r="NA294" s="24"/>
      <c r="NB294" s="24"/>
      <c r="NC294" s="24"/>
      <c r="ND294" s="24"/>
      <c r="NE294" s="24"/>
      <c r="NF294" s="24"/>
      <c r="NG294" s="24"/>
      <c r="NH294" s="24"/>
      <c r="NI294" s="24"/>
      <c r="NJ294" s="24"/>
      <c r="NK294" s="24"/>
      <c r="NL294" s="24"/>
      <c r="NM294" s="24"/>
      <c r="NN294" s="24"/>
      <c r="NO294" s="24"/>
      <c r="NP294" s="24"/>
      <c r="NQ294" s="24"/>
      <c r="NR294" s="24"/>
      <c r="NS294" s="24"/>
      <c r="NT294" s="24"/>
      <c r="NU294" s="24"/>
      <c r="NV294" s="24"/>
      <c r="NW294" s="24"/>
      <c r="NX294" s="24"/>
      <c r="NY294" s="24"/>
      <c r="NZ294" s="24"/>
      <c r="OA294" s="24"/>
      <c r="OB294" s="24"/>
      <c r="OC294" s="24"/>
      <c r="OD294" s="24"/>
      <c r="OE294" s="24"/>
      <c r="OF294" s="24"/>
      <c r="OG294" s="24"/>
      <c r="OH294" s="24"/>
      <c r="OI294" s="24"/>
      <c r="OJ294" s="24"/>
      <c r="OK294" s="24"/>
      <c r="OL294" s="24"/>
      <c r="OM294" s="24"/>
      <c r="ON294" s="24"/>
      <c r="OO294" s="24"/>
      <c r="OP294" s="24"/>
      <c r="OQ294" s="24"/>
      <c r="OR294" s="24"/>
      <c r="OS294" s="24"/>
      <c r="OT294" s="24"/>
      <c r="OU294" s="24"/>
      <c r="OV294" s="24"/>
      <c r="OW294" s="24"/>
      <c r="OX294" s="24"/>
      <c r="OY294" s="24"/>
      <c r="OZ294" s="24"/>
      <c r="PA294" s="24"/>
      <c r="PB294" s="24"/>
      <c r="PC294" s="24"/>
      <c r="PD294" s="24"/>
      <c r="PE294" s="24"/>
      <c r="PF294" s="24"/>
      <c r="PG294" s="24"/>
      <c r="PH294" s="24"/>
      <c r="PI294" s="24"/>
      <c r="PJ294" s="24"/>
      <c r="PK294" s="24"/>
      <c r="PL294" s="24"/>
      <c r="PM294" s="24"/>
      <c r="PN294" s="24"/>
      <c r="PO294" s="24"/>
      <c r="PP294" s="24"/>
      <c r="PQ294" s="24"/>
      <c r="PR294" s="24"/>
      <c r="PS294" s="24"/>
      <c r="PT294" s="24"/>
      <c r="PU294" s="24"/>
      <c r="PV294" s="24"/>
      <c r="PW294" s="24"/>
      <c r="PX294" s="24"/>
      <c r="PY294" s="24"/>
      <c r="PZ294" s="24"/>
      <c r="QA294" s="24"/>
      <c r="QB294" s="24"/>
      <c r="QC294" s="24"/>
      <c r="QD294" s="24"/>
      <c r="QE294" s="24"/>
      <c r="QF294" s="24"/>
      <c r="QG294" s="24"/>
      <c r="QH294" s="24"/>
      <c r="QI294" s="24"/>
      <c r="QJ294" s="24"/>
      <c r="QK294" s="24"/>
      <c r="QL294" s="24"/>
      <c r="QM294" s="24"/>
      <c r="QN294" s="24"/>
      <c r="QO294" s="24"/>
      <c r="QP294" s="24"/>
      <c r="QQ294" s="24"/>
      <c r="QR294" s="24"/>
      <c r="QS294" s="24"/>
      <c r="QT294" s="24"/>
      <c r="QU294" s="24"/>
      <c r="QV294" s="24"/>
      <c r="QW294" s="24"/>
      <c r="QX294" s="24"/>
      <c r="QY294" s="24"/>
      <c r="QZ294" s="24"/>
      <c r="RA294" s="24"/>
      <c r="RB294" s="24"/>
      <c r="RC294" s="24"/>
      <c r="RD294" s="24"/>
      <c r="RE294" s="24"/>
      <c r="RF294" s="24"/>
      <c r="RG294" s="24"/>
      <c r="RH294" s="24"/>
      <c r="RI294" s="24"/>
      <c r="RJ294" s="24"/>
      <c r="RK294" s="24"/>
      <c r="RL294" s="24"/>
      <c r="RM294" s="24"/>
      <c r="RN294" s="24"/>
      <c r="RO294" s="24"/>
      <c r="RP294" s="24"/>
      <c r="RQ294" s="24"/>
      <c r="RR294" s="24"/>
      <c r="RS294" s="24"/>
      <c r="RT294" s="24"/>
      <c r="RU294" s="24"/>
      <c r="RV294" s="24"/>
      <c r="RW294" s="24"/>
      <c r="RX294" s="24"/>
      <c r="RY294" s="24"/>
      <c r="RZ294" s="24"/>
      <c r="SA294" s="24"/>
      <c r="SB294" s="24"/>
      <c r="SC294" s="24"/>
      <c r="SD294" s="24"/>
      <c r="SE294" s="24"/>
      <c r="SF294" s="24"/>
      <c r="SG294" s="24"/>
      <c r="SH294" s="24"/>
      <c r="SI294" s="24"/>
      <c r="SJ294" s="24"/>
      <c r="SK294" s="24"/>
      <c r="SL294" s="24"/>
      <c r="SM294" s="24"/>
      <c r="SN294" s="24"/>
      <c r="SO294" s="24"/>
      <c r="SP294" s="24"/>
      <c r="SQ294" s="24"/>
      <c r="SR294" s="24"/>
      <c r="SS294" s="24"/>
      <c r="ST294" s="24"/>
      <c r="SU294" s="24"/>
      <c r="SV294" s="24"/>
      <c r="SW294" s="24"/>
      <c r="SX294" s="24"/>
      <c r="SY294" s="24"/>
      <c r="SZ294" s="24"/>
      <c r="TA294" s="24"/>
      <c r="TB294" s="24"/>
      <c r="TC294" s="24"/>
      <c r="TD294" s="24"/>
      <c r="TE294" s="24"/>
      <c r="TF294" s="24"/>
      <c r="TG294" s="24"/>
      <c r="TH294" s="24"/>
      <c r="TI294" s="24"/>
      <c r="TJ294" s="24"/>
      <c r="TK294" s="24"/>
      <c r="TL294" s="24"/>
      <c r="TM294" s="24"/>
      <c r="TN294" s="24"/>
      <c r="TO294" s="24"/>
      <c r="TP294" s="24"/>
      <c r="TQ294" s="24"/>
      <c r="TR294" s="24"/>
      <c r="TS294" s="24"/>
      <c r="TT294" s="24"/>
      <c r="TU294" s="24"/>
      <c r="TV294" s="24"/>
      <c r="TW294" s="24"/>
      <c r="TX294" s="24"/>
      <c r="TY294" s="24"/>
      <c r="TZ294" s="24"/>
      <c r="UA294" s="24"/>
      <c r="UB294" s="24"/>
      <c r="UC294" s="24"/>
      <c r="UD294" s="24"/>
      <c r="UE294" s="24"/>
      <c r="UF294" s="24"/>
      <c r="UG294" s="24"/>
      <c r="UH294" s="24"/>
      <c r="UI294" s="24"/>
      <c r="UJ294" s="24"/>
      <c r="UK294" s="24"/>
      <c r="UL294" s="24"/>
      <c r="UM294" s="24"/>
      <c r="UN294" s="24"/>
      <c r="UO294" s="24"/>
      <c r="UP294" s="24"/>
      <c r="UQ294" s="24"/>
      <c r="UR294" s="24"/>
      <c r="US294" s="24"/>
      <c r="UT294" s="24"/>
      <c r="UU294" s="24"/>
      <c r="UV294" s="24"/>
      <c r="UW294" s="24"/>
      <c r="UX294" s="24"/>
      <c r="UY294" s="24"/>
      <c r="UZ294" s="24"/>
      <c r="VA294" s="24"/>
      <c r="VB294" s="24"/>
      <c r="VC294" s="24"/>
      <c r="VD294" s="24"/>
    </row>
    <row r="295" spans="1:576" s="23" customFormat="1" ht="15" customHeight="1" x14ac:dyDescent="0.2">
      <c r="A295" s="18">
        <v>64</v>
      </c>
      <c r="B295" s="89" t="s">
        <v>335</v>
      </c>
      <c r="C295" s="89" t="s">
        <v>336</v>
      </c>
      <c r="D295" s="20">
        <v>14</v>
      </c>
      <c r="E295" s="92" t="s">
        <v>254</v>
      </c>
      <c r="F295" s="89" t="s">
        <v>337</v>
      </c>
      <c r="G295" s="130" t="s">
        <v>35</v>
      </c>
      <c r="H295" s="22">
        <v>40</v>
      </c>
      <c r="I295" s="22" t="s">
        <v>123</v>
      </c>
      <c r="J295" s="21" t="s">
        <v>262</v>
      </c>
      <c r="K295" s="21" t="s">
        <v>272</v>
      </c>
      <c r="L295" s="21" t="s">
        <v>194</v>
      </c>
      <c r="M295" s="22">
        <v>1</v>
      </c>
      <c r="N295" s="62">
        <v>9369</v>
      </c>
      <c r="O295" s="62"/>
      <c r="P295" s="62"/>
      <c r="Q295" s="62">
        <f t="shared" si="139"/>
        <v>9369</v>
      </c>
      <c r="R295" s="62"/>
      <c r="S295" s="62">
        <f t="shared" si="142"/>
        <v>1770.8333333333335</v>
      </c>
      <c r="T295" s="62">
        <f t="shared" si="143"/>
        <v>17708.333333333336</v>
      </c>
      <c r="U295" s="62">
        <f t="shared" si="144"/>
        <v>1405.35</v>
      </c>
      <c r="V295" s="62">
        <f t="shared" si="145"/>
        <v>281.07</v>
      </c>
      <c r="W295" s="62">
        <f t="shared" si="146"/>
        <v>468.45000000000005</v>
      </c>
      <c r="X295" s="62">
        <f t="shared" si="147"/>
        <v>187.38</v>
      </c>
      <c r="Y295" s="62">
        <f t="shared" si="149"/>
        <v>788</v>
      </c>
      <c r="Z295" s="62">
        <f t="shared" si="150"/>
        <v>468</v>
      </c>
      <c r="AA295" s="64">
        <f t="shared" si="151"/>
        <v>5312.5</v>
      </c>
      <c r="AB295" s="64">
        <f t="shared" si="140"/>
        <v>15033.222222222223</v>
      </c>
      <c r="AC295" s="64">
        <f t="shared" si="141"/>
        <v>180398.66666666669</v>
      </c>
      <c r="AD295" s="64"/>
      <c r="AE295" s="64"/>
      <c r="AF295" s="64"/>
      <c r="AG295" s="64"/>
      <c r="AH295" s="64"/>
      <c r="AI295" s="64"/>
      <c r="AJ295" s="64"/>
      <c r="AK295" s="64"/>
      <c r="AL295" s="6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  <c r="IM295" s="24"/>
      <c r="IN295" s="24"/>
      <c r="IO295" s="24"/>
      <c r="IP295" s="24"/>
      <c r="IQ295" s="24"/>
      <c r="IR295" s="24"/>
      <c r="IS295" s="24"/>
      <c r="IT295" s="24"/>
      <c r="IU295" s="24"/>
      <c r="IV295" s="24"/>
      <c r="IW295" s="24"/>
      <c r="IX295" s="24"/>
      <c r="IY295" s="24"/>
      <c r="IZ295" s="24"/>
      <c r="JA295" s="24"/>
      <c r="JB295" s="24"/>
      <c r="JC295" s="24"/>
      <c r="JD295" s="24"/>
      <c r="JE295" s="24"/>
      <c r="JF295" s="24"/>
      <c r="JG295" s="24"/>
      <c r="JH295" s="24"/>
      <c r="JI295" s="24"/>
      <c r="JJ295" s="24"/>
      <c r="JK295" s="24"/>
      <c r="JL295" s="24"/>
      <c r="JM295" s="24"/>
      <c r="JN295" s="24"/>
      <c r="JO295" s="24"/>
      <c r="JP295" s="24"/>
      <c r="JQ295" s="24"/>
      <c r="JR295" s="24"/>
      <c r="JS295" s="24"/>
      <c r="JT295" s="24"/>
      <c r="JU295" s="24"/>
      <c r="JV295" s="24"/>
      <c r="JW295" s="24"/>
      <c r="JX295" s="24"/>
      <c r="JY295" s="24"/>
      <c r="JZ295" s="24"/>
      <c r="KA295" s="24"/>
      <c r="KB295" s="24"/>
      <c r="KC295" s="24"/>
      <c r="KD295" s="24"/>
      <c r="KE295" s="24"/>
      <c r="KF295" s="24"/>
      <c r="KG295" s="24"/>
      <c r="KH295" s="24"/>
      <c r="KI295" s="24"/>
      <c r="KJ295" s="24"/>
      <c r="KK295" s="24"/>
      <c r="KL295" s="24"/>
      <c r="KM295" s="24"/>
      <c r="KN295" s="24"/>
      <c r="KO295" s="24"/>
      <c r="KP295" s="24"/>
      <c r="KQ295" s="24"/>
      <c r="KR295" s="24"/>
      <c r="KS295" s="24"/>
      <c r="KT295" s="24"/>
      <c r="KU295" s="24"/>
      <c r="KV295" s="24"/>
      <c r="KW295" s="24"/>
      <c r="KX295" s="24"/>
      <c r="KY295" s="24"/>
      <c r="KZ295" s="24"/>
      <c r="LA295" s="24"/>
      <c r="LB295" s="24"/>
      <c r="LC295" s="24"/>
      <c r="LD295" s="24"/>
      <c r="LE295" s="24"/>
      <c r="LF295" s="24"/>
      <c r="LG295" s="24"/>
      <c r="LH295" s="24"/>
      <c r="LI295" s="24"/>
      <c r="LJ295" s="24"/>
      <c r="LK295" s="24"/>
      <c r="LL295" s="24"/>
      <c r="LM295" s="24"/>
      <c r="LN295" s="24"/>
      <c r="LO295" s="24"/>
      <c r="LP295" s="24"/>
      <c r="LQ295" s="24"/>
      <c r="LR295" s="24"/>
      <c r="LS295" s="24"/>
      <c r="LT295" s="24"/>
      <c r="LU295" s="24"/>
      <c r="LV295" s="24"/>
      <c r="LW295" s="24"/>
      <c r="LX295" s="24"/>
      <c r="LY295" s="24"/>
      <c r="LZ295" s="24"/>
      <c r="MA295" s="24"/>
      <c r="MB295" s="24"/>
      <c r="MC295" s="24"/>
      <c r="MD295" s="24"/>
      <c r="ME295" s="24"/>
      <c r="MF295" s="24"/>
      <c r="MG295" s="24"/>
      <c r="MH295" s="24"/>
      <c r="MI295" s="24"/>
      <c r="MJ295" s="24"/>
      <c r="MK295" s="24"/>
      <c r="ML295" s="24"/>
      <c r="MM295" s="24"/>
      <c r="MN295" s="24"/>
      <c r="MO295" s="24"/>
      <c r="MP295" s="24"/>
      <c r="MQ295" s="24"/>
      <c r="MR295" s="24"/>
      <c r="MS295" s="24"/>
      <c r="MT295" s="24"/>
      <c r="MU295" s="24"/>
      <c r="MV295" s="24"/>
      <c r="MW295" s="24"/>
      <c r="MX295" s="24"/>
      <c r="MY295" s="24"/>
      <c r="MZ295" s="24"/>
      <c r="NA295" s="24"/>
      <c r="NB295" s="24"/>
      <c r="NC295" s="24"/>
      <c r="ND295" s="24"/>
      <c r="NE295" s="24"/>
      <c r="NF295" s="24"/>
      <c r="NG295" s="24"/>
      <c r="NH295" s="24"/>
      <c r="NI295" s="24"/>
      <c r="NJ295" s="24"/>
      <c r="NK295" s="24"/>
      <c r="NL295" s="24"/>
      <c r="NM295" s="24"/>
      <c r="NN295" s="24"/>
      <c r="NO295" s="24"/>
      <c r="NP295" s="24"/>
      <c r="NQ295" s="24"/>
      <c r="NR295" s="24"/>
      <c r="NS295" s="24"/>
      <c r="NT295" s="24"/>
      <c r="NU295" s="24"/>
      <c r="NV295" s="24"/>
      <c r="NW295" s="24"/>
      <c r="NX295" s="24"/>
      <c r="NY295" s="24"/>
      <c r="NZ295" s="24"/>
      <c r="OA295" s="24"/>
      <c r="OB295" s="24"/>
      <c r="OC295" s="24"/>
      <c r="OD295" s="24"/>
      <c r="OE295" s="24"/>
      <c r="OF295" s="24"/>
      <c r="OG295" s="24"/>
      <c r="OH295" s="24"/>
      <c r="OI295" s="24"/>
      <c r="OJ295" s="24"/>
      <c r="OK295" s="24"/>
      <c r="OL295" s="24"/>
      <c r="OM295" s="24"/>
      <c r="ON295" s="24"/>
      <c r="OO295" s="24"/>
      <c r="OP295" s="24"/>
      <c r="OQ295" s="24"/>
      <c r="OR295" s="24"/>
      <c r="OS295" s="24"/>
      <c r="OT295" s="24"/>
      <c r="OU295" s="24"/>
      <c r="OV295" s="24"/>
      <c r="OW295" s="24"/>
      <c r="OX295" s="24"/>
      <c r="OY295" s="24"/>
      <c r="OZ295" s="24"/>
      <c r="PA295" s="24"/>
      <c r="PB295" s="24"/>
      <c r="PC295" s="24"/>
      <c r="PD295" s="24"/>
      <c r="PE295" s="24"/>
      <c r="PF295" s="24"/>
      <c r="PG295" s="24"/>
      <c r="PH295" s="24"/>
      <c r="PI295" s="24"/>
      <c r="PJ295" s="24"/>
      <c r="PK295" s="24"/>
      <c r="PL295" s="24"/>
      <c r="PM295" s="24"/>
      <c r="PN295" s="24"/>
      <c r="PO295" s="24"/>
      <c r="PP295" s="24"/>
      <c r="PQ295" s="24"/>
      <c r="PR295" s="24"/>
      <c r="PS295" s="24"/>
      <c r="PT295" s="24"/>
      <c r="PU295" s="24"/>
      <c r="PV295" s="24"/>
      <c r="PW295" s="24"/>
      <c r="PX295" s="24"/>
      <c r="PY295" s="24"/>
      <c r="PZ295" s="24"/>
      <c r="QA295" s="24"/>
      <c r="QB295" s="24"/>
      <c r="QC295" s="24"/>
      <c r="QD295" s="24"/>
      <c r="QE295" s="24"/>
      <c r="QF295" s="24"/>
      <c r="QG295" s="24"/>
      <c r="QH295" s="24"/>
      <c r="QI295" s="24"/>
      <c r="QJ295" s="24"/>
      <c r="QK295" s="24"/>
      <c r="QL295" s="24"/>
      <c r="QM295" s="24"/>
      <c r="QN295" s="24"/>
      <c r="QO295" s="24"/>
      <c r="QP295" s="24"/>
      <c r="QQ295" s="24"/>
      <c r="QR295" s="24"/>
      <c r="QS295" s="24"/>
      <c r="QT295" s="24"/>
      <c r="QU295" s="24"/>
      <c r="QV295" s="24"/>
      <c r="QW295" s="24"/>
      <c r="QX295" s="24"/>
      <c r="QY295" s="24"/>
      <c r="QZ295" s="24"/>
      <c r="RA295" s="24"/>
      <c r="RB295" s="24"/>
      <c r="RC295" s="24"/>
      <c r="RD295" s="24"/>
      <c r="RE295" s="24"/>
      <c r="RF295" s="24"/>
      <c r="RG295" s="24"/>
      <c r="RH295" s="24"/>
      <c r="RI295" s="24"/>
      <c r="RJ295" s="24"/>
      <c r="RK295" s="24"/>
      <c r="RL295" s="24"/>
      <c r="RM295" s="24"/>
      <c r="RN295" s="24"/>
      <c r="RO295" s="24"/>
      <c r="RP295" s="24"/>
      <c r="RQ295" s="24"/>
      <c r="RR295" s="24"/>
      <c r="RS295" s="24"/>
      <c r="RT295" s="24"/>
      <c r="RU295" s="24"/>
      <c r="RV295" s="24"/>
      <c r="RW295" s="24"/>
      <c r="RX295" s="24"/>
      <c r="RY295" s="24"/>
      <c r="RZ295" s="24"/>
      <c r="SA295" s="24"/>
      <c r="SB295" s="24"/>
      <c r="SC295" s="24"/>
      <c r="SD295" s="24"/>
      <c r="SE295" s="24"/>
      <c r="SF295" s="24"/>
      <c r="SG295" s="24"/>
      <c r="SH295" s="24"/>
      <c r="SI295" s="24"/>
      <c r="SJ295" s="24"/>
      <c r="SK295" s="24"/>
      <c r="SL295" s="24"/>
      <c r="SM295" s="24"/>
      <c r="SN295" s="24"/>
      <c r="SO295" s="24"/>
      <c r="SP295" s="24"/>
      <c r="SQ295" s="24"/>
      <c r="SR295" s="24"/>
      <c r="SS295" s="24"/>
      <c r="ST295" s="24"/>
      <c r="SU295" s="24"/>
      <c r="SV295" s="24"/>
      <c r="SW295" s="24"/>
      <c r="SX295" s="24"/>
      <c r="SY295" s="24"/>
      <c r="SZ295" s="24"/>
      <c r="TA295" s="24"/>
      <c r="TB295" s="24"/>
      <c r="TC295" s="24"/>
      <c r="TD295" s="24"/>
      <c r="TE295" s="24"/>
      <c r="TF295" s="24"/>
      <c r="TG295" s="24"/>
      <c r="TH295" s="24"/>
      <c r="TI295" s="24"/>
      <c r="TJ295" s="24"/>
      <c r="TK295" s="24"/>
      <c r="TL295" s="24"/>
      <c r="TM295" s="24"/>
      <c r="TN295" s="24"/>
      <c r="TO295" s="24"/>
      <c r="TP295" s="24"/>
      <c r="TQ295" s="24"/>
      <c r="TR295" s="24"/>
      <c r="TS295" s="24"/>
      <c r="TT295" s="24"/>
      <c r="TU295" s="24"/>
      <c r="TV295" s="24"/>
      <c r="TW295" s="24"/>
      <c r="TX295" s="24"/>
      <c r="TY295" s="24"/>
      <c r="TZ295" s="24"/>
      <c r="UA295" s="24"/>
      <c r="UB295" s="24"/>
      <c r="UC295" s="24"/>
      <c r="UD295" s="24"/>
      <c r="UE295" s="24"/>
      <c r="UF295" s="24"/>
      <c r="UG295" s="24"/>
      <c r="UH295" s="24"/>
      <c r="UI295" s="24"/>
      <c r="UJ295" s="24"/>
      <c r="UK295" s="24"/>
      <c r="UL295" s="24"/>
      <c r="UM295" s="24"/>
      <c r="UN295" s="24"/>
      <c r="UO295" s="24"/>
      <c r="UP295" s="24"/>
      <c r="UQ295" s="24"/>
      <c r="UR295" s="24"/>
      <c r="US295" s="24"/>
      <c r="UT295" s="24"/>
      <c r="UU295" s="24"/>
      <c r="UV295" s="24"/>
      <c r="UW295" s="24"/>
      <c r="UX295" s="24"/>
      <c r="UY295" s="24"/>
      <c r="UZ295" s="24"/>
      <c r="VA295" s="24"/>
      <c r="VB295" s="24"/>
      <c r="VC295" s="24"/>
      <c r="VD295" s="24"/>
    </row>
    <row r="296" spans="1:576" s="23" customFormat="1" ht="15" customHeight="1" x14ac:dyDescent="0.2">
      <c r="A296" s="99">
        <v>65</v>
      </c>
      <c r="B296" s="89" t="s">
        <v>335</v>
      </c>
      <c r="C296" s="89" t="s">
        <v>336</v>
      </c>
      <c r="D296" s="20">
        <v>14</v>
      </c>
      <c r="E296" s="95" t="s">
        <v>254</v>
      </c>
      <c r="F296" s="89" t="s">
        <v>337</v>
      </c>
      <c r="G296" s="130" t="s">
        <v>35</v>
      </c>
      <c r="H296" s="22">
        <v>40</v>
      </c>
      <c r="I296" s="22" t="s">
        <v>123</v>
      </c>
      <c r="J296" s="21" t="s">
        <v>262</v>
      </c>
      <c r="K296" s="21" t="s">
        <v>272</v>
      </c>
      <c r="L296" s="21" t="s">
        <v>194</v>
      </c>
      <c r="M296" s="22">
        <v>1</v>
      </c>
      <c r="N296" s="62">
        <v>9369</v>
      </c>
      <c r="O296" s="62"/>
      <c r="P296" s="62"/>
      <c r="Q296" s="62">
        <f t="shared" ref="Q296:Q327" si="152">N296+O296+P296</f>
        <v>9369</v>
      </c>
      <c r="R296" s="62">
        <f>70.1*5</f>
        <v>350.5</v>
      </c>
      <c r="S296" s="62">
        <f t="shared" si="142"/>
        <v>1770.8333333333335</v>
      </c>
      <c r="T296" s="62">
        <f t="shared" si="143"/>
        <v>17708.333333333336</v>
      </c>
      <c r="U296" s="62">
        <f t="shared" si="144"/>
        <v>1405.35</v>
      </c>
      <c r="V296" s="62">
        <f t="shared" si="145"/>
        <v>281.07</v>
      </c>
      <c r="W296" s="62">
        <f t="shared" si="146"/>
        <v>468.45000000000005</v>
      </c>
      <c r="X296" s="62">
        <f t="shared" si="147"/>
        <v>187.38</v>
      </c>
      <c r="Y296" s="62">
        <f t="shared" si="149"/>
        <v>788</v>
      </c>
      <c r="Z296" s="62">
        <f t="shared" si="150"/>
        <v>468</v>
      </c>
      <c r="AA296" s="64">
        <f t="shared" si="151"/>
        <v>5312.5</v>
      </c>
      <c r="AB296" s="64">
        <f t="shared" ref="AB296:AB327" si="153">Q296+R296+U296+V296+W296+X296+Y296+Z296+(S296/12+T296/12+AA296/12)</f>
        <v>15383.722222222223</v>
      </c>
      <c r="AC296" s="64">
        <f t="shared" ref="AC296:AC327" si="154">+AB296*12</f>
        <v>184604.66666666669</v>
      </c>
      <c r="AD296" s="64"/>
      <c r="AE296" s="64"/>
      <c r="AF296" s="64"/>
      <c r="AG296" s="64"/>
      <c r="AH296" s="64"/>
      <c r="AI296" s="64"/>
      <c r="AJ296" s="64"/>
      <c r="AK296" s="64"/>
      <c r="AL296" s="6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  <c r="IM296" s="24"/>
      <c r="IN296" s="24"/>
      <c r="IO296" s="24"/>
      <c r="IP296" s="24"/>
      <c r="IQ296" s="24"/>
      <c r="IR296" s="24"/>
      <c r="IS296" s="24"/>
      <c r="IT296" s="24"/>
      <c r="IU296" s="24"/>
      <c r="IV296" s="24"/>
      <c r="IW296" s="24"/>
      <c r="IX296" s="24"/>
      <c r="IY296" s="24"/>
      <c r="IZ296" s="24"/>
      <c r="JA296" s="24"/>
      <c r="JB296" s="24"/>
      <c r="JC296" s="24"/>
      <c r="JD296" s="24"/>
      <c r="JE296" s="24"/>
      <c r="JF296" s="24"/>
      <c r="JG296" s="24"/>
      <c r="JH296" s="24"/>
      <c r="JI296" s="24"/>
      <c r="JJ296" s="24"/>
      <c r="JK296" s="24"/>
      <c r="JL296" s="24"/>
      <c r="JM296" s="24"/>
      <c r="JN296" s="24"/>
      <c r="JO296" s="24"/>
      <c r="JP296" s="24"/>
      <c r="JQ296" s="24"/>
      <c r="JR296" s="24"/>
      <c r="JS296" s="24"/>
      <c r="JT296" s="24"/>
      <c r="JU296" s="24"/>
      <c r="JV296" s="24"/>
      <c r="JW296" s="24"/>
      <c r="JX296" s="24"/>
      <c r="JY296" s="24"/>
      <c r="JZ296" s="24"/>
      <c r="KA296" s="24"/>
      <c r="KB296" s="24"/>
      <c r="KC296" s="24"/>
      <c r="KD296" s="24"/>
      <c r="KE296" s="24"/>
      <c r="KF296" s="24"/>
      <c r="KG296" s="24"/>
      <c r="KH296" s="24"/>
      <c r="KI296" s="24"/>
      <c r="KJ296" s="24"/>
      <c r="KK296" s="24"/>
      <c r="KL296" s="24"/>
      <c r="KM296" s="24"/>
      <c r="KN296" s="24"/>
      <c r="KO296" s="24"/>
      <c r="KP296" s="24"/>
      <c r="KQ296" s="24"/>
      <c r="KR296" s="24"/>
      <c r="KS296" s="24"/>
      <c r="KT296" s="24"/>
      <c r="KU296" s="24"/>
      <c r="KV296" s="24"/>
      <c r="KW296" s="24"/>
      <c r="KX296" s="24"/>
      <c r="KY296" s="24"/>
      <c r="KZ296" s="24"/>
      <c r="LA296" s="24"/>
      <c r="LB296" s="24"/>
      <c r="LC296" s="24"/>
      <c r="LD296" s="24"/>
      <c r="LE296" s="24"/>
      <c r="LF296" s="24"/>
      <c r="LG296" s="24"/>
      <c r="LH296" s="24"/>
      <c r="LI296" s="24"/>
      <c r="LJ296" s="24"/>
      <c r="LK296" s="24"/>
      <c r="LL296" s="24"/>
      <c r="LM296" s="24"/>
      <c r="LN296" s="24"/>
      <c r="LO296" s="24"/>
      <c r="LP296" s="24"/>
      <c r="LQ296" s="24"/>
      <c r="LR296" s="24"/>
      <c r="LS296" s="24"/>
      <c r="LT296" s="24"/>
      <c r="LU296" s="24"/>
      <c r="LV296" s="24"/>
      <c r="LW296" s="24"/>
      <c r="LX296" s="24"/>
      <c r="LY296" s="24"/>
      <c r="LZ296" s="24"/>
      <c r="MA296" s="24"/>
      <c r="MB296" s="24"/>
      <c r="MC296" s="24"/>
      <c r="MD296" s="24"/>
      <c r="ME296" s="24"/>
      <c r="MF296" s="24"/>
      <c r="MG296" s="24"/>
      <c r="MH296" s="24"/>
      <c r="MI296" s="24"/>
      <c r="MJ296" s="24"/>
      <c r="MK296" s="24"/>
      <c r="ML296" s="24"/>
      <c r="MM296" s="24"/>
      <c r="MN296" s="24"/>
      <c r="MO296" s="24"/>
      <c r="MP296" s="24"/>
      <c r="MQ296" s="24"/>
      <c r="MR296" s="24"/>
      <c r="MS296" s="24"/>
      <c r="MT296" s="24"/>
      <c r="MU296" s="24"/>
      <c r="MV296" s="24"/>
      <c r="MW296" s="24"/>
      <c r="MX296" s="24"/>
      <c r="MY296" s="24"/>
      <c r="MZ296" s="24"/>
      <c r="NA296" s="24"/>
      <c r="NB296" s="24"/>
      <c r="NC296" s="24"/>
      <c r="ND296" s="24"/>
      <c r="NE296" s="24"/>
      <c r="NF296" s="24"/>
      <c r="NG296" s="24"/>
      <c r="NH296" s="24"/>
      <c r="NI296" s="24"/>
      <c r="NJ296" s="24"/>
      <c r="NK296" s="24"/>
      <c r="NL296" s="24"/>
      <c r="NM296" s="24"/>
      <c r="NN296" s="24"/>
      <c r="NO296" s="24"/>
      <c r="NP296" s="24"/>
      <c r="NQ296" s="24"/>
      <c r="NR296" s="24"/>
      <c r="NS296" s="24"/>
      <c r="NT296" s="24"/>
      <c r="NU296" s="24"/>
      <c r="NV296" s="24"/>
      <c r="NW296" s="24"/>
      <c r="NX296" s="24"/>
      <c r="NY296" s="24"/>
      <c r="NZ296" s="24"/>
      <c r="OA296" s="24"/>
      <c r="OB296" s="24"/>
      <c r="OC296" s="24"/>
      <c r="OD296" s="24"/>
      <c r="OE296" s="24"/>
      <c r="OF296" s="24"/>
      <c r="OG296" s="24"/>
      <c r="OH296" s="24"/>
      <c r="OI296" s="24"/>
      <c r="OJ296" s="24"/>
      <c r="OK296" s="24"/>
      <c r="OL296" s="24"/>
      <c r="OM296" s="24"/>
      <c r="ON296" s="24"/>
      <c r="OO296" s="24"/>
      <c r="OP296" s="24"/>
      <c r="OQ296" s="24"/>
      <c r="OR296" s="24"/>
      <c r="OS296" s="24"/>
      <c r="OT296" s="24"/>
      <c r="OU296" s="24"/>
      <c r="OV296" s="24"/>
      <c r="OW296" s="24"/>
      <c r="OX296" s="24"/>
      <c r="OY296" s="24"/>
      <c r="OZ296" s="24"/>
      <c r="PA296" s="24"/>
      <c r="PB296" s="24"/>
      <c r="PC296" s="24"/>
      <c r="PD296" s="24"/>
      <c r="PE296" s="24"/>
      <c r="PF296" s="24"/>
      <c r="PG296" s="24"/>
      <c r="PH296" s="24"/>
      <c r="PI296" s="24"/>
      <c r="PJ296" s="24"/>
      <c r="PK296" s="24"/>
      <c r="PL296" s="24"/>
      <c r="PM296" s="24"/>
      <c r="PN296" s="24"/>
      <c r="PO296" s="24"/>
      <c r="PP296" s="24"/>
      <c r="PQ296" s="24"/>
      <c r="PR296" s="24"/>
      <c r="PS296" s="24"/>
      <c r="PT296" s="24"/>
      <c r="PU296" s="24"/>
      <c r="PV296" s="24"/>
      <c r="PW296" s="24"/>
      <c r="PX296" s="24"/>
      <c r="PY296" s="24"/>
      <c r="PZ296" s="24"/>
      <c r="QA296" s="24"/>
      <c r="QB296" s="24"/>
      <c r="QC296" s="24"/>
      <c r="QD296" s="24"/>
      <c r="QE296" s="24"/>
      <c r="QF296" s="24"/>
      <c r="QG296" s="24"/>
      <c r="QH296" s="24"/>
      <c r="QI296" s="24"/>
      <c r="QJ296" s="24"/>
      <c r="QK296" s="24"/>
      <c r="QL296" s="24"/>
      <c r="QM296" s="24"/>
      <c r="QN296" s="24"/>
      <c r="QO296" s="24"/>
      <c r="QP296" s="24"/>
      <c r="QQ296" s="24"/>
      <c r="QR296" s="24"/>
      <c r="QS296" s="24"/>
      <c r="QT296" s="24"/>
      <c r="QU296" s="24"/>
      <c r="QV296" s="24"/>
      <c r="QW296" s="24"/>
      <c r="QX296" s="24"/>
      <c r="QY296" s="24"/>
      <c r="QZ296" s="24"/>
      <c r="RA296" s="24"/>
      <c r="RB296" s="24"/>
      <c r="RC296" s="24"/>
      <c r="RD296" s="24"/>
      <c r="RE296" s="24"/>
      <c r="RF296" s="24"/>
      <c r="RG296" s="24"/>
      <c r="RH296" s="24"/>
      <c r="RI296" s="24"/>
      <c r="RJ296" s="24"/>
      <c r="RK296" s="24"/>
      <c r="RL296" s="24"/>
      <c r="RM296" s="24"/>
      <c r="RN296" s="24"/>
      <c r="RO296" s="24"/>
      <c r="RP296" s="24"/>
      <c r="RQ296" s="24"/>
      <c r="RR296" s="24"/>
      <c r="RS296" s="24"/>
      <c r="RT296" s="24"/>
      <c r="RU296" s="24"/>
      <c r="RV296" s="24"/>
      <c r="RW296" s="24"/>
      <c r="RX296" s="24"/>
      <c r="RY296" s="24"/>
      <c r="RZ296" s="24"/>
      <c r="SA296" s="24"/>
      <c r="SB296" s="24"/>
      <c r="SC296" s="24"/>
      <c r="SD296" s="24"/>
      <c r="SE296" s="24"/>
      <c r="SF296" s="24"/>
      <c r="SG296" s="24"/>
      <c r="SH296" s="24"/>
      <c r="SI296" s="24"/>
      <c r="SJ296" s="24"/>
      <c r="SK296" s="24"/>
      <c r="SL296" s="24"/>
      <c r="SM296" s="24"/>
      <c r="SN296" s="24"/>
      <c r="SO296" s="24"/>
      <c r="SP296" s="24"/>
      <c r="SQ296" s="24"/>
      <c r="SR296" s="24"/>
      <c r="SS296" s="24"/>
      <c r="ST296" s="24"/>
      <c r="SU296" s="24"/>
      <c r="SV296" s="24"/>
      <c r="SW296" s="24"/>
      <c r="SX296" s="24"/>
      <c r="SY296" s="24"/>
      <c r="SZ296" s="24"/>
      <c r="TA296" s="24"/>
      <c r="TB296" s="24"/>
      <c r="TC296" s="24"/>
      <c r="TD296" s="24"/>
      <c r="TE296" s="24"/>
      <c r="TF296" s="24"/>
      <c r="TG296" s="24"/>
      <c r="TH296" s="24"/>
      <c r="TI296" s="24"/>
      <c r="TJ296" s="24"/>
      <c r="TK296" s="24"/>
      <c r="TL296" s="24"/>
      <c r="TM296" s="24"/>
      <c r="TN296" s="24"/>
      <c r="TO296" s="24"/>
      <c r="TP296" s="24"/>
      <c r="TQ296" s="24"/>
      <c r="TR296" s="24"/>
      <c r="TS296" s="24"/>
      <c r="TT296" s="24"/>
      <c r="TU296" s="24"/>
      <c r="TV296" s="24"/>
      <c r="TW296" s="24"/>
      <c r="TX296" s="24"/>
      <c r="TY296" s="24"/>
      <c r="TZ296" s="24"/>
      <c r="UA296" s="24"/>
      <c r="UB296" s="24"/>
      <c r="UC296" s="24"/>
      <c r="UD296" s="24"/>
      <c r="UE296" s="24"/>
      <c r="UF296" s="24"/>
      <c r="UG296" s="24"/>
      <c r="UH296" s="24"/>
      <c r="UI296" s="24"/>
      <c r="UJ296" s="24"/>
      <c r="UK296" s="24"/>
      <c r="UL296" s="24"/>
      <c r="UM296" s="24"/>
      <c r="UN296" s="24"/>
      <c r="UO296" s="24"/>
      <c r="UP296" s="24"/>
      <c r="UQ296" s="24"/>
      <c r="UR296" s="24"/>
      <c r="US296" s="24"/>
      <c r="UT296" s="24"/>
      <c r="UU296" s="24"/>
      <c r="UV296" s="24"/>
      <c r="UW296" s="24"/>
      <c r="UX296" s="24"/>
      <c r="UY296" s="24"/>
      <c r="UZ296" s="24"/>
      <c r="VA296" s="24"/>
      <c r="VB296" s="24"/>
      <c r="VC296" s="24"/>
      <c r="VD296" s="24"/>
    </row>
    <row r="297" spans="1:576" s="23" customFormat="1" ht="15" customHeight="1" x14ac:dyDescent="0.2">
      <c r="A297" s="18">
        <v>66</v>
      </c>
      <c r="B297" s="89" t="s">
        <v>335</v>
      </c>
      <c r="C297" s="89" t="s">
        <v>336</v>
      </c>
      <c r="D297" s="20">
        <v>14</v>
      </c>
      <c r="E297" s="89" t="s">
        <v>254</v>
      </c>
      <c r="F297" s="89" t="s">
        <v>337</v>
      </c>
      <c r="G297" s="130" t="s">
        <v>35</v>
      </c>
      <c r="H297" s="22">
        <v>40</v>
      </c>
      <c r="I297" s="22" t="s">
        <v>123</v>
      </c>
      <c r="J297" s="21" t="s">
        <v>262</v>
      </c>
      <c r="K297" s="21" t="s">
        <v>272</v>
      </c>
      <c r="L297" s="21" t="s">
        <v>194</v>
      </c>
      <c r="M297" s="22">
        <v>1</v>
      </c>
      <c r="N297" s="62">
        <v>9369</v>
      </c>
      <c r="O297" s="62"/>
      <c r="P297" s="62"/>
      <c r="Q297" s="62">
        <f t="shared" si="152"/>
        <v>9369</v>
      </c>
      <c r="R297" s="62">
        <f>70.1*4</f>
        <v>280.39999999999998</v>
      </c>
      <c r="S297" s="62">
        <f t="shared" si="142"/>
        <v>1770.8333333333335</v>
      </c>
      <c r="T297" s="62">
        <f t="shared" si="143"/>
        <v>17708.333333333336</v>
      </c>
      <c r="U297" s="62">
        <f t="shared" si="144"/>
        <v>1405.35</v>
      </c>
      <c r="V297" s="62">
        <f t="shared" si="145"/>
        <v>281.07</v>
      </c>
      <c r="W297" s="62">
        <f t="shared" si="146"/>
        <v>468.45000000000005</v>
      </c>
      <c r="X297" s="62">
        <f t="shared" si="147"/>
        <v>187.38</v>
      </c>
      <c r="Y297" s="62">
        <f t="shared" si="149"/>
        <v>788</v>
      </c>
      <c r="Z297" s="62">
        <f t="shared" si="150"/>
        <v>468</v>
      </c>
      <c r="AA297" s="64">
        <f t="shared" si="151"/>
        <v>5312.5</v>
      </c>
      <c r="AB297" s="64">
        <f t="shared" si="153"/>
        <v>15313.622222222222</v>
      </c>
      <c r="AC297" s="64">
        <f t="shared" si="154"/>
        <v>183763.46666666667</v>
      </c>
      <c r="AD297" s="64"/>
      <c r="AE297" s="64"/>
      <c r="AF297" s="64"/>
      <c r="AG297" s="64"/>
      <c r="AH297" s="64"/>
      <c r="AI297" s="64"/>
      <c r="AJ297" s="64"/>
      <c r="AK297" s="64"/>
      <c r="AL297" s="6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</row>
    <row r="298" spans="1:576" s="23" customFormat="1" ht="15" customHeight="1" x14ac:dyDescent="0.2">
      <c r="A298" s="94">
        <v>67</v>
      </c>
      <c r="B298" s="89" t="s">
        <v>335</v>
      </c>
      <c r="C298" s="89" t="s">
        <v>336</v>
      </c>
      <c r="D298" s="20">
        <v>14</v>
      </c>
      <c r="E298" s="92" t="s">
        <v>254</v>
      </c>
      <c r="F298" s="89" t="s">
        <v>337</v>
      </c>
      <c r="G298" s="130">
        <v>6</v>
      </c>
      <c r="H298" s="22">
        <v>40</v>
      </c>
      <c r="I298" s="22" t="s">
        <v>123</v>
      </c>
      <c r="J298" s="21" t="s">
        <v>53</v>
      </c>
      <c r="K298" s="21" t="s">
        <v>272</v>
      </c>
      <c r="L298" s="21" t="s">
        <v>194</v>
      </c>
      <c r="M298" s="22">
        <v>1</v>
      </c>
      <c r="N298" s="101">
        <v>10433</v>
      </c>
      <c r="O298" s="62"/>
      <c r="P298" s="62"/>
      <c r="Q298" s="62">
        <f t="shared" si="152"/>
        <v>10433</v>
      </c>
      <c r="R298" s="62"/>
      <c r="S298" s="62">
        <f t="shared" ref="S298:S330" si="155">(Q298+Y298+Z298)/30*5</f>
        <v>1994</v>
      </c>
      <c r="T298" s="62">
        <f t="shared" ref="T298:T330" si="156">(Q298+Y298+Z298)/30*50</f>
        <v>19940</v>
      </c>
      <c r="U298" s="62">
        <f t="shared" ref="U298:U330" si="157">Q298*15%</f>
        <v>1564.95</v>
      </c>
      <c r="V298" s="62">
        <f t="shared" ref="V298:V330" si="158">Q298*3%</f>
        <v>312.99</v>
      </c>
      <c r="W298" s="62">
        <f t="shared" ref="W298:W330" si="159">Q298*5%</f>
        <v>521.65</v>
      </c>
      <c r="X298" s="62">
        <f t="shared" ref="X298:X330" si="160">Q298*2%</f>
        <v>208.66</v>
      </c>
      <c r="Y298" s="62">
        <f>845+70</f>
        <v>915</v>
      </c>
      <c r="Z298" s="62">
        <f>586+30</f>
        <v>616</v>
      </c>
      <c r="AA298" s="64">
        <f t="shared" si="151"/>
        <v>5982</v>
      </c>
      <c r="AB298" s="64">
        <f t="shared" si="153"/>
        <v>16898.583333333332</v>
      </c>
      <c r="AC298" s="64">
        <f t="shared" si="154"/>
        <v>202783</v>
      </c>
      <c r="AD298" s="64"/>
      <c r="AE298" s="64"/>
      <c r="AF298" s="64"/>
      <c r="AG298" s="64"/>
      <c r="AH298" s="64"/>
      <c r="AI298" s="64"/>
      <c r="AJ298" s="64"/>
      <c r="AK298" s="64"/>
      <c r="AL298" s="6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</row>
    <row r="299" spans="1:576" s="23" customFormat="1" ht="15" customHeight="1" x14ac:dyDescent="0.2">
      <c r="A299" s="18">
        <v>68</v>
      </c>
      <c r="B299" s="89" t="s">
        <v>335</v>
      </c>
      <c r="C299" s="89" t="s">
        <v>336</v>
      </c>
      <c r="D299" s="20">
        <v>14</v>
      </c>
      <c r="E299" s="89" t="s">
        <v>254</v>
      </c>
      <c r="F299" s="89" t="s">
        <v>337</v>
      </c>
      <c r="G299" s="130">
        <v>6</v>
      </c>
      <c r="H299" s="22">
        <v>40</v>
      </c>
      <c r="I299" s="22" t="s">
        <v>109</v>
      </c>
      <c r="J299" s="21" t="s">
        <v>41</v>
      </c>
      <c r="K299" s="21" t="s">
        <v>272</v>
      </c>
      <c r="L299" s="21" t="s">
        <v>194</v>
      </c>
      <c r="M299" s="22">
        <v>1</v>
      </c>
      <c r="N299" s="101">
        <v>10433</v>
      </c>
      <c r="O299" s="62"/>
      <c r="P299" s="62"/>
      <c r="Q299" s="62">
        <f t="shared" si="152"/>
        <v>10433</v>
      </c>
      <c r="R299" s="62">
        <f>70.1*5</f>
        <v>350.5</v>
      </c>
      <c r="S299" s="62">
        <f t="shared" si="155"/>
        <v>1994</v>
      </c>
      <c r="T299" s="62">
        <f t="shared" si="156"/>
        <v>19940</v>
      </c>
      <c r="U299" s="62">
        <f t="shared" si="157"/>
        <v>1564.95</v>
      </c>
      <c r="V299" s="62">
        <f t="shared" si="158"/>
        <v>312.99</v>
      </c>
      <c r="W299" s="62">
        <f t="shared" si="159"/>
        <v>521.65</v>
      </c>
      <c r="X299" s="62">
        <f t="shared" si="160"/>
        <v>208.66</v>
      </c>
      <c r="Y299" s="62">
        <f>845+70</f>
        <v>915</v>
      </c>
      <c r="Z299" s="62">
        <f>586+30</f>
        <v>616</v>
      </c>
      <c r="AA299" s="64">
        <f t="shared" si="151"/>
        <v>5982</v>
      </c>
      <c r="AB299" s="64">
        <f t="shared" si="153"/>
        <v>17249.083333333332</v>
      </c>
      <c r="AC299" s="64">
        <f t="shared" si="154"/>
        <v>206989</v>
      </c>
      <c r="AD299" s="64"/>
      <c r="AE299" s="64"/>
      <c r="AF299" s="64"/>
      <c r="AG299" s="64"/>
      <c r="AH299" s="64"/>
      <c r="AI299" s="64"/>
      <c r="AJ299" s="64"/>
      <c r="AK299" s="64"/>
      <c r="AL299" s="6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</row>
    <row r="300" spans="1:576" s="23" customFormat="1" ht="15" customHeight="1" x14ac:dyDescent="0.2">
      <c r="A300" s="99">
        <v>69</v>
      </c>
      <c r="B300" s="89" t="s">
        <v>335</v>
      </c>
      <c r="C300" s="89" t="s">
        <v>336</v>
      </c>
      <c r="D300" s="20">
        <v>14</v>
      </c>
      <c r="E300" s="92" t="s">
        <v>254</v>
      </c>
      <c r="F300" s="89" t="s">
        <v>337</v>
      </c>
      <c r="G300" s="130" t="s">
        <v>237</v>
      </c>
      <c r="H300" s="22">
        <v>40</v>
      </c>
      <c r="I300" s="22" t="s">
        <v>123</v>
      </c>
      <c r="J300" s="21" t="s">
        <v>54</v>
      </c>
      <c r="K300" s="21" t="s">
        <v>272</v>
      </c>
      <c r="L300" s="21" t="s">
        <v>194</v>
      </c>
      <c r="M300" s="22">
        <v>1</v>
      </c>
      <c r="N300" s="62">
        <v>10937</v>
      </c>
      <c r="O300" s="62"/>
      <c r="P300" s="62"/>
      <c r="Q300" s="62">
        <f t="shared" si="152"/>
        <v>10937</v>
      </c>
      <c r="R300" s="62">
        <v>307</v>
      </c>
      <c r="S300" s="62">
        <f t="shared" si="155"/>
        <v>2082.1666666666665</v>
      </c>
      <c r="T300" s="62">
        <f t="shared" si="156"/>
        <v>20821.666666666668</v>
      </c>
      <c r="U300" s="62">
        <f t="shared" si="157"/>
        <v>1640.55</v>
      </c>
      <c r="V300" s="62">
        <f t="shared" si="158"/>
        <v>328.11</v>
      </c>
      <c r="W300" s="62">
        <f t="shared" si="159"/>
        <v>546.85</v>
      </c>
      <c r="X300" s="62">
        <f t="shared" si="160"/>
        <v>218.74</v>
      </c>
      <c r="Y300" s="62">
        <f>856+70</f>
        <v>926</v>
      </c>
      <c r="Z300" s="62">
        <f>600+30</f>
        <v>630</v>
      </c>
      <c r="AA300" s="64">
        <f t="shared" si="151"/>
        <v>6246.5</v>
      </c>
      <c r="AB300" s="64">
        <f t="shared" si="153"/>
        <v>17963.444444444445</v>
      </c>
      <c r="AC300" s="64">
        <f t="shared" si="154"/>
        <v>215561.33333333334</v>
      </c>
      <c r="AD300" s="64"/>
      <c r="AE300" s="64"/>
      <c r="AF300" s="64"/>
      <c r="AG300" s="64"/>
      <c r="AH300" s="64"/>
      <c r="AI300" s="64"/>
      <c r="AJ300" s="64"/>
      <c r="AK300" s="64"/>
      <c r="AL300" s="6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</row>
    <row r="301" spans="1:576" s="23" customFormat="1" ht="15" customHeight="1" x14ac:dyDescent="0.2">
      <c r="A301" s="18">
        <v>70</v>
      </c>
      <c r="B301" s="89" t="s">
        <v>335</v>
      </c>
      <c r="C301" s="89" t="s">
        <v>336</v>
      </c>
      <c r="D301" s="20">
        <v>14</v>
      </c>
      <c r="E301" s="95" t="s">
        <v>254</v>
      </c>
      <c r="F301" s="89" t="s">
        <v>337</v>
      </c>
      <c r="G301" s="130" t="s">
        <v>237</v>
      </c>
      <c r="H301" s="22">
        <v>40</v>
      </c>
      <c r="I301" s="22" t="s">
        <v>123</v>
      </c>
      <c r="J301" s="21" t="s">
        <v>263</v>
      </c>
      <c r="K301" s="21" t="s">
        <v>272</v>
      </c>
      <c r="L301" s="21" t="s">
        <v>194</v>
      </c>
      <c r="M301" s="22">
        <v>1</v>
      </c>
      <c r="N301" s="62">
        <v>10937</v>
      </c>
      <c r="O301" s="62"/>
      <c r="P301" s="62"/>
      <c r="Q301" s="62">
        <f t="shared" si="152"/>
        <v>10937</v>
      </c>
      <c r="R301" s="62">
        <f>70.1*4</f>
        <v>280.39999999999998</v>
      </c>
      <c r="S301" s="62">
        <f t="shared" si="155"/>
        <v>2082.1666666666665</v>
      </c>
      <c r="T301" s="62">
        <f t="shared" si="156"/>
        <v>20821.666666666668</v>
      </c>
      <c r="U301" s="62">
        <f t="shared" si="157"/>
        <v>1640.55</v>
      </c>
      <c r="V301" s="62">
        <f t="shared" si="158"/>
        <v>328.11</v>
      </c>
      <c r="W301" s="62">
        <f t="shared" si="159"/>
        <v>546.85</v>
      </c>
      <c r="X301" s="62">
        <f t="shared" si="160"/>
        <v>218.74</v>
      </c>
      <c r="Y301" s="62">
        <f>856+70</f>
        <v>926</v>
      </c>
      <c r="Z301" s="62">
        <f>600+30</f>
        <v>630</v>
      </c>
      <c r="AA301" s="64">
        <f t="shared" si="151"/>
        <v>6246.5</v>
      </c>
      <c r="AB301" s="64">
        <f t="shared" si="153"/>
        <v>17936.844444444443</v>
      </c>
      <c r="AC301" s="64">
        <f t="shared" si="154"/>
        <v>215242.1333333333</v>
      </c>
      <c r="AD301" s="64"/>
      <c r="AE301" s="64"/>
      <c r="AF301" s="64"/>
      <c r="AG301" s="64"/>
      <c r="AH301" s="64"/>
      <c r="AI301" s="64"/>
      <c r="AJ301" s="64"/>
      <c r="AK301" s="64"/>
      <c r="AL301" s="6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</row>
    <row r="302" spans="1:576" s="23" customFormat="1" ht="15" customHeight="1" x14ac:dyDescent="0.2">
      <c r="A302" s="99">
        <v>71</v>
      </c>
      <c r="B302" s="89" t="s">
        <v>335</v>
      </c>
      <c r="C302" s="89" t="s">
        <v>336</v>
      </c>
      <c r="D302" s="20">
        <v>14</v>
      </c>
      <c r="E302" s="89" t="s">
        <v>254</v>
      </c>
      <c r="F302" s="89" t="s">
        <v>337</v>
      </c>
      <c r="G302" s="130" t="s">
        <v>237</v>
      </c>
      <c r="H302" s="22">
        <v>40</v>
      </c>
      <c r="I302" s="22" t="s">
        <v>123</v>
      </c>
      <c r="J302" s="21" t="s">
        <v>263</v>
      </c>
      <c r="K302" s="21" t="s">
        <v>272</v>
      </c>
      <c r="L302" s="21" t="s">
        <v>194</v>
      </c>
      <c r="M302" s="22">
        <v>1</v>
      </c>
      <c r="N302" s="62">
        <v>10937</v>
      </c>
      <c r="O302" s="62"/>
      <c r="P302" s="62"/>
      <c r="Q302" s="62">
        <f t="shared" si="152"/>
        <v>10937</v>
      </c>
      <c r="R302" s="62">
        <f>70.1*7</f>
        <v>490.69999999999993</v>
      </c>
      <c r="S302" s="62">
        <f t="shared" si="155"/>
        <v>2082.1666666666665</v>
      </c>
      <c r="T302" s="62">
        <f t="shared" si="156"/>
        <v>20821.666666666668</v>
      </c>
      <c r="U302" s="62">
        <f t="shared" si="157"/>
        <v>1640.55</v>
      </c>
      <c r="V302" s="62">
        <f t="shared" si="158"/>
        <v>328.11</v>
      </c>
      <c r="W302" s="62">
        <f t="shared" si="159"/>
        <v>546.85</v>
      </c>
      <c r="X302" s="62">
        <f t="shared" si="160"/>
        <v>218.74</v>
      </c>
      <c r="Y302" s="62">
        <f>856+70</f>
        <v>926</v>
      </c>
      <c r="Z302" s="62">
        <f>600+30</f>
        <v>630</v>
      </c>
      <c r="AA302" s="64">
        <f t="shared" si="151"/>
        <v>6246.5</v>
      </c>
      <c r="AB302" s="64">
        <f t="shared" si="153"/>
        <v>18147.144444444446</v>
      </c>
      <c r="AC302" s="64">
        <f t="shared" si="154"/>
        <v>217765.73333333334</v>
      </c>
      <c r="AD302" s="64"/>
      <c r="AE302" s="64"/>
      <c r="AF302" s="64"/>
      <c r="AG302" s="64"/>
      <c r="AH302" s="64"/>
      <c r="AI302" s="64"/>
      <c r="AJ302" s="64"/>
      <c r="AK302" s="64"/>
      <c r="AL302" s="6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</row>
    <row r="303" spans="1:576" s="23" customFormat="1" ht="15" customHeight="1" x14ac:dyDescent="0.2">
      <c r="A303" s="94">
        <v>72</v>
      </c>
      <c r="B303" s="89" t="s">
        <v>335</v>
      </c>
      <c r="C303" s="89" t="s">
        <v>336</v>
      </c>
      <c r="D303" s="20">
        <v>14</v>
      </c>
      <c r="E303" s="92" t="s">
        <v>254</v>
      </c>
      <c r="F303" s="89" t="s">
        <v>337</v>
      </c>
      <c r="G303" s="130" t="s">
        <v>237</v>
      </c>
      <c r="H303" s="22">
        <v>40</v>
      </c>
      <c r="I303" s="22" t="s">
        <v>123</v>
      </c>
      <c r="J303" s="21" t="s">
        <v>74</v>
      </c>
      <c r="K303" s="21" t="s">
        <v>272</v>
      </c>
      <c r="L303" s="21" t="s">
        <v>194</v>
      </c>
      <c r="M303" s="22">
        <v>1</v>
      </c>
      <c r="N303" s="62">
        <v>10937</v>
      </c>
      <c r="O303" s="62"/>
      <c r="P303" s="62"/>
      <c r="Q303" s="62">
        <f t="shared" si="152"/>
        <v>10937</v>
      </c>
      <c r="R303" s="62">
        <f>70.1*8</f>
        <v>560.79999999999995</v>
      </c>
      <c r="S303" s="62">
        <f t="shared" si="155"/>
        <v>2082.1666666666665</v>
      </c>
      <c r="T303" s="62">
        <f t="shared" si="156"/>
        <v>20821.666666666668</v>
      </c>
      <c r="U303" s="62">
        <f t="shared" si="157"/>
        <v>1640.55</v>
      </c>
      <c r="V303" s="62">
        <f t="shared" si="158"/>
        <v>328.11</v>
      </c>
      <c r="W303" s="62">
        <f t="shared" si="159"/>
        <v>546.85</v>
      </c>
      <c r="X303" s="62">
        <f t="shared" si="160"/>
        <v>218.74</v>
      </c>
      <c r="Y303" s="62">
        <f>856+70</f>
        <v>926</v>
      </c>
      <c r="Z303" s="62">
        <f>600+30</f>
        <v>630</v>
      </c>
      <c r="AA303" s="64">
        <f t="shared" si="151"/>
        <v>6246.5</v>
      </c>
      <c r="AB303" s="64">
        <f t="shared" si="153"/>
        <v>18217.244444444445</v>
      </c>
      <c r="AC303" s="64">
        <f t="shared" si="154"/>
        <v>218606.93333333335</v>
      </c>
      <c r="AD303" s="64"/>
      <c r="AE303" s="64"/>
      <c r="AF303" s="64"/>
      <c r="AG303" s="64"/>
      <c r="AH303" s="64"/>
      <c r="AI303" s="64"/>
      <c r="AJ303" s="64"/>
      <c r="AK303" s="64"/>
      <c r="AL303" s="6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</row>
    <row r="304" spans="1:576" s="23" customFormat="1" ht="15" customHeight="1" x14ac:dyDescent="0.2">
      <c r="A304" s="18">
        <v>73</v>
      </c>
      <c r="B304" s="89" t="s">
        <v>335</v>
      </c>
      <c r="C304" s="89" t="s">
        <v>336</v>
      </c>
      <c r="D304" s="20">
        <v>14</v>
      </c>
      <c r="E304" s="95" t="s">
        <v>254</v>
      </c>
      <c r="F304" s="89" t="s">
        <v>337</v>
      </c>
      <c r="G304" s="130" t="s">
        <v>237</v>
      </c>
      <c r="H304" s="22">
        <v>40</v>
      </c>
      <c r="I304" s="22" t="s">
        <v>123</v>
      </c>
      <c r="J304" s="21" t="s">
        <v>74</v>
      </c>
      <c r="K304" s="21" t="s">
        <v>272</v>
      </c>
      <c r="L304" s="21" t="s">
        <v>194</v>
      </c>
      <c r="M304" s="22">
        <v>1</v>
      </c>
      <c r="N304" s="62">
        <v>10937</v>
      </c>
      <c r="O304" s="62"/>
      <c r="P304" s="62"/>
      <c r="Q304" s="62">
        <f t="shared" si="152"/>
        <v>10937</v>
      </c>
      <c r="R304" s="62">
        <f>70.1*5</f>
        <v>350.5</v>
      </c>
      <c r="S304" s="62">
        <f t="shared" si="155"/>
        <v>2082.1666666666665</v>
      </c>
      <c r="T304" s="62">
        <f t="shared" si="156"/>
        <v>20821.666666666668</v>
      </c>
      <c r="U304" s="62">
        <f t="shared" si="157"/>
        <v>1640.55</v>
      </c>
      <c r="V304" s="62">
        <f t="shared" si="158"/>
        <v>328.11</v>
      </c>
      <c r="W304" s="62">
        <f t="shared" si="159"/>
        <v>546.85</v>
      </c>
      <c r="X304" s="62">
        <f t="shared" si="160"/>
        <v>218.74</v>
      </c>
      <c r="Y304" s="62">
        <f>856+70</f>
        <v>926</v>
      </c>
      <c r="Z304" s="62">
        <f>600+30</f>
        <v>630</v>
      </c>
      <c r="AA304" s="64">
        <f t="shared" si="151"/>
        <v>6246.5</v>
      </c>
      <c r="AB304" s="64">
        <f t="shared" si="153"/>
        <v>18006.944444444445</v>
      </c>
      <c r="AC304" s="64">
        <f t="shared" si="154"/>
        <v>216083.33333333334</v>
      </c>
      <c r="AD304" s="64"/>
      <c r="AE304" s="64"/>
      <c r="AF304" s="64"/>
      <c r="AG304" s="64"/>
      <c r="AH304" s="64"/>
      <c r="AI304" s="64"/>
      <c r="AJ304" s="64"/>
      <c r="AK304" s="64"/>
      <c r="AL304" s="6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</row>
    <row r="305" spans="1:576" s="23" customFormat="1" ht="15" customHeight="1" x14ac:dyDescent="0.2">
      <c r="A305" s="99">
        <v>74</v>
      </c>
      <c r="B305" s="89" t="s">
        <v>335</v>
      </c>
      <c r="C305" s="89" t="s">
        <v>336</v>
      </c>
      <c r="D305" s="20">
        <v>14</v>
      </c>
      <c r="E305" s="95" t="s">
        <v>254</v>
      </c>
      <c r="F305" s="89" t="s">
        <v>337</v>
      </c>
      <c r="G305" s="130" t="s">
        <v>127</v>
      </c>
      <c r="H305" s="22">
        <v>40</v>
      </c>
      <c r="I305" s="22" t="s">
        <v>123</v>
      </c>
      <c r="J305" s="21" t="s">
        <v>128</v>
      </c>
      <c r="K305" s="21" t="s">
        <v>272</v>
      </c>
      <c r="L305" s="21" t="s">
        <v>194</v>
      </c>
      <c r="M305" s="22">
        <v>1</v>
      </c>
      <c r="N305" s="225">
        <v>12087</v>
      </c>
      <c r="O305" s="62"/>
      <c r="P305" s="62"/>
      <c r="Q305" s="62">
        <f t="shared" si="152"/>
        <v>12087</v>
      </c>
      <c r="R305" s="62">
        <f>70.1*4</f>
        <v>280.39999999999998</v>
      </c>
      <c r="S305" s="62">
        <f t="shared" si="155"/>
        <v>2284.1666666666665</v>
      </c>
      <c r="T305" s="62">
        <f t="shared" si="156"/>
        <v>22841.666666666664</v>
      </c>
      <c r="U305" s="62">
        <f t="shared" si="157"/>
        <v>1813.05</v>
      </c>
      <c r="V305" s="62">
        <f t="shared" si="158"/>
        <v>362.61</v>
      </c>
      <c r="W305" s="62">
        <f t="shared" si="159"/>
        <v>604.35</v>
      </c>
      <c r="X305" s="62">
        <f t="shared" si="160"/>
        <v>241.74</v>
      </c>
      <c r="Y305" s="62">
        <f>887+70</f>
        <v>957</v>
      </c>
      <c r="Z305" s="62">
        <f>631+30</f>
        <v>661</v>
      </c>
      <c r="AA305" s="64">
        <f t="shared" si="151"/>
        <v>6852.5</v>
      </c>
      <c r="AB305" s="64">
        <f t="shared" si="153"/>
        <v>19672.011111111111</v>
      </c>
      <c r="AC305" s="64">
        <f t="shared" si="154"/>
        <v>236064.13333333333</v>
      </c>
      <c r="AD305" s="64"/>
      <c r="AE305" s="64"/>
      <c r="AF305" s="64"/>
      <c r="AG305" s="64"/>
      <c r="AH305" s="64"/>
      <c r="AI305" s="64"/>
      <c r="AJ305" s="64"/>
      <c r="AK305" s="64"/>
      <c r="AL305" s="6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</row>
    <row r="306" spans="1:576" s="23" customFormat="1" ht="15" customHeight="1" x14ac:dyDescent="0.2">
      <c r="A306" s="18">
        <v>75</v>
      </c>
      <c r="B306" s="89" t="s">
        <v>335</v>
      </c>
      <c r="C306" s="89" t="s">
        <v>336</v>
      </c>
      <c r="D306" s="20">
        <v>14</v>
      </c>
      <c r="E306" s="89" t="s">
        <v>254</v>
      </c>
      <c r="F306" s="89" t="s">
        <v>337</v>
      </c>
      <c r="G306" s="130" t="s">
        <v>122</v>
      </c>
      <c r="H306" s="22">
        <v>40</v>
      </c>
      <c r="I306" s="22" t="s">
        <v>123</v>
      </c>
      <c r="J306" s="21" t="s">
        <v>124</v>
      </c>
      <c r="K306" s="21" t="s">
        <v>272</v>
      </c>
      <c r="L306" s="21" t="s">
        <v>194</v>
      </c>
      <c r="M306" s="22">
        <v>1</v>
      </c>
      <c r="N306" s="62">
        <v>12605</v>
      </c>
      <c r="O306" s="62"/>
      <c r="P306" s="62"/>
      <c r="Q306" s="62">
        <f t="shared" si="152"/>
        <v>12605</v>
      </c>
      <c r="R306" s="62">
        <f>70.1*7</f>
        <v>490.69999999999993</v>
      </c>
      <c r="S306" s="62">
        <f t="shared" si="155"/>
        <v>2386.166666666667</v>
      </c>
      <c r="T306" s="62">
        <f t="shared" si="156"/>
        <v>23861.666666666668</v>
      </c>
      <c r="U306" s="62">
        <f t="shared" si="157"/>
        <v>1890.75</v>
      </c>
      <c r="V306" s="62">
        <f t="shared" si="158"/>
        <v>378.15</v>
      </c>
      <c r="W306" s="62">
        <f t="shared" si="159"/>
        <v>630.25</v>
      </c>
      <c r="X306" s="62">
        <f t="shared" si="160"/>
        <v>252.1</v>
      </c>
      <c r="Y306" s="62">
        <f t="shared" ref="Y306:Y312" si="161">1021+25</f>
        <v>1046</v>
      </c>
      <c r="Z306" s="62">
        <v>666</v>
      </c>
      <c r="AA306" s="64">
        <f t="shared" si="151"/>
        <v>7158.5</v>
      </c>
      <c r="AB306" s="64">
        <f t="shared" si="153"/>
        <v>20742.811111111114</v>
      </c>
      <c r="AC306" s="64">
        <f t="shared" si="154"/>
        <v>248913.73333333337</v>
      </c>
      <c r="AD306" s="64"/>
      <c r="AE306" s="64"/>
      <c r="AF306" s="64"/>
      <c r="AG306" s="64"/>
      <c r="AH306" s="64"/>
      <c r="AI306" s="64"/>
      <c r="AJ306" s="64"/>
      <c r="AK306" s="64"/>
      <c r="AL306" s="6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</row>
    <row r="307" spans="1:576" s="23" customFormat="1" ht="15" customHeight="1" x14ac:dyDescent="0.2">
      <c r="A307" s="94">
        <v>76</v>
      </c>
      <c r="B307" s="89" t="s">
        <v>335</v>
      </c>
      <c r="C307" s="89" t="s">
        <v>336</v>
      </c>
      <c r="D307" s="20">
        <v>14</v>
      </c>
      <c r="E307" s="92" t="s">
        <v>254</v>
      </c>
      <c r="F307" s="89" t="s">
        <v>337</v>
      </c>
      <c r="G307" s="130"/>
      <c r="H307" s="22">
        <v>40</v>
      </c>
      <c r="I307" s="22" t="s">
        <v>123</v>
      </c>
      <c r="J307" s="21" t="s">
        <v>124</v>
      </c>
      <c r="K307" s="21" t="s">
        <v>272</v>
      </c>
      <c r="L307" s="21" t="s">
        <v>194</v>
      </c>
      <c r="M307" s="22">
        <v>1</v>
      </c>
      <c r="N307" s="62">
        <v>12605</v>
      </c>
      <c r="O307" s="62"/>
      <c r="P307" s="62"/>
      <c r="Q307" s="62">
        <f t="shared" si="152"/>
        <v>12605</v>
      </c>
      <c r="R307" s="62">
        <f>70.1*4</f>
        <v>280.39999999999998</v>
      </c>
      <c r="S307" s="62">
        <f t="shared" si="155"/>
        <v>2386.166666666667</v>
      </c>
      <c r="T307" s="62">
        <f t="shared" si="156"/>
        <v>23861.666666666668</v>
      </c>
      <c r="U307" s="62">
        <f t="shared" si="157"/>
        <v>1890.75</v>
      </c>
      <c r="V307" s="62">
        <f t="shared" si="158"/>
        <v>378.15</v>
      </c>
      <c r="W307" s="62">
        <f t="shared" si="159"/>
        <v>630.25</v>
      </c>
      <c r="X307" s="62">
        <f t="shared" si="160"/>
        <v>252.1</v>
      </c>
      <c r="Y307" s="62">
        <f t="shared" si="161"/>
        <v>1046</v>
      </c>
      <c r="Z307" s="62">
        <v>666</v>
      </c>
      <c r="AA307" s="64">
        <f t="shared" si="151"/>
        <v>7158.5</v>
      </c>
      <c r="AB307" s="64">
        <f t="shared" si="153"/>
        <v>20532.511111111111</v>
      </c>
      <c r="AC307" s="64">
        <f t="shared" si="154"/>
        <v>246390.13333333333</v>
      </c>
      <c r="AD307" s="64"/>
      <c r="AE307" s="64"/>
      <c r="AF307" s="64"/>
      <c r="AG307" s="64"/>
      <c r="AH307" s="64"/>
      <c r="AI307" s="64"/>
      <c r="AJ307" s="64"/>
      <c r="AK307" s="64"/>
      <c r="AL307" s="6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</row>
    <row r="308" spans="1:576" s="23" customFormat="1" ht="15" customHeight="1" x14ac:dyDescent="0.2">
      <c r="A308" s="18">
        <v>77</v>
      </c>
      <c r="B308" s="89" t="s">
        <v>335</v>
      </c>
      <c r="C308" s="89" t="s">
        <v>336</v>
      </c>
      <c r="D308" s="20">
        <v>14</v>
      </c>
      <c r="E308" s="95" t="s">
        <v>254</v>
      </c>
      <c r="F308" s="89" t="s">
        <v>337</v>
      </c>
      <c r="G308" s="130" t="s">
        <v>122</v>
      </c>
      <c r="H308" s="22">
        <v>40</v>
      </c>
      <c r="I308" s="22" t="s">
        <v>109</v>
      </c>
      <c r="J308" s="21" t="s">
        <v>87</v>
      </c>
      <c r="K308" s="21" t="s">
        <v>272</v>
      </c>
      <c r="L308" s="21" t="s">
        <v>194</v>
      </c>
      <c r="M308" s="22">
        <v>1</v>
      </c>
      <c r="N308" s="62">
        <v>12605</v>
      </c>
      <c r="O308" s="62"/>
      <c r="P308" s="62"/>
      <c r="Q308" s="62">
        <f t="shared" si="152"/>
        <v>12605</v>
      </c>
      <c r="R308" s="62">
        <f>70.1*8</f>
        <v>560.79999999999995</v>
      </c>
      <c r="S308" s="62">
        <f t="shared" si="155"/>
        <v>2386.166666666667</v>
      </c>
      <c r="T308" s="62">
        <f t="shared" si="156"/>
        <v>23861.666666666668</v>
      </c>
      <c r="U308" s="62">
        <f t="shared" si="157"/>
        <v>1890.75</v>
      </c>
      <c r="V308" s="62">
        <f t="shared" si="158"/>
        <v>378.15</v>
      </c>
      <c r="W308" s="62">
        <f t="shared" si="159"/>
        <v>630.25</v>
      </c>
      <c r="X308" s="62">
        <f t="shared" si="160"/>
        <v>252.1</v>
      </c>
      <c r="Y308" s="62">
        <f t="shared" si="161"/>
        <v>1046</v>
      </c>
      <c r="Z308" s="62">
        <v>666</v>
      </c>
      <c r="AA308" s="64">
        <f t="shared" si="151"/>
        <v>7158.5</v>
      </c>
      <c r="AB308" s="64">
        <f t="shared" si="153"/>
        <v>20812.911111111112</v>
      </c>
      <c r="AC308" s="64">
        <f t="shared" si="154"/>
        <v>249754.93333333335</v>
      </c>
      <c r="AD308" s="64"/>
      <c r="AE308" s="64"/>
      <c r="AF308" s="64"/>
      <c r="AG308" s="64"/>
      <c r="AH308" s="64"/>
      <c r="AI308" s="64"/>
      <c r="AJ308" s="64"/>
      <c r="AK308" s="64"/>
      <c r="AL308" s="6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</row>
    <row r="309" spans="1:576" s="23" customFormat="1" ht="15" customHeight="1" x14ac:dyDescent="0.2">
      <c r="A309" s="99">
        <v>78</v>
      </c>
      <c r="B309" s="89" t="s">
        <v>335</v>
      </c>
      <c r="C309" s="89" t="s">
        <v>336</v>
      </c>
      <c r="D309" s="20">
        <v>14</v>
      </c>
      <c r="E309" s="89" t="s">
        <v>254</v>
      </c>
      <c r="F309" s="89" t="s">
        <v>337</v>
      </c>
      <c r="G309" s="130" t="s">
        <v>122</v>
      </c>
      <c r="H309" s="22">
        <v>40</v>
      </c>
      <c r="I309" s="157" t="s">
        <v>123</v>
      </c>
      <c r="J309" s="21" t="s">
        <v>87</v>
      </c>
      <c r="K309" s="21" t="s">
        <v>272</v>
      </c>
      <c r="L309" s="21" t="s">
        <v>194</v>
      </c>
      <c r="M309" s="22">
        <v>1</v>
      </c>
      <c r="N309" s="62">
        <v>12605</v>
      </c>
      <c r="O309" s="62"/>
      <c r="P309" s="62"/>
      <c r="Q309" s="62">
        <f t="shared" si="152"/>
        <v>12605</v>
      </c>
      <c r="R309" s="62">
        <f>70.1*5</f>
        <v>350.5</v>
      </c>
      <c r="S309" s="62">
        <f t="shared" si="155"/>
        <v>2386.166666666667</v>
      </c>
      <c r="T309" s="62">
        <f t="shared" si="156"/>
        <v>23861.666666666668</v>
      </c>
      <c r="U309" s="62">
        <f t="shared" si="157"/>
        <v>1890.75</v>
      </c>
      <c r="V309" s="62">
        <f t="shared" si="158"/>
        <v>378.15</v>
      </c>
      <c r="W309" s="62">
        <f t="shared" si="159"/>
        <v>630.25</v>
      </c>
      <c r="X309" s="62">
        <f t="shared" si="160"/>
        <v>252.1</v>
      </c>
      <c r="Y309" s="62">
        <f t="shared" si="161"/>
        <v>1046</v>
      </c>
      <c r="Z309" s="62">
        <v>666</v>
      </c>
      <c r="AA309" s="64">
        <f t="shared" si="151"/>
        <v>7158.5</v>
      </c>
      <c r="AB309" s="64">
        <f t="shared" si="153"/>
        <v>20602.611111111109</v>
      </c>
      <c r="AC309" s="64">
        <f t="shared" si="154"/>
        <v>247231.33333333331</v>
      </c>
      <c r="AD309" s="64"/>
      <c r="AE309" s="64"/>
      <c r="AF309" s="64"/>
      <c r="AG309" s="64"/>
      <c r="AH309" s="64"/>
      <c r="AI309" s="64"/>
      <c r="AJ309" s="64"/>
      <c r="AK309" s="64"/>
      <c r="AL309" s="6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</row>
    <row r="310" spans="1:576" s="23" customFormat="1" ht="15" customHeight="1" x14ac:dyDescent="0.2">
      <c r="A310" s="18">
        <v>79</v>
      </c>
      <c r="B310" s="189" t="s">
        <v>335</v>
      </c>
      <c r="C310" s="189" t="s">
        <v>336</v>
      </c>
      <c r="D310" s="190">
        <v>14</v>
      </c>
      <c r="E310" s="208" t="s">
        <v>255</v>
      </c>
      <c r="F310" s="189" t="s">
        <v>337</v>
      </c>
      <c r="G310" s="130" t="s">
        <v>122</v>
      </c>
      <c r="H310" s="22">
        <v>40</v>
      </c>
      <c r="I310" s="22" t="s">
        <v>123</v>
      </c>
      <c r="J310" s="21" t="s">
        <v>91</v>
      </c>
      <c r="K310" s="21" t="s">
        <v>272</v>
      </c>
      <c r="L310" s="21" t="s">
        <v>194</v>
      </c>
      <c r="M310" s="22">
        <v>1</v>
      </c>
      <c r="N310" s="62">
        <v>12605</v>
      </c>
      <c r="O310" s="62"/>
      <c r="P310" s="62"/>
      <c r="Q310" s="62">
        <f t="shared" si="152"/>
        <v>12605</v>
      </c>
      <c r="R310" s="62">
        <f>70.1*7</f>
        <v>490.69999999999993</v>
      </c>
      <c r="S310" s="62">
        <f t="shared" si="155"/>
        <v>2386.166666666667</v>
      </c>
      <c r="T310" s="62">
        <f t="shared" si="156"/>
        <v>23861.666666666668</v>
      </c>
      <c r="U310" s="62">
        <f t="shared" si="157"/>
        <v>1890.75</v>
      </c>
      <c r="V310" s="62">
        <f t="shared" si="158"/>
        <v>378.15</v>
      </c>
      <c r="W310" s="62">
        <f t="shared" si="159"/>
        <v>630.25</v>
      </c>
      <c r="X310" s="62">
        <f t="shared" si="160"/>
        <v>252.1</v>
      </c>
      <c r="Y310" s="62">
        <f t="shared" si="161"/>
        <v>1046</v>
      </c>
      <c r="Z310" s="62">
        <v>666</v>
      </c>
      <c r="AA310" s="64">
        <f t="shared" si="151"/>
        <v>7158.5</v>
      </c>
      <c r="AB310" s="64">
        <f t="shared" si="153"/>
        <v>20742.811111111114</v>
      </c>
      <c r="AC310" s="64">
        <f t="shared" si="154"/>
        <v>248913.73333333337</v>
      </c>
      <c r="AD310" s="64"/>
      <c r="AE310" s="64"/>
      <c r="AF310" s="64"/>
      <c r="AG310" s="64"/>
      <c r="AH310" s="64"/>
      <c r="AI310" s="64"/>
      <c r="AJ310" s="64"/>
      <c r="AK310" s="64"/>
      <c r="AL310" s="6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</row>
    <row r="311" spans="1:576" s="23" customFormat="1" ht="15" customHeight="1" x14ac:dyDescent="0.2">
      <c r="A311" s="99">
        <v>80</v>
      </c>
      <c r="B311" s="89" t="s">
        <v>335</v>
      </c>
      <c r="C311" s="89" t="s">
        <v>336</v>
      </c>
      <c r="D311" s="20">
        <v>14</v>
      </c>
      <c r="E311" s="95" t="s">
        <v>254</v>
      </c>
      <c r="F311" s="89" t="s">
        <v>337</v>
      </c>
      <c r="G311" s="130" t="s">
        <v>122</v>
      </c>
      <c r="H311" s="22">
        <v>40</v>
      </c>
      <c r="I311" s="22" t="s">
        <v>123</v>
      </c>
      <c r="J311" s="21" t="s">
        <v>91</v>
      </c>
      <c r="K311" s="21" t="s">
        <v>272</v>
      </c>
      <c r="L311" s="21" t="s">
        <v>194</v>
      </c>
      <c r="M311" s="22">
        <v>1</v>
      </c>
      <c r="N311" s="62">
        <v>12605</v>
      </c>
      <c r="O311" s="62"/>
      <c r="P311" s="62"/>
      <c r="Q311" s="62">
        <f t="shared" si="152"/>
        <v>12605</v>
      </c>
      <c r="R311" s="62">
        <f>70.1*4</f>
        <v>280.39999999999998</v>
      </c>
      <c r="S311" s="62">
        <f t="shared" si="155"/>
        <v>2386.166666666667</v>
      </c>
      <c r="T311" s="62">
        <f t="shared" si="156"/>
        <v>23861.666666666668</v>
      </c>
      <c r="U311" s="62">
        <f t="shared" si="157"/>
        <v>1890.75</v>
      </c>
      <c r="V311" s="62">
        <f t="shared" si="158"/>
        <v>378.15</v>
      </c>
      <c r="W311" s="62">
        <f t="shared" si="159"/>
        <v>630.25</v>
      </c>
      <c r="X311" s="62">
        <f t="shared" si="160"/>
        <v>252.1</v>
      </c>
      <c r="Y311" s="62">
        <f t="shared" si="161"/>
        <v>1046</v>
      </c>
      <c r="Z311" s="62">
        <v>666</v>
      </c>
      <c r="AA311" s="64">
        <f t="shared" si="151"/>
        <v>7158.5</v>
      </c>
      <c r="AB311" s="64">
        <f t="shared" si="153"/>
        <v>20532.511111111111</v>
      </c>
      <c r="AC311" s="64">
        <f t="shared" si="154"/>
        <v>246390.13333333333</v>
      </c>
      <c r="AD311" s="64"/>
      <c r="AE311" s="64"/>
      <c r="AF311" s="64"/>
      <c r="AG311" s="64"/>
      <c r="AH311" s="64"/>
      <c r="AI311" s="64"/>
      <c r="AJ311" s="64"/>
      <c r="AK311" s="64"/>
      <c r="AL311" s="6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</row>
    <row r="312" spans="1:576" s="198" customFormat="1" ht="15" customHeight="1" x14ac:dyDescent="0.2">
      <c r="A312" s="94">
        <v>81</v>
      </c>
      <c r="B312" s="89" t="s">
        <v>335</v>
      </c>
      <c r="C312" s="89" t="s">
        <v>336</v>
      </c>
      <c r="D312" s="20">
        <v>14</v>
      </c>
      <c r="E312" s="89" t="s">
        <v>254</v>
      </c>
      <c r="F312" s="89" t="s">
        <v>337</v>
      </c>
      <c r="G312" s="130" t="s">
        <v>122</v>
      </c>
      <c r="H312" s="22">
        <v>40</v>
      </c>
      <c r="I312" s="22" t="s">
        <v>109</v>
      </c>
      <c r="J312" s="21" t="s">
        <v>58</v>
      </c>
      <c r="K312" s="21" t="s">
        <v>272</v>
      </c>
      <c r="L312" s="21" t="s">
        <v>194</v>
      </c>
      <c r="M312" s="22">
        <v>1</v>
      </c>
      <c r="N312" s="62">
        <v>12605</v>
      </c>
      <c r="O312" s="62"/>
      <c r="P312" s="62"/>
      <c r="Q312" s="62">
        <f t="shared" si="152"/>
        <v>12605</v>
      </c>
      <c r="R312" s="62">
        <f>70.1*4</f>
        <v>280.39999999999998</v>
      </c>
      <c r="S312" s="62">
        <f t="shared" si="155"/>
        <v>2386.166666666667</v>
      </c>
      <c r="T312" s="62">
        <f t="shared" si="156"/>
        <v>23861.666666666668</v>
      </c>
      <c r="U312" s="62">
        <f t="shared" si="157"/>
        <v>1890.75</v>
      </c>
      <c r="V312" s="62">
        <f t="shared" si="158"/>
        <v>378.15</v>
      </c>
      <c r="W312" s="62">
        <f t="shared" si="159"/>
        <v>630.25</v>
      </c>
      <c r="X312" s="62">
        <f t="shared" si="160"/>
        <v>252.1</v>
      </c>
      <c r="Y312" s="62">
        <f t="shared" si="161"/>
        <v>1046</v>
      </c>
      <c r="Z312" s="62">
        <v>666</v>
      </c>
      <c r="AA312" s="64">
        <f t="shared" si="151"/>
        <v>7158.5</v>
      </c>
      <c r="AB312" s="64">
        <f t="shared" si="153"/>
        <v>20532.511111111111</v>
      </c>
      <c r="AC312" s="64">
        <f t="shared" si="154"/>
        <v>246390.13333333333</v>
      </c>
      <c r="AD312" s="195"/>
      <c r="AE312" s="195"/>
      <c r="AF312" s="195"/>
      <c r="AG312" s="195"/>
      <c r="AH312" s="195"/>
      <c r="AI312" s="195"/>
      <c r="AJ312" s="195"/>
      <c r="AK312" s="195"/>
      <c r="AL312" s="195"/>
      <c r="AM312" s="197"/>
      <c r="AN312" s="197"/>
      <c r="AO312" s="197"/>
      <c r="AP312" s="197"/>
      <c r="AQ312" s="197"/>
      <c r="AR312" s="197"/>
      <c r="AS312" s="197"/>
      <c r="AT312" s="197"/>
      <c r="AU312" s="197"/>
      <c r="AV312" s="197"/>
      <c r="AW312" s="197"/>
      <c r="AX312" s="197"/>
      <c r="AY312" s="197"/>
      <c r="AZ312" s="197"/>
      <c r="BA312" s="197"/>
      <c r="BB312" s="197"/>
      <c r="BC312" s="197"/>
      <c r="BD312" s="197"/>
      <c r="BE312" s="197"/>
      <c r="BF312" s="197"/>
      <c r="BG312" s="197"/>
      <c r="BH312" s="197"/>
      <c r="BI312" s="197"/>
      <c r="BJ312" s="197"/>
      <c r="BK312" s="197"/>
      <c r="BL312" s="197"/>
      <c r="BM312" s="197"/>
      <c r="BN312" s="197"/>
      <c r="BO312" s="197"/>
      <c r="BP312" s="197"/>
      <c r="BQ312" s="197"/>
      <c r="BR312" s="197"/>
      <c r="BS312" s="197"/>
      <c r="BT312" s="197"/>
      <c r="BU312" s="197"/>
      <c r="BV312" s="197"/>
      <c r="BW312" s="197"/>
      <c r="BX312" s="197"/>
      <c r="BY312" s="197"/>
      <c r="BZ312" s="197"/>
      <c r="CA312" s="197"/>
      <c r="CB312" s="197"/>
      <c r="CC312" s="197"/>
      <c r="CD312" s="197"/>
      <c r="CE312" s="197"/>
      <c r="CF312" s="197"/>
      <c r="CG312" s="197"/>
      <c r="CH312" s="197"/>
      <c r="CI312" s="197"/>
      <c r="CJ312" s="197"/>
      <c r="CK312" s="197"/>
      <c r="CL312" s="197"/>
      <c r="CM312" s="197"/>
      <c r="CN312" s="197"/>
      <c r="CO312" s="197"/>
      <c r="CP312" s="197"/>
      <c r="CQ312" s="197"/>
      <c r="CR312" s="197"/>
      <c r="CS312" s="197"/>
      <c r="CT312" s="197"/>
      <c r="CU312" s="197"/>
      <c r="CV312" s="197"/>
      <c r="CW312" s="197"/>
      <c r="CX312" s="197"/>
      <c r="CY312" s="197"/>
      <c r="CZ312" s="197"/>
      <c r="DA312" s="197"/>
      <c r="DB312" s="197"/>
      <c r="DC312" s="197"/>
      <c r="DD312" s="197"/>
      <c r="DE312" s="197"/>
      <c r="DF312" s="197"/>
      <c r="DG312" s="197"/>
      <c r="DH312" s="197"/>
      <c r="DI312" s="197"/>
      <c r="DJ312" s="197"/>
      <c r="DK312" s="197"/>
      <c r="DL312" s="197"/>
      <c r="DM312" s="197"/>
      <c r="DN312" s="197"/>
      <c r="DO312" s="197"/>
      <c r="DP312" s="197"/>
      <c r="DQ312" s="197"/>
      <c r="DR312" s="197"/>
      <c r="DS312" s="197"/>
      <c r="DT312" s="197"/>
      <c r="DU312" s="197"/>
      <c r="DV312" s="197"/>
      <c r="DW312" s="197"/>
      <c r="DX312" s="197"/>
      <c r="DY312" s="197"/>
      <c r="DZ312" s="197"/>
      <c r="EA312" s="197"/>
      <c r="EB312" s="197"/>
      <c r="EC312" s="197"/>
      <c r="ED312" s="197"/>
      <c r="EE312" s="197"/>
      <c r="EF312" s="197"/>
      <c r="EG312" s="197"/>
      <c r="EH312" s="197"/>
      <c r="EI312" s="197"/>
      <c r="EJ312" s="197"/>
      <c r="EK312" s="197"/>
      <c r="EL312" s="197"/>
      <c r="EM312" s="197"/>
      <c r="EN312" s="197"/>
      <c r="EO312" s="197"/>
      <c r="EP312" s="197"/>
      <c r="EQ312" s="197"/>
      <c r="ER312" s="197"/>
      <c r="ES312" s="197"/>
      <c r="ET312" s="197"/>
      <c r="EU312" s="197"/>
      <c r="EV312" s="197"/>
      <c r="EW312" s="197"/>
      <c r="EX312" s="197"/>
      <c r="EY312" s="197"/>
      <c r="EZ312" s="197"/>
      <c r="FA312" s="197"/>
      <c r="FB312" s="197"/>
      <c r="FC312" s="197"/>
      <c r="FD312" s="197"/>
      <c r="FE312" s="197"/>
      <c r="FF312" s="197"/>
      <c r="FG312" s="197"/>
      <c r="FH312" s="197"/>
      <c r="FI312" s="197"/>
      <c r="FJ312" s="197"/>
      <c r="FK312" s="197"/>
      <c r="FL312" s="197"/>
      <c r="FM312" s="197"/>
      <c r="FN312" s="197"/>
      <c r="FO312" s="197"/>
      <c r="FP312" s="197"/>
      <c r="FQ312" s="197"/>
      <c r="FR312" s="197"/>
      <c r="FS312" s="197"/>
      <c r="FT312" s="197"/>
      <c r="FU312" s="197"/>
      <c r="FV312" s="197"/>
      <c r="FW312" s="197"/>
      <c r="FX312" s="197"/>
      <c r="FY312" s="197"/>
      <c r="FZ312" s="197"/>
      <c r="GA312" s="197"/>
      <c r="GB312" s="197"/>
      <c r="GC312" s="197"/>
      <c r="GD312" s="197"/>
      <c r="GE312" s="197"/>
      <c r="GF312" s="197"/>
      <c r="GG312" s="197"/>
      <c r="GH312" s="197"/>
      <c r="GI312" s="197"/>
      <c r="GJ312" s="197"/>
      <c r="GK312" s="197"/>
      <c r="GL312" s="197"/>
      <c r="GM312" s="197"/>
      <c r="GN312" s="197"/>
      <c r="GO312" s="197"/>
      <c r="GP312" s="197"/>
      <c r="GQ312" s="197"/>
      <c r="GR312" s="197"/>
      <c r="GS312" s="197"/>
      <c r="GT312" s="197"/>
      <c r="GU312" s="197"/>
      <c r="GV312" s="197"/>
      <c r="GW312" s="197"/>
      <c r="GX312" s="197"/>
      <c r="GY312" s="197"/>
      <c r="GZ312" s="197"/>
      <c r="HA312" s="197"/>
      <c r="HB312" s="197"/>
      <c r="HC312" s="197"/>
      <c r="HD312" s="197"/>
      <c r="HE312" s="197"/>
      <c r="HF312" s="197"/>
      <c r="HG312" s="197"/>
      <c r="HH312" s="197"/>
      <c r="HI312" s="197"/>
      <c r="HJ312" s="197"/>
      <c r="HK312" s="197"/>
      <c r="HL312" s="197"/>
      <c r="HM312" s="197"/>
      <c r="HN312" s="197"/>
      <c r="HO312" s="197"/>
      <c r="HP312" s="197"/>
      <c r="HQ312" s="197"/>
      <c r="HR312" s="197"/>
      <c r="HS312" s="197"/>
      <c r="HT312" s="197"/>
      <c r="HU312" s="197"/>
      <c r="HV312" s="197"/>
      <c r="HW312" s="197"/>
      <c r="HX312" s="197"/>
      <c r="HY312" s="197"/>
      <c r="HZ312" s="197"/>
      <c r="IA312" s="197"/>
      <c r="IB312" s="197"/>
      <c r="IC312" s="197"/>
      <c r="ID312" s="197"/>
      <c r="IE312" s="197"/>
      <c r="IF312" s="197"/>
      <c r="IG312" s="197"/>
      <c r="IH312" s="197"/>
      <c r="II312" s="197"/>
      <c r="IJ312" s="197"/>
      <c r="IK312" s="197"/>
      <c r="IL312" s="197"/>
      <c r="IM312" s="197"/>
      <c r="IN312" s="197"/>
      <c r="IO312" s="197"/>
      <c r="IP312" s="197"/>
      <c r="IQ312" s="197"/>
      <c r="IR312" s="197"/>
      <c r="IS312" s="197"/>
      <c r="IT312" s="197"/>
      <c r="IU312" s="197"/>
      <c r="IV312" s="197"/>
      <c r="IW312" s="197"/>
      <c r="IX312" s="197"/>
      <c r="IY312" s="197"/>
      <c r="IZ312" s="197"/>
      <c r="JA312" s="197"/>
      <c r="JB312" s="197"/>
      <c r="JC312" s="197"/>
      <c r="JD312" s="197"/>
      <c r="JE312" s="197"/>
      <c r="JF312" s="197"/>
      <c r="JG312" s="197"/>
      <c r="JH312" s="197"/>
      <c r="JI312" s="197"/>
      <c r="JJ312" s="197"/>
      <c r="JK312" s="197"/>
      <c r="JL312" s="197"/>
      <c r="JM312" s="197"/>
      <c r="JN312" s="197"/>
      <c r="JO312" s="197"/>
      <c r="JP312" s="197"/>
      <c r="JQ312" s="197"/>
      <c r="JR312" s="197"/>
      <c r="JS312" s="197"/>
      <c r="JT312" s="197"/>
      <c r="JU312" s="197"/>
      <c r="JV312" s="197"/>
      <c r="JW312" s="197"/>
      <c r="JX312" s="197"/>
      <c r="JY312" s="197"/>
      <c r="JZ312" s="197"/>
      <c r="KA312" s="197"/>
      <c r="KB312" s="197"/>
      <c r="KC312" s="197"/>
      <c r="KD312" s="197"/>
      <c r="KE312" s="197"/>
      <c r="KF312" s="197"/>
      <c r="KG312" s="197"/>
      <c r="KH312" s="197"/>
      <c r="KI312" s="197"/>
      <c r="KJ312" s="197"/>
      <c r="KK312" s="197"/>
      <c r="KL312" s="197"/>
      <c r="KM312" s="197"/>
      <c r="KN312" s="197"/>
      <c r="KO312" s="197"/>
      <c r="KP312" s="197"/>
      <c r="KQ312" s="197"/>
      <c r="KR312" s="197"/>
      <c r="KS312" s="197"/>
      <c r="KT312" s="197"/>
      <c r="KU312" s="197"/>
      <c r="KV312" s="197"/>
      <c r="KW312" s="197"/>
      <c r="KX312" s="197"/>
      <c r="KY312" s="197"/>
      <c r="KZ312" s="197"/>
      <c r="LA312" s="197"/>
      <c r="LB312" s="197"/>
      <c r="LC312" s="197"/>
      <c r="LD312" s="197"/>
      <c r="LE312" s="197"/>
      <c r="LF312" s="197"/>
      <c r="LG312" s="197"/>
      <c r="LH312" s="197"/>
      <c r="LI312" s="197"/>
      <c r="LJ312" s="197"/>
      <c r="LK312" s="197"/>
      <c r="LL312" s="197"/>
      <c r="LM312" s="197"/>
      <c r="LN312" s="197"/>
      <c r="LO312" s="197"/>
      <c r="LP312" s="197"/>
      <c r="LQ312" s="197"/>
      <c r="LR312" s="197"/>
      <c r="LS312" s="197"/>
      <c r="LT312" s="197"/>
      <c r="LU312" s="197"/>
      <c r="LV312" s="197"/>
      <c r="LW312" s="197"/>
      <c r="LX312" s="197"/>
      <c r="LY312" s="197"/>
      <c r="LZ312" s="197"/>
      <c r="MA312" s="197"/>
      <c r="MB312" s="197"/>
      <c r="MC312" s="197"/>
      <c r="MD312" s="197"/>
      <c r="ME312" s="197"/>
      <c r="MF312" s="197"/>
      <c r="MG312" s="197"/>
      <c r="MH312" s="197"/>
      <c r="MI312" s="197"/>
      <c r="MJ312" s="197"/>
      <c r="MK312" s="197"/>
      <c r="ML312" s="197"/>
      <c r="MM312" s="197"/>
      <c r="MN312" s="197"/>
      <c r="MO312" s="197"/>
      <c r="MP312" s="197"/>
      <c r="MQ312" s="197"/>
      <c r="MR312" s="197"/>
      <c r="MS312" s="197"/>
      <c r="MT312" s="197"/>
      <c r="MU312" s="197"/>
      <c r="MV312" s="197"/>
      <c r="MW312" s="197"/>
      <c r="MX312" s="197"/>
      <c r="MY312" s="197"/>
      <c r="MZ312" s="197"/>
      <c r="NA312" s="197"/>
      <c r="NB312" s="197"/>
      <c r="NC312" s="197"/>
      <c r="ND312" s="197"/>
      <c r="NE312" s="197"/>
      <c r="NF312" s="197"/>
      <c r="NG312" s="197"/>
      <c r="NH312" s="197"/>
      <c r="NI312" s="197"/>
      <c r="NJ312" s="197"/>
      <c r="NK312" s="197"/>
      <c r="NL312" s="197"/>
      <c r="NM312" s="197"/>
      <c r="NN312" s="197"/>
      <c r="NO312" s="197"/>
      <c r="NP312" s="197"/>
      <c r="NQ312" s="197"/>
      <c r="NR312" s="197"/>
      <c r="NS312" s="197"/>
      <c r="NT312" s="197"/>
      <c r="NU312" s="197"/>
      <c r="NV312" s="197"/>
      <c r="NW312" s="197"/>
      <c r="NX312" s="197"/>
      <c r="NY312" s="197"/>
      <c r="NZ312" s="197"/>
      <c r="OA312" s="197"/>
      <c r="OB312" s="197"/>
      <c r="OC312" s="197"/>
      <c r="OD312" s="197"/>
      <c r="OE312" s="197"/>
      <c r="OF312" s="197"/>
      <c r="OG312" s="197"/>
      <c r="OH312" s="197"/>
      <c r="OI312" s="197"/>
      <c r="OJ312" s="197"/>
      <c r="OK312" s="197"/>
      <c r="OL312" s="197"/>
      <c r="OM312" s="197"/>
      <c r="ON312" s="197"/>
      <c r="OO312" s="197"/>
      <c r="OP312" s="197"/>
      <c r="OQ312" s="197"/>
      <c r="OR312" s="197"/>
      <c r="OS312" s="197"/>
      <c r="OT312" s="197"/>
      <c r="OU312" s="197"/>
      <c r="OV312" s="197"/>
      <c r="OW312" s="197"/>
      <c r="OX312" s="197"/>
      <c r="OY312" s="197"/>
      <c r="OZ312" s="197"/>
      <c r="PA312" s="197"/>
      <c r="PB312" s="197"/>
      <c r="PC312" s="197"/>
      <c r="PD312" s="197"/>
      <c r="PE312" s="197"/>
      <c r="PF312" s="197"/>
      <c r="PG312" s="197"/>
      <c r="PH312" s="197"/>
      <c r="PI312" s="197"/>
      <c r="PJ312" s="197"/>
      <c r="PK312" s="197"/>
      <c r="PL312" s="197"/>
      <c r="PM312" s="197"/>
      <c r="PN312" s="197"/>
      <c r="PO312" s="197"/>
      <c r="PP312" s="197"/>
      <c r="PQ312" s="197"/>
      <c r="PR312" s="197"/>
      <c r="PS312" s="197"/>
      <c r="PT312" s="197"/>
      <c r="PU312" s="197"/>
      <c r="PV312" s="197"/>
      <c r="PW312" s="197"/>
      <c r="PX312" s="197"/>
      <c r="PY312" s="197"/>
      <c r="PZ312" s="197"/>
      <c r="QA312" s="197"/>
      <c r="QB312" s="197"/>
      <c r="QC312" s="197"/>
      <c r="QD312" s="197"/>
      <c r="QE312" s="197"/>
      <c r="QF312" s="197"/>
      <c r="QG312" s="197"/>
      <c r="QH312" s="197"/>
      <c r="QI312" s="197"/>
      <c r="QJ312" s="197"/>
      <c r="QK312" s="197"/>
      <c r="QL312" s="197"/>
      <c r="QM312" s="197"/>
      <c r="QN312" s="197"/>
      <c r="QO312" s="197"/>
      <c r="QP312" s="197"/>
      <c r="QQ312" s="197"/>
      <c r="QR312" s="197"/>
      <c r="QS312" s="197"/>
      <c r="QT312" s="197"/>
      <c r="QU312" s="197"/>
      <c r="QV312" s="197"/>
      <c r="QW312" s="197"/>
      <c r="QX312" s="197"/>
      <c r="QY312" s="197"/>
      <c r="QZ312" s="197"/>
      <c r="RA312" s="197"/>
      <c r="RB312" s="197"/>
      <c r="RC312" s="197"/>
      <c r="RD312" s="197"/>
      <c r="RE312" s="197"/>
      <c r="RF312" s="197"/>
      <c r="RG312" s="197"/>
      <c r="RH312" s="197"/>
      <c r="RI312" s="197"/>
      <c r="RJ312" s="197"/>
      <c r="RK312" s="197"/>
      <c r="RL312" s="197"/>
      <c r="RM312" s="197"/>
      <c r="RN312" s="197"/>
      <c r="RO312" s="197"/>
      <c r="RP312" s="197"/>
      <c r="RQ312" s="197"/>
      <c r="RR312" s="197"/>
      <c r="RS312" s="197"/>
      <c r="RT312" s="197"/>
      <c r="RU312" s="197"/>
      <c r="RV312" s="197"/>
      <c r="RW312" s="197"/>
      <c r="RX312" s="197"/>
      <c r="RY312" s="197"/>
      <c r="RZ312" s="197"/>
      <c r="SA312" s="197"/>
      <c r="SB312" s="197"/>
      <c r="SC312" s="197"/>
      <c r="SD312" s="197"/>
      <c r="SE312" s="197"/>
      <c r="SF312" s="197"/>
      <c r="SG312" s="197"/>
      <c r="SH312" s="197"/>
      <c r="SI312" s="197"/>
      <c r="SJ312" s="197"/>
      <c r="SK312" s="197"/>
      <c r="SL312" s="197"/>
      <c r="SM312" s="197"/>
      <c r="SN312" s="197"/>
      <c r="SO312" s="197"/>
      <c r="SP312" s="197"/>
      <c r="SQ312" s="197"/>
      <c r="SR312" s="197"/>
      <c r="SS312" s="197"/>
      <c r="ST312" s="197"/>
      <c r="SU312" s="197"/>
      <c r="SV312" s="197"/>
      <c r="SW312" s="197"/>
      <c r="SX312" s="197"/>
      <c r="SY312" s="197"/>
      <c r="SZ312" s="197"/>
      <c r="TA312" s="197"/>
      <c r="TB312" s="197"/>
      <c r="TC312" s="197"/>
      <c r="TD312" s="197"/>
      <c r="TE312" s="197"/>
      <c r="TF312" s="197"/>
      <c r="TG312" s="197"/>
      <c r="TH312" s="197"/>
      <c r="TI312" s="197"/>
      <c r="TJ312" s="197"/>
      <c r="TK312" s="197"/>
      <c r="TL312" s="197"/>
      <c r="TM312" s="197"/>
      <c r="TN312" s="197"/>
      <c r="TO312" s="197"/>
      <c r="TP312" s="197"/>
      <c r="TQ312" s="197"/>
      <c r="TR312" s="197"/>
      <c r="TS312" s="197"/>
      <c r="TT312" s="197"/>
      <c r="TU312" s="197"/>
      <c r="TV312" s="197"/>
      <c r="TW312" s="197"/>
      <c r="TX312" s="197"/>
      <c r="TY312" s="197"/>
      <c r="TZ312" s="197"/>
      <c r="UA312" s="197"/>
      <c r="UB312" s="197"/>
      <c r="UC312" s="197"/>
      <c r="UD312" s="197"/>
      <c r="UE312" s="197"/>
      <c r="UF312" s="197"/>
      <c r="UG312" s="197"/>
      <c r="UH312" s="197"/>
      <c r="UI312" s="197"/>
      <c r="UJ312" s="197"/>
      <c r="UK312" s="197"/>
      <c r="UL312" s="197"/>
      <c r="UM312" s="197"/>
      <c r="UN312" s="197"/>
      <c r="UO312" s="197"/>
      <c r="UP312" s="197"/>
      <c r="UQ312" s="197"/>
      <c r="UR312" s="197"/>
      <c r="US312" s="197"/>
      <c r="UT312" s="197"/>
      <c r="UU312" s="197"/>
      <c r="UV312" s="197"/>
      <c r="UW312" s="197"/>
      <c r="UX312" s="197"/>
      <c r="UY312" s="197"/>
      <c r="UZ312" s="197"/>
      <c r="VA312" s="197"/>
      <c r="VB312" s="197"/>
      <c r="VC312" s="197"/>
      <c r="VD312" s="197"/>
    </row>
    <row r="313" spans="1:576" s="196" customFormat="1" ht="15" customHeight="1" x14ac:dyDescent="0.2">
      <c r="A313" s="18">
        <v>82</v>
      </c>
      <c r="B313" s="89" t="s">
        <v>335</v>
      </c>
      <c r="C313" s="89" t="s">
        <v>336</v>
      </c>
      <c r="D313" s="20">
        <v>14</v>
      </c>
      <c r="E313" s="89" t="s">
        <v>254</v>
      </c>
      <c r="F313" s="89" t="s">
        <v>337</v>
      </c>
      <c r="G313" s="130" t="s">
        <v>237</v>
      </c>
      <c r="H313" s="22">
        <v>40</v>
      </c>
      <c r="I313" s="22" t="s">
        <v>123</v>
      </c>
      <c r="J313" s="21" t="s">
        <v>74</v>
      </c>
      <c r="K313" s="21" t="s">
        <v>272</v>
      </c>
      <c r="L313" s="21" t="s">
        <v>194</v>
      </c>
      <c r="M313" s="22">
        <v>1</v>
      </c>
      <c r="N313" s="62">
        <f>11837.7+500+400</f>
        <v>12737.7</v>
      </c>
      <c r="O313" s="62"/>
      <c r="P313" s="62"/>
      <c r="Q313" s="62">
        <f t="shared" si="152"/>
        <v>12737.7</v>
      </c>
      <c r="R313" s="62">
        <f>70.1*7</f>
        <v>490.69999999999993</v>
      </c>
      <c r="S313" s="62">
        <f t="shared" si="155"/>
        <v>2382.2833333333338</v>
      </c>
      <c r="T313" s="62">
        <f t="shared" si="156"/>
        <v>23822.833333333336</v>
      </c>
      <c r="U313" s="62">
        <f t="shared" si="157"/>
        <v>1910.655</v>
      </c>
      <c r="V313" s="62">
        <f t="shared" si="158"/>
        <v>382.13100000000003</v>
      </c>
      <c r="W313" s="62">
        <f t="shared" si="159"/>
        <v>636.8850000000001</v>
      </c>
      <c r="X313" s="62">
        <f t="shared" si="160"/>
        <v>254.75400000000002</v>
      </c>
      <c r="Y313" s="62">
        <f>856+70</f>
        <v>926</v>
      </c>
      <c r="Z313" s="62">
        <f>600+30</f>
        <v>630</v>
      </c>
      <c r="AA313" s="64">
        <f t="shared" si="151"/>
        <v>7146.85</v>
      </c>
      <c r="AB313" s="64">
        <f t="shared" si="153"/>
        <v>20748.155555555557</v>
      </c>
      <c r="AC313" s="64">
        <f t="shared" si="154"/>
        <v>248977.8666666667</v>
      </c>
      <c r="AD313" s="195"/>
      <c r="AE313" s="195"/>
      <c r="AF313" s="195"/>
      <c r="AG313" s="195"/>
      <c r="AH313" s="195"/>
      <c r="AI313" s="195"/>
      <c r="AJ313" s="195"/>
      <c r="AK313" s="195"/>
      <c r="AL313" s="195"/>
      <c r="AM313" s="197"/>
      <c r="AN313" s="197"/>
      <c r="AO313" s="197"/>
      <c r="AP313" s="197"/>
      <c r="AQ313" s="197"/>
      <c r="AR313" s="197"/>
      <c r="AS313" s="197"/>
      <c r="AT313" s="197"/>
      <c r="AU313" s="197"/>
      <c r="AV313" s="197"/>
      <c r="AW313" s="197"/>
      <c r="AX313" s="197"/>
      <c r="AY313" s="197"/>
      <c r="AZ313" s="197"/>
      <c r="BA313" s="197"/>
      <c r="BB313" s="197"/>
      <c r="BC313" s="197"/>
      <c r="BD313" s="197"/>
      <c r="BE313" s="197"/>
      <c r="BF313" s="197"/>
      <c r="BG313" s="197"/>
      <c r="BH313" s="197"/>
      <c r="BI313" s="197"/>
      <c r="BJ313" s="197"/>
      <c r="BK313" s="197"/>
      <c r="BL313" s="197"/>
      <c r="BM313" s="197"/>
      <c r="BN313" s="197"/>
      <c r="BO313" s="197"/>
      <c r="BP313" s="197"/>
      <c r="BQ313" s="197"/>
      <c r="BR313" s="197"/>
      <c r="BS313" s="197"/>
      <c r="BT313" s="197"/>
      <c r="BU313" s="197"/>
      <c r="BV313" s="197"/>
      <c r="BW313" s="197"/>
      <c r="BX313" s="197"/>
      <c r="BY313" s="197"/>
      <c r="BZ313" s="197"/>
      <c r="CA313" s="197"/>
      <c r="CB313" s="197"/>
      <c r="CC313" s="197"/>
      <c r="CD313" s="197"/>
      <c r="CE313" s="197"/>
      <c r="CF313" s="197"/>
      <c r="CG313" s="197"/>
      <c r="CH313" s="197"/>
      <c r="CI313" s="197"/>
      <c r="CJ313" s="197"/>
      <c r="CK313" s="197"/>
      <c r="CL313" s="197"/>
      <c r="CM313" s="197"/>
      <c r="CN313" s="197"/>
      <c r="CO313" s="197"/>
      <c r="CP313" s="197"/>
      <c r="CQ313" s="197"/>
      <c r="CR313" s="197"/>
      <c r="CS313" s="197"/>
      <c r="CT313" s="197"/>
      <c r="CU313" s="197"/>
      <c r="CV313" s="197"/>
      <c r="CW313" s="197"/>
      <c r="CX313" s="197"/>
      <c r="CY313" s="197"/>
      <c r="CZ313" s="197"/>
      <c r="DA313" s="197"/>
      <c r="DB313" s="197"/>
      <c r="DC313" s="197"/>
      <c r="DD313" s="197"/>
      <c r="DE313" s="197"/>
      <c r="DF313" s="197"/>
      <c r="DG313" s="197"/>
      <c r="DH313" s="197"/>
      <c r="DI313" s="197"/>
      <c r="DJ313" s="197"/>
      <c r="DK313" s="197"/>
      <c r="DL313" s="197"/>
      <c r="DM313" s="197"/>
      <c r="DN313" s="197"/>
      <c r="DO313" s="197"/>
      <c r="DP313" s="197"/>
      <c r="DQ313" s="197"/>
      <c r="DR313" s="197"/>
      <c r="DS313" s="197"/>
      <c r="DT313" s="197"/>
      <c r="DU313" s="197"/>
      <c r="DV313" s="197"/>
      <c r="DW313" s="197"/>
      <c r="DX313" s="197"/>
      <c r="DY313" s="197"/>
      <c r="DZ313" s="197"/>
      <c r="EA313" s="197"/>
      <c r="EB313" s="197"/>
      <c r="EC313" s="197"/>
      <c r="ED313" s="197"/>
      <c r="EE313" s="197"/>
      <c r="EF313" s="197"/>
      <c r="EG313" s="197"/>
      <c r="EH313" s="197"/>
      <c r="EI313" s="197"/>
      <c r="EJ313" s="197"/>
      <c r="EK313" s="197"/>
      <c r="EL313" s="197"/>
      <c r="EM313" s="197"/>
      <c r="EN313" s="197"/>
      <c r="EO313" s="197"/>
      <c r="EP313" s="197"/>
      <c r="EQ313" s="197"/>
      <c r="ER313" s="197"/>
      <c r="ES313" s="197"/>
      <c r="ET313" s="197"/>
      <c r="EU313" s="197"/>
      <c r="EV313" s="197"/>
      <c r="EW313" s="197"/>
      <c r="EX313" s="197"/>
      <c r="EY313" s="197"/>
      <c r="EZ313" s="197"/>
      <c r="FA313" s="197"/>
      <c r="FB313" s="197"/>
      <c r="FC313" s="197"/>
      <c r="FD313" s="197"/>
      <c r="FE313" s="197"/>
      <c r="FF313" s="197"/>
      <c r="FG313" s="197"/>
      <c r="FH313" s="197"/>
      <c r="FI313" s="197"/>
      <c r="FJ313" s="197"/>
      <c r="FK313" s="197"/>
      <c r="FL313" s="197"/>
      <c r="FM313" s="197"/>
      <c r="FN313" s="197"/>
      <c r="FO313" s="197"/>
      <c r="FP313" s="197"/>
      <c r="FQ313" s="197"/>
      <c r="FR313" s="197"/>
      <c r="FS313" s="197"/>
      <c r="FT313" s="197"/>
      <c r="FU313" s="197"/>
      <c r="FV313" s="197"/>
      <c r="FW313" s="197"/>
      <c r="FX313" s="197"/>
      <c r="FY313" s="197"/>
      <c r="FZ313" s="197"/>
      <c r="GA313" s="197"/>
      <c r="GB313" s="197"/>
      <c r="GC313" s="197"/>
      <c r="GD313" s="197"/>
      <c r="GE313" s="197"/>
      <c r="GF313" s="197"/>
      <c r="GG313" s="197"/>
      <c r="GH313" s="197"/>
      <c r="GI313" s="197"/>
      <c r="GJ313" s="197"/>
      <c r="GK313" s="197"/>
      <c r="GL313" s="197"/>
      <c r="GM313" s="197"/>
      <c r="GN313" s="197"/>
      <c r="GO313" s="197"/>
      <c r="GP313" s="197"/>
      <c r="GQ313" s="197"/>
      <c r="GR313" s="197"/>
      <c r="GS313" s="197"/>
      <c r="GT313" s="197"/>
      <c r="GU313" s="197"/>
      <c r="GV313" s="197"/>
      <c r="GW313" s="197"/>
      <c r="GX313" s="197"/>
      <c r="GY313" s="197"/>
      <c r="GZ313" s="197"/>
      <c r="HA313" s="197"/>
      <c r="HB313" s="197"/>
      <c r="HC313" s="197"/>
      <c r="HD313" s="197"/>
      <c r="HE313" s="197"/>
      <c r="HF313" s="197"/>
      <c r="HG313" s="197"/>
      <c r="HH313" s="197"/>
      <c r="HI313" s="197"/>
      <c r="HJ313" s="197"/>
      <c r="HK313" s="197"/>
      <c r="HL313" s="197"/>
      <c r="HM313" s="197"/>
      <c r="HN313" s="197"/>
      <c r="HO313" s="197"/>
      <c r="HP313" s="197"/>
      <c r="HQ313" s="197"/>
      <c r="HR313" s="197"/>
      <c r="HS313" s="197"/>
      <c r="HT313" s="197"/>
      <c r="HU313" s="197"/>
      <c r="HV313" s="197"/>
      <c r="HW313" s="197"/>
      <c r="HX313" s="197"/>
      <c r="HY313" s="197"/>
      <c r="HZ313" s="197"/>
      <c r="IA313" s="197"/>
      <c r="IB313" s="197"/>
      <c r="IC313" s="197"/>
      <c r="ID313" s="197"/>
      <c r="IE313" s="197"/>
      <c r="IF313" s="197"/>
      <c r="IG313" s="197"/>
      <c r="IH313" s="197"/>
      <c r="II313" s="197"/>
      <c r="IJ313" s="197"/>
      <c r="IK313" s="197"/>
      <c r="IL313" s="197"/>
      <c r="IM313" s="197"/>
      <c r="IN313" s="197"/>
      <c r="IO313" s="197"/>
      <c r="IP313" s="197"/>
      <c r="IQ313" s="197"/>
      <c r="IR313" s="197"/>
      <c r="IS313" s="197"/>
      <c r="IT313" s="197"/>
      <c r="IU313" s="197"/>
      <c r="IV313" s="197"/>
      <c r="IW313" s="197"/>
      <c r="IX313" s="197"/>
      <c r="IY313" s="197"/>
      <c r="IZ313" s="197"/>
      <c r="JA313" s="197"/>
      <c r="JB313" s="197"/>
      <c r="JC313" s="197"/>
      <c r="JD313" s="197"/>
      <c r="JE313" s="197"/>
      <c r="JF313" s="197"/>
      <c r="JG313" s="197"/>
      <c r="JH313" s="197"/>
      <c r="JI313" s="197"/>
      <c r="JJ313" s="197"/>
      <c r="JK313" s="197"/>
      <c r="JL313" s="197"/>
      <c r="JM313" s="197"/>
      <c r="JN313" s="197"/>
      <c r="JO313" s="197"/>
      <c r="JP313" s="197"/>
      <c r="JQ313" s="197"/>
      <c r="JR313" s="197"/>
      <c r="JS313" s="197"/>
      <c r="JT313" s="197"/>
      <c r="JU313" s="197"/>
      <c r="JV313" s="197"/>
      <c r="JW313" s="197"/>
      <c r="JX313" s="197"/>
      <c r="JY313" s="197"/>
      <c r="JZ313" s="197"/>
      <c r="KA313" s="197"/>
      <c r="KB313" s="197"/>
      <c r="KC313" s="197"/>
      <c r="KD313" s="197"/>
      <c r="KE313" s="197"/>
      <c r="KF313" s="197"/>
      <c r="KG313" s="197"/>
      <c r="KH313" s="197"/>
      <c r="KI313" s="197"/>
      <c r="KJ313" s="197"/>
      <c r="KK313" s="197"/>
      <c r="KL313" s="197"/>
      <c r="KM313" s="197"/>
      <c r="KN313" s="197"/>
      <c r="KO313" s="197"/>
      <c r="KP313" s="197"/>
      <c r="KQ313" s="197"/>
      <c r="KR313" s="197"/>
      <c r="KS313" s="197"/>
      <c r="KT313" s="197"/>
      <c r="KU313" s="197"/>
      <c r="KV313" s="197"/>
      <c r="KW313" s="197"/>
      <c r="KX313" s="197"/>
      <c r="KY313" s="197"/>
      <c r="KZ313" s="197"/>
      <c r="LA313" s="197"/>
      <c r="LB313" s="197"/>
      <c r="LC313" s="197"/>
      <c r="LD313" s="197"/>
      <c r="LE313" s="197"/>
      <c r="LF313" s="197"/>
      <c r="LG313" s="197"/>
      <c r="LH313" s="197"/>
      <c r="LI313" s="197"/>
      <c r="LJ313" s="197"/>
      <c r="LK313" s="197"/>
      <c r="LL313" s="197"/>
      <c r="LM313" s="197"/>
      <c r="LN313" s="197"/>
      <c r="LO313" s="197"/>
      <c r="LP313" s="197"/>
      <c r="LQ313" s="197"/>
      <c r="LR313" s="197"/>
      <c r="LS313" s="197"/>
      <c r="LT313" s="197"/>
      <c r="LU313" s="197"/>
      <c r="LV313" s="197"/>
      <c r="LW313" s="197"/>
      <c r="LX313" s="197"/>
      <c r="LY313" s="197"/>
      <c r="LZ313" s="197"/>
      <c r="MA313" s="197"/>
      <c r="MB313" s="197"/>
      <c r="MC313" s="197"/>
      <c r="MD313" s="197"/>
      <c r="ME313" s="197"/>
      <c r="MF313" s="197"/>
      <c r="MG313" s="197"/>
      <c r="MH313" s="197"/>
      <c r="MI313" s="197"/>
      <c r="MJ313" s="197"/>
      <c r="MK313" s="197"/>
      <c r="ML313" s="197"/>
      <c r="MM313" s="197"/>
      <c r="MN313" s="197"/>
      <c r="MO313" s="197"/>
      <c r="MP313" s="197"/>
      <c r="MQ313" s="197"/>
      <c r="MR313" s="197"/>
      <c r="MS313" s="197"/>
      <c r="MT313" s="197"/>
      <c r="MU313" s="197"/>
      <c r="MV313" s="197"/>
      <c r="MW313" s="197"/>
      <c r="MX313" s="197"/>
      <c r="MY313" s="197"/>
      <c r="MZ313" s="197"/>
      <c r="NA313" s="197"/>
      <c r="NB313" s="197"/>
      <c r="NC313" s="197"/>
      <c r="ND313" s="197"/>
      <c r="NE313" s="197"/>
      <c r="NF313" s="197"/>
      <c r="NG313" s="197"/>
      <c r="NH313" s="197"/>
      <c r="NI313" s="197"/>
      <c r="NJ313" s="197"/>
      <c r="NK313" s="197"/>
      <c r="NL313" s="197"/>
      <c r="NM313" s="197"/>
      <c r="NN313" s="197"/>
      <c r="NO313" s="197"/>
      <c r="NP313" s="197"/>
      <c r="NQ313" s="197"/>
      <c r="NR313" s="197"/>
      <c r="NS313" s="197"/>
      <c r="NT313" s="197"/>
      <c r="NU313" s="197"/>
      <c r="NV313" s="197"/>
      <c r="NW313" s="197"/>
      <c r="NX313" s="197"/>
      <c r="NY313" s="197"/>
      <c r="NZ313" s="197"/>
      <c r="OA313" s="197"/>
      <c r="OB313" s="197"/>
      <c r="OC313" s="197"/>
      <c r="OD313" s="197"/>
      <c r="OE313" s="197"/>
      <c r="OF313" s="197"/>
      <c r="OG313" s="197"/>
      <c r="OH313" s="197"/>
      <c r="OI313" s="197"/>
      <c r="OJ313" s="197"/>
      <c r="OK313" s="197"/>
      <c r="OL313" s="197"/>
      <c r="OM313" s="197"/>
      <c r="ON313" s="197"/>
      <c r="OO313" s="197"/>
      <c r="OP313" s="197"/>
      <c r="OQ313" s="197"/>
      <c r="OR313" s="197"/>
      <c r="OS313" s="197"/>
      <c r="OT313" s="197"/>
      <c r="OU313" s="197"/>
      <c r="OV313" s="197"/>
      <c r="OW313" s="197"/>
      <c r="OX313" s="197"/>
      <c r="OY313" s="197"/>
      <c r="OZ313" s="197"/>
      <c r="PA313" s="197"/>
      <c r="PB313" s="197"/>
      <c r="PC313" s="197"/>
      <c r="PD313" s="197"/>
      <c r="PE313" s="197"/>
      <c r="PF313" s="197"/>
      <c r="PG313" s="197"/>
      <c r="PH313" s="197"/>
      <c r="PI313" s="197"/>
      <c r="PJ313" s="197"/>
      <c r="PK313" s="197"/>
      <c r="PL313" s="197"/>
      <c r="PM313" s="197"/>
      <c r="PN313" s="197"/>
      <c r="PO313" s="197"/>
      <c r="PP313" s="197"/>
      <c r="PQ313" s="197"/>
      <c r="PR313" s="197"/>
      <c r="PS313" s="197"/>
      <c r="PT313" s="197"/>
      <c r="PU313" s="197"/>
      <c r="PV313" s="197"/>
      <c r="PW313" s="197"/>
      <c r="PX313" s="197"/>
      <c r="PY313" s="197"/>
      <c r="PZ313" s="197"/>
      <c r="QA313" s="197"/>
      <c r="QB313" s="197"/>
      <c r="QC313" s="197"/>
      <c r="QD313" s="197"/>
      <c r="QE313" s="197"/>
      <c r="QF313" s="197"/>
      <c r="QG313" s="197"/>
      <c r="QH313" s="197"/>
      <c r="QI313" s="197"/>
      <c r="QJ313" s="197"/>
      <c r="QK313" s="197"/>
      <c r="QL313" s="197"/>
      <c r="QM313" s="197"/>
      <c r="QN313" s="197"/>
      <c r="QO313" s="197"/>
      <c r="QP313" s="197"/>
      <c r="QQ313" s="197"/>
      <c r="QR313" s="197"/>
      <c r="QS313" s="197"/>
      <c r="QT313" s="197"/>
      <c r="QU313" s="197"/>
      <c r="QV313" s="197"/>
      <c r="QW313" s="197"/>
      <c r="QX313" s="197"/>
      <c r="QY313" s="197"/>
      <c r="QZ313" s="197"/>
      <c r="RA313" s="197"/>
      <c r="RB313" s="197"/>
      <c r="RC313" s="197"/>
      <c r="RD313" s="197"/>
      <c r="RE313" s="197"/>
      <c r="RF313" s="197"/>
      <c r="RG313" s="197"/>
      <c r="RH313" s="197"/>
      <c r="RI313" s="197"/>
      <c r="RJ313" s="197"/>
      <c r="RK313" s="197"/>
      <c r="RL313" s="197"/>
      <c r="RM313" s="197"/>
      <c r="RN313" s="197"/>
      <c r="RO313" s="197"/>
      <c r="RP313" s="197"/>
      <c r="RQ313" s="197"/>
      <c r="RR313" s="197"/>
      <c r="RS313" s="197"/>
      <c r="RT313" s="197"/>
      <c r="RU313" s="197"/>
      <c r="RV313" s="197"/>
      <c r="RW313" s="197"/>
      <c r="RX313" s="197"/>
      <c r="RY313" s="197"/>
      <c r="RZ313" s="197"/>
      <c r="SA313" s="197"/>
      <c r="SB313" s="197"/>
      <c r="SC313" s="197"/>
      <c r="SD313" s="197"/>
      <c r="SE313" s="197"/>
      <c r="SF313" s="197"/>
      <c r="SG313" s="197"/>
      <c r="SH313" s="197"/>
      <c r="SI313" s="197"/>
      <c r="SJ313" s="197"/>
      <c r="SK313" s="197"/>
      <c r="SL313" s="197"/>
      <c r="SM313" s="197"/>
      <c r="SN313" s="197"/>
      <c r="SO313" s="197"/>
      <c r="SP313" s="197"/>
      <c r="SQ313" s="197"/>
      <c r="SR313" s="197"/>
      <c r="SS313" s="197"/>
      <c r="ST313" s="197"/>
      <c r="SU313" s="197"/>
      <c r="SV313" s="197"/>
      <c r="SW313" s="197"/>
      <c r="SX313" s="197"/>
      <c r="SY313" s="197"/>
      <c r="SZ313" s="197"/>
      <c r="TA313" s="197"/>
      <c r="TB313" s="197"/>
      <c r="TC313" s="197"/>
      <c r="TD313" s="197"/>
      <c r="TE313" s="197"/>
      <c r="TF313" s="197"/>
      <c r="TG313" s="197"/>
      <c r="TH313" s="197"/>
      <c r="TI313" s="197"/>
      <c r="TJ313" s="197"/>
      <c r="TK313" s="197"/>
      <c r="TL313" s="197"/>
      <c r="TM313" s="197"/>
      <c r="TN313" s="197"/>
      <c r="TO313" s="197"/>
      <c r="TP313" s="197"/>
      <c r="TQ313" s="197"/>
      <c r="TR313" s="197"/>
      <c r="TS313" s="197"/>
      <c r="TT313" s="197"/>
      <c r="TU313" s="197"/>
      <c r="TV313" s="197"/>
      <c r="TW313" s="197"/>
      <c r="TX313" s="197"/>
      <c r="TY313" s="197"/>
      <c r="TZ313" s="197"/>
      <c r="UA313" s="197"/>
      <c r="UB313" s="197"/>
      <c r="UC313" s="197"/>
      <c r="UD313" s="197"/>
      <c r="UE313" s="197"/>
      <c r="UF313" s="197"/>
      <c r="UG313" s="197"/>
      <c r="UH313" s="197"/>
      <c r="UI313" s="197"/>
      <c r="UJ313" s="197"/>
      <c r="UK313" s="197"/>
      <c r="UL313" s="197"/>
      <c r="UM313" s="197"/>
      <c r="UN313" s="197"/>
      <c r="UO313" s="197"/>
      <c r="UP313" s="197"/>
      <c r="UQ313" s="197"/>
      <c r="UR313" s="197"/>
      <c r="US313" s="197"/>
      <c r="UT313" s="197"/>
      <c r="UU313" s="197"/>
      <c r="UV313" s="197"/>
      <c r="UW313" s="197"/>
      <c r="UX313" s="197"/>
      <c r="UY313" s="197"/>
      <c r="UZ313" s="197"/>
      <c r="VA313" s="197"/>
      <c r="VB313" s="197"/>
      <c r="VC313" s="197"/>
      <c r="VD313" s="197"/>
    </row>
    <row r="314" spans="1:576" s="198" customFormat="1" ht="15" customHeight="1" x14ac:dyDescent="0.2">
      <c r="A314" s="99">
        <v>83</v>
      </c>
      <c r="B314" s="89" t="s">
        <v>335</v>
      </c>
      <c r="C314" s="89" t="s">
        <v>336</v>
      </c>
      <c r="D314" s="20">
        <v>14</v>
      </c>
      <c r="E314" s="89" t="s">
        <v>254</v>
      </c>
      <c r="F314" s="89" t="s">
        <v>337</v>
      </c>
      <c r="G314" s="130">
        <v>8</v>
      </c>
      <c r="H314" s="22">
        <v>40</v>
      </c>
      <c r="I314" s="22" t="s">
        <v>123</v>
      </c>
      <c r="J314" s="21" t="s">
        <v>124</v>
      </c>
      <c r="K314" s="21" t="s">
        <v>272</v>
      </c>
      <c r="L314" s="21" t="s">
        <v>194</v>
      </c>
      <c r="M314" s="22">
        <v>1</v>
      </c>
      <c r="N314" s="62">
        <v>13333</v>
      </c>
      <c r="O314" s="62"/>
      <c r="P314" s="62"/>
      <c r="Q314" s="62">
        <f t="shared" si="152"/>
        <v>13333</v>
      </c>
      <c r="R314" s="62">
        <f>70.1*4</f>
        <v>280.39999999999998</v>
      </c>
      <c r="S314" s="62">
        <f t="shared" si="155"/>
        <v>2507.5</v>
      </c>
      <c r="T314" s="62">
        <f t="shared" si="156"/>
        <v>25075</v>
      </c>
      <c r="U314" s="62">
        <f t="shared" si="157"/>
        <v>1999.9499999999998</v>
      </c>
      <c r="V314" s="62">
        <f t="shared" si="158"/>
        <v>399.99</v>
      </c>
      <c r="W314" s="62">
        <f t="shared" si="159"/>
        <v>666.65000000000009</v>
      </c>
      <c r="X314" s="62">
        <f t="shared" si="160"/>
        <v>266.66000000000003</v>
      </c>
      <c r="Y314" s="62">
        <f>1021+25</f>
        <v>1046</v>
      </c>
      <c r="Z314" s="62">
        <v>666</v>
      </c>
      <c r="AA314" s="64">
        <f t="shared" si="151"/>
        <v>7522.5</v>
      </c>
      <c r="AB314" s="64">
        <f t="shared" si="153"/>
        <v>21584.066666666666</v>
      </c>
      <c r="AC314" s="64">
        <f t="shared" si="154"/>
        <v>259008.8</v>
      </c>
      <c r="AD314" s="195"/>
      <c r="AE314" s="195"/>
      <c r="AF314" s="195"/>
      <c r="AG314" s="195"/>
      <c r="AH314" s="195"/>
      <c r="AI314" s="195"/>
      <c r="AJ314" s="195"/>
      <c r="AK314" s="195"/>
      <c r="AL314" s="195"/>
      <c r="AM314" s="197"/>
      <c r="AN314" s="197"/>
      <c r="AO314" s="197"/>
      <c r="AP314" s="197"/>
      <c r="AQ314" s="197"/>
      <c r="AR314" s="197"/>
      <c r="AS314" s="197"/>
      <c r="AT314" s="197"/>
      <c r="AU314" s="197"/>
      <c r="AV314" s="197"/>
      <c r="AW314" s="197"/>
      <c r="AX314" s="197"/>
      <c r="AY314" s="197"/>
      <c r="AZ314" s="197"/>
      <c r="BA314" s="197"/>
      <c r="BB314" s="197"/>
      <c r="BC314" s="197"/>
      <c r="BD314" s="197"/>
      <c r="BE314" s="197"/>
      <c r="BF314" s="197"/>
      <c r="BG314" s="197"/>
      <c r="BH314" s="197"/>
      <c r="BI314" s="197"/>
      <c r="BJ314" s="197"/>
      <c r="BK314" s="197"/>
      <c r="BL314" s="197"/>
      <c r="BM314" s="197"/>
      <c r="BN314" s="197"/>
      <c r="BO314" s="197"/>
      <c r="BP314" s="197"/>
      <c r="BQ314" s="197"/>
      <c r="BR314" s="197"/>
      <c r="BS314" s="197"/>
      <c r="BT314" s="197"/>
      <c r="BU314" s="197"/>
      <c r="BV314" s="197"/>
      <c r="BW314" s="197"/>
      <c r="BX314" s="197"/>
      <c r="BY314" s="197"/>
      <c r="BZ314" s="197"/>
      <c r="CA314" s="197"/>
      <c r="CB314" s="197"/>
      <c r="CC314" s="197"/>
      <c r="CD314" s="197"/>
      <c r="CE314" s="197"/>
      <c r="CF314" s="197"/>
      <c r="CG314" s="197"/>
      <c r="CH314" s="197"/>
      <c r="CI314" s="197"/>
      <c r="CJ314" s="197"/>
      <c r="CK314" s="197"/>
      <c r="CL314" s="197"/>
      <c r="CM314" s="197"/>
      <c r="CN314" s="197"/>
      <c r="CO314" s="197"/>
      <c r="CP314" s="197"/>
      <c r="CQ314" s="197"/>
      <c r="CR314" s="197"/>
      <c r="CS314" s="197"/>
      <c r="CT314" s="197"/>
      <c r="CU314" s="197"/>
      <c r="CV314" s="197"/>
      <c r="CW314" s="197"/>
      <c r="CX314" s="197"/>
      <c r="CY314" s="197"/>
      <c r="CZ314" s="197"/>
      <c r="DA314" s="197"/>
      <c r="DB314" s="197"/>
      <c r="DC314" s="197"/>
      <c r="DD314" s="197"/>
      <c r="DE314" s="197"/>
      <c r="DF314" s="197"/>
      <c r="DG314" s="197"/>
      <c r="DH314" s="197"/>
      <c r="DI314" s="197"/>
      <c r="DJ314" s="197"/>
      <c r="DK314" s="197"/>
      <c r="DL314" s="197"/>
      <c r="DM314" s="197"/>
      <c r="DN314" s="197"/>
      <c r="DO314" s="197"/>
      <c r="DP314" s="197"/>
      <c r="DQ314" s="197"/>
      <c r="DR314" s="197"/>
      <c r="DS314" s="197"/>
      <c r="DT314" s="197"/>
      <c r="DU314" s="197"/>
      <c r="DV314" s="197"/>
      <c r="DW314" s="197"/>
      <c r="DX314" s="197"/>
      <c r="DY314" s="197"/>
      <c r="DZ314" s="197"/>
      <c r="EA314" s="197"/>
      <c r="EB314" s="197"/>
      <c r="EC314" s="197"/>
      <c r="ED314" s="197"/>
      <c r="EE314" s="197"/>
      <c r="EF314" s="197"/>
      <c r="EG314" s="197"/>
      <c r="EH314" s="197"/>
      <c r="EI314" s="197"/>
      <c r="EJ314" s="197"/>
      <c r="EK314" s="197"/>
      <c r="EL314" s="197"/>
      <c r="EM314" s="197"/>
      <c r="EN314" s="197"/>
      <c r="EO314" s="197"/>
      <c r="EP314" s="197"/>
      <c r="EQ314" s="197"/>
      <c r="ER314" s="197"/>
      <c r="ES314" s="197"/>
      <c r="ET314" s="197"/>
      <c r="EU314" s="197"/>
      <c r="EV314" s="197"/>
      <c r="EW314" s="197"/>
      <c r="EX314" s="197"/>
      <c r="EY314" s="197"/>
      <c r="EZ314" s="197"/>
      <c r="FA314" s="197"/>
      <c r="FB314" s="197"/>
      <c r="FC314" s="197"/>
      <c r="FD314" s="197"/>
      <c r="FE314" s="197"/>
      <c r="FF314" s="197"/>
      <c r="FG314" s="197"/>
      <c r="FH314" s="197"/>
      <c r="FI314" s="197"/>
      <c r="FJ314" s="197"/>
      <c r="FK314" s="197"/>
      <c r="FL314" s="197"/>
      <c r="FM314" s="197"/>
      <c r="FN314" s="197"/>
      <c r="FO314" s="197"/>
      <c r="FP314" s="197"/>
      <c r="FQ314" s="197"/>
      <c r="FR314" s="197"/>
      <c r="FS314" s="197"/>
      <c r="FT314" s="197"/>
      <c r="FU314" s="197"/>
      <c r="FV314" s="197"/>
      <c r="FW314" s="197"/>
      <c r="FX314" s="197"/>
      <c r="FY314" s="197"/>
      <c r="FZ314" s="197"/>
      <c r="GA314" s="197"/>
      <c r="GB314" s="197"/>
      <c r="GC314" s="197"/>
      <c r="GD314" s="197"/>
      <c r="GE314" s="197"/>
      <c r="GF314" s="197"/>
      <c r="GG314" s="197"/>
      <c r="GH314" s="197"/>
      <c r="GI314" s="197"/>
      <c r="GJ314" s="197"/>
      <c r="GK314" s="197"/>
      <c r="GL314" s="197"/>
      <c r="GM314" s="197"/>
      <c r="GN314" s="197"/>
      <c r="GO314" s="197"/>
      <c r="GP314" s="197"/>
      <c r="GQ314" s="197"/>
      <c r="GR314" s="197"/>
      <c r="GS314" s="197"/>
      <c r="GT314" s="197"/>
      <c r="GU314" s="197"/>
      <c r="GV314" s="197"/>
      <c r="GW314" s="197"/>
      <c r="GX314" s="197"/>
      <c r="GY314" s="197"/>
      <c r="GZ314" s="197"/>
      <c r="HA314" s="197"/>
      <c r="HB314" s="197"/>
      <c r="HC314" s="197"/>
      <c r="HD314" s="197"/>
      <c r="HE314" s="197"/>
      <c r="HF314" s="197"/>
      <c r="HG314" s="197"/>
      <c r="HH314" s="197"/>
      <c r="HI314" s="197"/>
      <c r="HJ314" s="197"/>
      <c r="HK314" s="197"/>
      <c r="HL314" s="197"/>
      <c r="HM314" s="197"/>
      <c r="HN314" s="197"/>
      <c r="HO314" s="197"/>
      <c r="HP314" s="197"/>
      <c r="HQ314" s="197"/>
      <c r="HR314" s="197"/>
      <c r="HS314" s="197"/>
      <c r="HT314" s="197"/>
      <c r="HU314" s="197"/>
      <c r="HV314" s="197"/>
      <c r="HW314" s="197"/>
      <c r="HX314" s="197"/>
      <c r="HY314" s="197"/>
      <c r="HZ314" s="197"/>
      <c r="IA314" s="197"/>
      <c r="IB314" s="197"/>
      <c r="IC314" s="197"/>
      <c r="ID314" s="197"/>
      <c r="IE314" s="197"/>
      <c r="IF314" s="197"/>
      <c r="IG314" s="197"/>
      <c r="IH314" s="197"/>
      <c r="II314" s="197"/>
      <c r="IJ314" s="197"/>
      <c r="IK314" s="197"/>
      <c r="IL314" s="197"/>
      <c r="IM314" s="197"/>
      <c r="IN314" s="197"/>
      <c r="IO314" s="197"/>
      <c r="IP314" s="197"/>
      <c r="IQ314" s="197"/>
      <c r="IR314" s="197"/>
      <c r="IS314" s="197"/>
      <c r="IT314" s="197"/>
      <c r="IU314" s="197"/>
      <c r="IV314" s="197"/>
      <c r="IW314" s="197"/>
      <c r="IX314" s="197"/>
      <c r="IY314" s="197"/>
      <c r="IZ314" s="197"/>
      <c r="JA314" s="197"/>
      <c r="JB314" s="197"/>
      <c r="JC314" s="197"/>
      <c r="JD314" s="197"/>
      <c r="JE314" s="197"/>
      <c r="JF314" s="197"/>
      <c r="JG314" s="197"/>
      <c r="JH314" s="197"/>
      <c r="JI314" s="197"/>
      <c r="JJ314" s="197"/>
      <c r="JK314" s="197"/>
      <c r="JL314" s="197"/>
      <c r="JM314" s="197"/>
      <c r="JN314" s="197"/>
      <c r="JO314" s="197"/>
      <c r="JP314" s="197"/>
      <c r="JQ314" s="197"/>
      <c r="JR314" s="197"/>
      <c r="JS314" s="197"/>
      <c r="JT314" s="197"/>
      <c r="JU314" s="197"/>
      <c r="JV314" s="197"/>
      <c r="JW314" s="197"/>
      <c r="JX314" s="197"/>
      <c r="JY314" s="197"/>
      <c r="JZ314" s="197"/>
      <c r="KA314" s="197"/>
      <c r="KB314" s="197"/>
      <c r="KC314" s="197"/>
      <c r="KD314" s="197"/>
      <c r="KE314" s="197"/>
      <c r="KF314" s="197"/>
      <c r="KG314" s="197"/>
      <c r="KH314" s="197"/>
      <c r="KI314" s="197"/>
      <c r="KJ314" s="197"/>
      <c r="KK314" s="197"/>
      <c r="KL314" s="197"/>
      <c r="KM314" s="197"/>
      <c r="KN314" s="197"/>
      <c r="KO314" s="197"/>
      <c r="KP314" s="197"/>
      <c r="KQ314" s="197"/>
      <c r="KR314" s="197"/>
      <c r="KS314" s="197"/>
      <c r="KT314" s="197"/>
      <c r="KU314" s="197"/>
      <c r="KV314" s="197"/>
      <c r="KW314" s="197"/>
      <c r="KX314" s="197"/>
      <c r="KY314" s="197"/>
      <c r="KZ314" s="197"/>
      <c r="LA314" s="197"/>
      <c r="LB314" s="197"/>
      <c r="LC314" s="197"/>
      <c r="LD314" s="197"/>
      <c r="LE314" s="197"/>
      <c r="LF314" s="197"/>
      <c r="LG314" s="197"/>
      <c r="LH314" s="197"/>
      <c r="LI314" s="197"/>
      <c r="LJ314" s="197"/>
      <c r="LK314" s="197"/>
      <c r="LL314" s="197"/>
      <c r="LM314" s="197"/>
      <c r="LN314" s="197"/>
      <c r="LO314" s="197"/>
      <c r="LP314" s="197"/>
      <c r="LQ314" s="197"/>
      <c r="LR314" s="197"/>
      <c r="LS314" s="197"/>
      <c r="LT314" s="197"/>
      <c r="LU314" s="197"/>
      <c r="LV314" s="197"/>
      <c r="LW314" s="197"/>
      <c r="LX314" s="197"/>
      <c r="LY314" s="197"/>
      <c r="LZ314" s="197"/>
      <c r="MA314" s="197"/>
      <c r="MB314" s="197"/>
      <c r="MC314" s="197"/>
      <c r="MD314" s="197"/>
      <c r="ME314" s="197"/>
      <c r="MF314" s="197"/>
      <c r="MG314" s="197"/>
      <c r="MH314" s="197"/>
      <c r="MI314" s="197"/>
      <c r="MJ314" s="197"/>
      <c r="MK314" s="197"/>
      <c r="ML314" s="197"/>
      <c r="MM314" s="197"/>
      <c r="MN314" s="197"/>
      <c r="MO314" s="197"/>
      <c r="MP314" s="197"/>
      <c r="MQ314" s="197"/>
      <c r="MR314" s="197"/>
      <c r="MS314" s="197"/>
      <c r="MT314" s="197"/>
      <c r="MU314" s="197"/>
      <c r="MV314" s="197"/>
      <c r="MW314" s="197"/>
      <c r="MX314" s="197"/>
      <c r="MY314" s="197"/>
      <c r="MZ314" s="197"/>
      <c r="NA314" s="197"/>
      <c r="NB314" s="197"/>
      <c r="NC314" s="197"/>
      <c r="ND314" s="197"/>
      <c r="NE314" s="197"/>
      <c r="NF314" s="197"/>
      <c r="NG314" s="197"/>
      <c r="NH314" s="197"/>
      <c r="NI314" s="197"/>
      <c r="NJ314" s="197"/>
      <c r="NK314" s="197"/>
      <c r="NL314" s="197"/>
      <c r="NM314" s="197"/>
      <c r="NN314" s="197"/>
      <c r="NO314" s="197"/>
      <c r="NP314" s="197"/>
      <c r="NQ314" s="197"/>
      <c r="NR314" s="197"/>
      <c r="NS314" s="197"/>
      <c r="NT314" s="197"/>
      <c r="NU314" s="197"/>
      <c r="NV314" s="197"/>
      <c r="NW314" s="197"/>
      <c r="NX314" s="197"/>
      <c r="NY314" s="197"/>
      <c r="NZ314" s="197"/>
      <c r="OA314" s="197"/>
      <c r="OB314" s="197"/>
      <c r="OC314" s="197"/>
      <c r="OD314" s="197"/>
      <c r="OE314" s="197"/>
      <c r="OF314" s="197"/>
      <c r="OG314" s="197"/>
      <c r="OH314" s="197"/>
      <c r="OI314" s="197"/>
      <c r="OJ314" s="197"/>
      <c r="OK314" s="197"/>
      <c r="OL314" s="197"/>
      <c r="OM314" s="197"/>
      <c r="ON314" s="197"/>
      <c r="OO314" s="197"/>
      <c r="OP314" s="197"/>
      <c r="OQ314" s="197"/>
      <c r="OR314" s="197"/>
      <c r="OS314" s="197"/>
      <c r="OT314" s="197"/>
      <c r="OU314" s="197"/>
      <c r="OV314" s="197"/>
      <c r="OW314" s="197"/>
      <c r="OX314" s="197"/>
      <c r="OY314" s="197"/>
      <c r="OZ314" s="197"/>
      <c r="PA314" s="197"/>
      <c r="PB314" s="197"/>
      <c r="PC314" s="197"/>
      <c r="PD314" s="197"/>
      <c r="PE314" s="197"/>
      <c r="PF314" s="197"/>
      <c r="PG314" s="197"/>
      <c r="PH314" s="197"/>
      <c r="PI314" s="197"/>
      <c r="PJ314" s="197"/>
      <c r="PK314" s="197"/>
      <c r="PL314" s="197"/>
      <c r="PM314" s="197"/>
      <c r="PN314" s="197"/>
      <c r="PO314" s="197"/>
      <c r="PP314" s="197"/>
      <c r="PQ314" s="197"/>
      <c r="PR314" s="197"/>
      <c r="PS314" s="197"/>
      <c r="PT314" s="197"/>
      <c r="PU314" s="197"/>
      <c r="PV314" s="197"/>
      <c r="PW314" s="197"/>
      <c r="PX314" s="197"/>
      <c r="PY314" s="197"/>
      <c r="PZ314" s="197"/>
      <c r="QA314" s="197"/>
      <c r="QB314" s="197"/>
      <c r="QC314" s="197"/>
      <c r="QD314" s="197"/>
      <c r="QE314" s="197"/>
      <c r="QF314" s="197"/>
      <c r="QG314" s="197"/>
      <c r="QH314" s="197"/>
      <c r="QI314" s="197"/>
      <c r="QJ314" s="197"/>
      <c r="QK314" s="197"/>
      <c r="QL314" s="197"/>
      <c r="QM314" s="197"/>
      <c r="QN314" s="197"/>
      <c r="QO314" s="197"/>
      <c r="QP314" s="197"/>
      <c r="QQ314" s="197"/>
      <c r="QR314" s="197"/>
      <c r="QS314" s="197"/>
      <c r="QT314" s="197"/>
      <c r="QU314" s="197"/>
      <c r="QV314" s="197"/>
      <c r="QW314" s="197"/>
      <c r="QX314" s="197"/>
      <c r="QY314" s="197"/>
      <c r="QZ314" s="197"/>
      <c r="RA314" s="197"/>
      <c r="RB314" s="197"/>
      <c r="RC314" s="197"/>
      <c r="RD314" s="197"/>
      <c r="RE314" s="197"/>
      <c r="RF314" s="197"/>
      <c r="RG314" s="197"/>
      <c r="RH314" s="197"/>
      <c r="RI314" s="197"/>
      <c r="RJ314" s="197"/>
      <c r="RK314" s="197"/>
      <c r="RL314" s="197"/>
      <c r="RM314" s="197"/>
      <c r="RN314" s="197"/>
      <c r="RO314" s="197"/>
      <c r="RP314" s="197"/>
      <c r="RQ314" s="197"/>
      <c r="RR314" s="197"/>
      <c r="RS314" s="197"/>
      <c r="RT314" s="197"/>
      <c r="RU314" s="197"/>
      <c r="RV314" s="197"/>
      <c r="RW314" s="197"/>
      <c r="RX314" s="197"/>
      <c r="RY314" s="197"/>
      <c r="RZ314" s="197"/>
      <c r="SA314" s="197"/>
      <c r="SB314" s="197"/>
      <c r="SC314" s="197"/>
      <c r="SD314" s="197"/>
      <c r="SE314" s="197"/>
      <c r="SF314" s="197"/>
      <c r="SG314" s="197"/>
      <c r="SH314" s="197"/>
      <c r="SI314" s="197"/>
      <c r="SJ314" s="197"/>
      <c r="SK314" s="197"/>
      <c r="SL314" s="197"/>
      <c r="SM314" s="197"/>
      <c r="SN314" s="197"/>
      <c r="SO314" s="197"/>
      <c r="SP314" s="197"/>
      <c r="SQ314" s="197"/>
      <c r="SR314" s="197"/>
      <c r="SS314" s="197"/>
      <c r="ST314" s="197"/>
      <c r="SU314" s="197"/>
      <c r="SV314" s="197"/>
      <c r="SW314" s="197"/>
      <c r="SX314" s="197"/>
      <c r="SY314" s="197"/>
      <c r="SZ314" s="197"/>
      <c r="TA314" s="197"/>
      <c r="TB314" s="197"/>
      <c r="TC314" s="197"/>
      <c r="TD314" s="197"/>
      <c r="TE314" s="197"/>
      <c r="TF314" s="197"/>
      <c r="TG314" s="197"/>
      <c r="TH314" s="197"/>
      <c r="TI314" s="197"/>
      <c r="TJ314" s="197"/>
      <c r="TK314" s="197"/>
      <c r="TL314" s="197"/>
      <c r="TM314" s="197"/>
      <c r="TN314" s="197"/>
      <c r="TO314" s="197"/>
      <c r="TP314" s="197"/>
      <c r="TQ314" s="197"/>
      <c r="TR314" s="197"/>
      <c r="TS314" s="197"/>
      <c r="TT314" s="197"/>
      <c r="TU314" s="197"/>
      <c r="TV314" s="197"/>
      <c r="TW314" s="197"/>
      <c r="TX314" s="197"/>
      <c r="TY314" s="197"/>
      <c r="TZ314" s="197"/>
      <c r="UA314" s="197"/>
      <c r="UB314" s="197"/>
      <c r="UC314" s="197"/>
      <c r="UD314" s="197"/>
      <c r="UE314" s="197"/>
      <c r="UF314" s="197"/>
      <c r="UG314" s="197"/>
      <c r="UH314" s="197"/>
      <c r="UI314" s="197"/>
      <c r="UJ314" s="197"/>
      <c r="UK314" s="197"/>
      <c r="UL314" s="197"/>
      <c r="UM314" s="197"/>
      <c r="UN314" s="197"/>
      <c r="UO314" s="197"/>
      <c r="UP314" s="197"/>
      <c r="UQ314" s="197"/>
      <c r="UR314" s="197"/>
      <c r="US314" s="197"/>
      <c r="UT314" s="197"/>
      <c r="UU314" s="197"/>
      <c r="UV314" s="197"/>
      <c r="UW314" s="197"/>
      <c r="UX314" s="197"/>
      <c r="UY314" s="197"/>
      <c r="UZ314" s="197"/>
      <c r="VA314" s="197"/>
      <c r="VB314" s="197"/>
      <c r="VC314" s="197"/>
      <c r="VD314" s="197"/>
    </row>
    <row r="315" spans="1:576" ht="12.75" x14ac:dyDescent="0.2">
      <c r="A315" s="18">
        <v>84</v>
      </c>
      <c r="B315" s="89" t="s">
        <v>335</v>
      </c>
      <c r="C315" s="89" t="s">
        <v>336</v>
      </c>
      <c r="D315" s="20">
        <v>14</v>
      </c>
      <c r="E315" s="89" t="s">
        <v>255</v>
      </c>
      <c r="F315" s="89" t="s">
        <v>337</v>
      </c>
      <c r="G315" s="130" t="s">
        <v>116</v>
      </c>
      <c r="H315" s="22">
        <v>40</v>
      </c>
      <c r="I315" s="22" t="s">
        <v>109</v>
      </c>
      <c r="J315" s="21" t="s">
        <v>49</v>
      </c>
      <c r="K315" s="156" t="s">
        <v>272</v>
      </c>
      <c r="L315" s="21" t="s">
        <v>194</v>
      </c>
      <c r="M315" s="22">
        <v>1</v>
      </c>
      <c r="N315" s="62">
        <v>14012</v>
      </c>
      <c r="O315" s="62"/>
      <c r="P315" s="62"/>
      <c r="Q315" s="62">
        <f t="shared" si="152"/>
        <v>14012</v>
      </c>
      <c r="R315" s="62"/>
      <c r="S315" s="62">
        <f t="shared" si="155"/>
        <v>2634.166666666667</v>
      </c>
      <c r="T315" s="62">
        <f t="shared" si="156"/>
        <v>26341.666666666668</v>
      </c>
      <c r="U315" s="62">
        <f t="shared" si="157"/>
        <v>2101.7999999999997</v>
      </c>
      <c r="V315" s="62">
        <f t="shared" si="158"/>
        <v>420.35999999999996</v>
      </c>
      <c r="W315" s="62">
        <f t="shared" si="159"/>
        <v>700.6</v>
      </c>
      <c r="X315" s="62">
        <f t="shared" si="160"/>
        <v>280.24</v>
      </c>
      <c r="Y315" s="62">
        <v>1114</v>
      </c>
      <c r="Z315" s="62">
        <v>679</v>
      </c>
      <c r="AA315" s="64">
        <f t="shared" si="151"/>
        <v>7902.5</v>
      </c>
      <c r="AB315" s="64">
        <f t="shared" si="153"/>
        <v>22381.194444444445</v>
      </c>
      <c r="AC315" s="64">
        <f t="shared" si="154"/>
        <v>268574.33333333337</v>
      </c>
      <c r="AD315" s="64"/>
      <c r="AE315" s="64"/>
      <c r="AF315" s="64"/>
      <c r="AG315" s="64"/>
      <c r="AH315" s="64"/>
      <c r="AI315" s="64"/>
      <c r="AJ315" s="64"/>
      <c r="AK315" s="64"/>
      <c r="AL315" s="64"/>
    </row>
    <row r="316" spans="1:576" s="23" customFormat="1" ht="15" customHeight="1" x14ac:dyDescent="0.2">
      <c r="A316" s="94">
        <v>85</v>
      </c>
      <c r="B316" s="89" t="s">
        <v>335</v>
      </c>
      <c r="C316" s="89" t="s">
        <v>336</v>
      </c>
      <c r="D316" s="20">
        <v>14</v>
      </c>
      <c r="E316" s="89" t="s">
        <v>255</v>
      </c>
      <c r="F316" s="89" t="s">
        <v>337</v>
      </c>
      <c r="G316" s="130" t="s">
        <v>116</v>
      </c>
      <c r="H316" s="22">
        <v>40</v>
      </c>
      <c r="I316" s="22" t="s">
        <v>109</v>
      </c>
      <c r="J316" s="21" t="s">
        <v>44</v>
      </c>
      <c r="K316" s="21" t="s">
        <v>272</v>
      </c>
      <c r="L316" s="21" t="s">
        <v>194</v>
      </c>
      <c r="M316" s="22">
        <v>1</v>
      </c>
      <c r="N316" s="62">
        <v>14012</v>
      </c>
      <c r="O316" s="62"/>
      <c r="P316" s="62"/>
      <c r="Q316" s="62">
        <f t="shared" si="152"/>
        <v>14012</v>
      </c>
      <c r="R316" s="62">
        <f>70.1*4</f>
        <v>280.39999999999998</v>
      </c>
      <c r="S316" s="62">
        <f t="shared" si="155"/>
        <v>2634.166666666667</v>
      </c>
      <c r="T316" s="62">
        <f t="shared" si="156"/>
        <v>26341.666666666668</v>
      </c>
      <c r="U316" s="62">
        <f t="shared" si="157"/>
        <v>2101.7999999999997</v>
      </c>
      <c r="V316" s="62">
        <f t="shared" si="158"/>
        <v>420.35999999999996</v>
      </c>
      <c r="W316" s="62">
        <f t="shared" si="159"/>
        <v>700.6</v>
      </c>
      <c r="X316" s="62">
        <f t="shared" si="160"/>
        <v>280.24</v>
      </c>
      <c r="Y316" s="62">
        <v>1114</v>
      </c>
      <c r="Z316" s="62">
        <v>679</v>
      </c>
      <c r="AA316" s="64">
        <f t="shared" si="151"/>
        <v>7902.5</v>
      </c>
      <c r="AB316" s="64">
        <f t="shared" si="153"/>
        <v>22661.594444444447</v>
      </c>
      <c r="AC316" s="64">
        <f t="shared" si="154"/>
        <v>271939.13333333336</v>
      </c>
      <c r="AD316" s="64"/>
      <c r="AE316" s="64"/>
      <c r="AF316" s="64"/>
      <c r="AG316" s="64"/>
      <c r="AH316" s="64"/>
      <c r="AI316" s="64"/>
      <c r="AJ316" s="64"/>
      <c r="AK316" s="64"/>
      <c r="AL316" s="6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</row>
    <row r="317" spans="1:576" s="23" customFormat="1" ht="15" customHeight="1" x14ac:dyDescent="0.2">
      <c r="A317" s="18">
        <v>86</v>
      </c>
      <c r="B317" s="89" t="s">
        <v>335</v>
      </c>
      <c r="C317" s="89" t="s">
        <v>336</v>
      </c>
      <c r="D317" s="20">
        <v>14</v>
      </c>
      <c r="E317" s="89" t="s">
        <v>255</v>
      </c>
      <c r="F317" s="89" t="s">
        <v>337</v>
      </c>
      <c r="G317" s="130" t="s">
        <v>116</v>
      </c>
      <c r="H317" s="22">
        <v>40</v>
      </c>
      <c r="I317" s="22" t="s">
        <v>109</v>
      </c>
      <c r="J317" s="21" t="s">
        <v>57</v>
      </c>
      <c r="K317" s="21" t="s">
        <v>272</v>
      </c>
      <c r="L317" s="21" t="s">
        <v>194</v>
      </c>
      <c r="M317" s="22">
        <v>1</v>
      </c>
      <c r="N317" s="62">
        <v>14012</v>
      </c>
      <c r="O317" s="62"/>
      <c r="P317" s="62"/>
      <c r="Q317" s="62">
        <f t="shared" si="152"/>
        <v>14012</v>
      </c>
      <c r="R317" s="62"/>
      <c r="S317" s="62">
        <f t="shared" si="155"/>
        <v>2634.166666666667</v>
      </c>
      <c r="T317" s="62">
        <f t="shared" si="156"/>
        <v>26341.666666666668</v>
      </c>
      <c r="U317" s="62">
        <f t="shared" si="157"/>
        <v>2101.7999999999997</v>
      </c>
      <c r="V317" s="62">
        <f t="shared" si="158"/>
        <v>420.35999999999996</v>
      </c>
      <c r="W317" s="62">
        <f t="shared" si="159"/>
        <v>700.6</v>
      </c>
      <c r="X317" s="62">
        <f t="shared" si="160"/>
        <v>280.24</v>
      </c>
      <c r="Y317" s="62">
        <v>1114</v>
      </c>
      <c r="Z317" s="62">
        <v>679</v>
      </c>
      <c r="AA317" s="64">
        <f t="shared" si="151"/>
        <v>7902.5</v>
      </c>
      <c r="AB317" s="64">
        <f t="shared" si="153"/>
        <v>22381.194444444445</v>
      </c>
      <c r="AC317" s="64">
        <f t="shared" si="154"/>
        <v>268574.33333333337</v>
      </c>
      <c r="AD317" s="64"/>
      <c r="AE317" s="64"/>
      <c r="AF317" s="64"/>
      <c r="AG317" s="64"/>
      <c r="AH317" s="64"/>
      <c r="AI317" s="64"/>
      <c r="AJ317" s="64"/>
      <c r="AK317" s="64"/>
      <c r="AL317" s="6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</row>
    <row r="318" spans="1:576" s="23" customFormat="1" ht="15" customHeight="1" x14ac:dyDescent="0.2">
      <c r="A318" s="99">
        <v>87</v>
      </c>
      <c r="B318" s="89" t="s">
        <v>335</v>
      </c>
      <c r="C318" s="89" t="s">
        <v>336</v>
      </c>
      <c r="D318" s="20">
        <v>14</v>
      </c>
      <c r="E318" s="89" t="s">
        <v>255</v>
      </c>
      <c r="F318" s="89" t="s">
        <v>337</v>
      </c>
      <c r="G318" s="130" t="s">
        <v>116</v>
      </c>
      <c r="H318" s="22">
        <v>40</v>
      </c>
      <c r="I318" s="22" t="s">
        <v>109</v>
      </c>
      <c r="J318" s="21" t="s">
        <v>57</v>
      </c>
      <c r="K318" s="21" t="s">
        <v>272</v>
      </c>
      <c r="L318" s="21" t="s">
        <v>194</v>
      </c>
      <c r="M318" s="22">
        <v>1</v>
      </c>
      <c r="N318" s="62">
        <v>14012</v>
      </c>
      <c r="O318" s="62"/>
      <c r="P318" s="62"/>
      <c r="Q318" s="62">
        <f t="shared" si="152"/>
        <v>14012</v>
      </c>
      <c r="R318" s="62">
        <f>70.1*5</f>
        <v>350.5</v>
      </c>
      <c r="S318" s="62">
        <f t="shared" si="155"/>
        <v>2634.166666666667</v>
      </c>
      <c r="T318" s="62">
        <f t="shared" si="156"/>
        <v>26341.666666666668</v>
      </c>
      <c r="U318" s="62">
        <f t="shared" si="157"/>
        <v>2101.7999999999997</v>
      </c>
      <c r="V318" s="62">
        <f t="shared" si="158"/>
        <v>420.35999999999996</v>
      </c>
      <c r="W318" s="62">
        <f t="shared" si="159"/>
        <v>700.6</v>
      </c>
      <c r="X318" s="62">
        <f t="shared" si="160"/>
        <v>280.24</v>
      </c>
      <c r="Y318" s="62">
        <v>1114</v>
      </c>
      <c r="Z318" s="62">
        <v>679</v>
      </c>
      <c r="AA318" s="64">
        <f t="shared" si="151"/>
        <v>7902.5</v>
      </c>
      <c r="AB318" s="64">
        <f t="shared" si="153"/>
        <v>22731.694444444445</v>
      </c>
      <c r="AC318" s="64">
        <f t="shared" si="154"/>
        <v>272780.33333333337</v>
      </c>
      <c r="AD318" s="64"/>
      <c r="AE318" s="64"/>
      <c r="AF318" s="64"/>
      <c r="AG318" s="64"/>
      <c r="AH318" s="64"/>
      <c r="AI318" s="64"/>
      <c r="AJ318" s="64"/>
      <c r="AK318" s="64"/>
      <c r="AL318" s="6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</row>
    <row r="319" spans="1:576" s="23" customFormat="1" ht="15" customHeight="1" x14ac:dyDescent="0.2">
      <c r="A319" s="18">
        <v>88</v>
      </c>
      <c r="B319" s="89" t="s">
        <v>335</v>
      </c>
      <c r="C319" s="89" t="s">
        <v>336</v>
      </c>
      <c r="D319" s="20">
        <v>14</v>
      </c>
      <c r="E319" s="89" t="s">
        <v>255</v>
      </c>
      <c r="F319" s="89" t="s">
        <v>337</v>
      </c>
      <c r="G319" s="134" t="s">
        <v>351</v>
      </c>
      <c r="H319" s="22">
        <v>40</v>
      </c>
      <c r="I319" s="22" t="s">
        <v>109</v>
      </c>
      <c r="J319" s="21" t="s">
        <v>185</v>
      </c>
      <c r="K319" s="21" t="s">
        <v>272</v>
      </c>
      <c r="L319" s="21" t="s">
        <v>194</v>
      </c>
      <c r="M319" s="22">
        <v>1</v>
      </c>
      <c r="N319" s="101">
        <v>14024</v>
      </c>
      <c r="O319" s="62"/>
      <c r="P319" s="62"/>
      <c r="Q319" s="62">
        <f t="shared" si="152"/>
        <v>14024</v>
      </c>
      <c r="R319" s="62">
        <f>70.1*5</f>
        <v>350.5</v>
      </c>
      <c r="S319" s="62">
        <f t="shared" si="155"/>
        <v>2582</v>
      </c>
      <c r="T319" s="62">
        <f t="shared" si="156"/>
        <v>25820</v>
      </c>
      <c r="U319" s="62">
        <f t="shared" si="157"/>
        <v>2103.6</v>
      </c>
      <c r="V319" s="62">
        <f t="shared" si="158"/>
        <v>420.71999999999997</v>
      </c>
      <c r="W319" s="62">
        <f t="shared" si="159"/>
        <v>701.2</v>
      </c>
      <c r="X319" s="62">
        <f t="shared" si="160"/>
        <v>280.48</v>
      </c>
      <c r="Y319" s="62">
        <v>869</v>
      </c>
      <c r="Z319" s="62">
        <v>599</v>
      </c>
      <c r="AA319" s="64">
        <f t="shared" si="151"/>
        <v>7746</v>
      </c>
      <c r="AB319" s="64">
        <f t="shared" si="153"/>
        <v>22360.833333333332</v>
      </c>
      <c r="AC319" s="64">
        <f t="shared" si="154"/>
        <v>268330</v>
      </c>
      <c r="AD319" s="64"/>
      <c r="AE319" s="64"/>
      <c r="AF319" s="64"/>
      <c r="AG319" s="64"/>
      <c r="AH319" s="64"/>
      <c r="AI319" s="64"/>
      <c r="AJ319" s="64"/>
      <c r="AK319" s="64"/>
      <c r="AL319" s="6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</row>
    <row r="320" spans="1:576" s="23" customFormat="1" ht="15" customHeight="1" x14ac:dyDescent="0.2">
      <c r="A320" s="99">
        <v>89</v>
      </c>
      <c r="B320" s="89" t="s">
        <v>335</v>
      </c>
      <c r="C320" s="89" t="s">
        <v>336</v>
      </c>
      <c r="D320" s="20">
        <v>14</v>
      </c>
      <c r="E320" s="89" t="s">
        <v>255</v>
      </c>
      <c r="F320" s="89" t="s">
        <v>337</v>
      </c>
      <c r="G320" s="134" t="s">
        <v>351</v>
      </c>
      <c r="H320" s="22">
        <v>40</v>
      </c>
      <c r="I320" s="22" t="s">
        <v>109</v>
      </c>
      <c r="J320" s="21" t="s">
        <v>76</v>
      </c>
      <c r="K320" s="21" t="s">
        <v>272</v>
      </c>
      <c r="L320" s="21" t="s">
        <v>194</v>
      </c>
      <c r="M320" s="22">
        <v>1</v>
      </c>
      <c r="N320" s="101">
        <v>14024</v>
      </c>
      <c r="O320" s="62"/>
      <c r="P320" s="62"/>
      <c r="Q320" s="62">
        <f t="shared" si="152"/>
        <v>14024</v>
      </c>
      <c r="R320" s="62">
        <f>70.1*5</f>
        <v>350.5</v>
      </c>
      <c r="S320" s="62">
        <f t="shared" si="155"/>
        <v>2582</v>
      </c>
      <c r="T320" s="62">
        <f t="shared" si="156"/>
        <v>25820</v>
      </c>
      <c r="U320" s="62">
        <f t="shared" si="157"/>
        <v>2103.6</v>
      </c>
      <c r="V320" s="62">
        <f t="shared" si="158"/>
        <v>420.71999999999997</v>
      </c>
      <c r="W320" s="62">
        <f t="shared" si="159"/>
        <v>701.2</v>
      </c>
      <c r="X320" s="62">
        <f t="shared" si="160"/>
        <v>280.48</v>
      </c>
      <c r="Y320" s="62">
        <v>869</v>
      </c>
      <c r="Z320" s="62">
        <v>599</v>
      </c>
      <c r="AA320" s="64">
        <f t="shared" si="151"/>
        <v>7746</v>
      </c>
      <c r="AB320" s="64">
        <f t="shared" si="153"/>
        <v>22360.833333333332</v>
      </c>
      <c r="AC320" s="64">
        <f t="shared" si="154"/>
        <v>268330</v>
      </c>
      <c r="AD320" s="64"/>
      <c r="AE320" s="64"/>
      <c r="AF320" s="64"/>
      <c r="AG320" s="64"/>
      <c r="AH320" s="64"/>
      <c r="AI320" s="64"/>
      <c r="AJ320" s="64"/>
      <c r="AK320" s="64"/>
      <c r="AL320" s="6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</row>
    <row r="321" spans="1:576" s="23" customFormat="1" ht="15" customHeight="1" x14ac:dyDescent="0.2">
      <c r="A321" s="94">
        <v>90</v>
      </c>
      <c r="B321" s="89" t="s">
        <v>335</v>
      </c>
      <c r="C321" s="89" t="s">
        <v>336</v>
      </c>
      <c r="D321" s="20">
        <v>14</v>
      </c>
      <c r="E321" s="89" t="s">
        <v>255</v>
      </c>
      <c r="F321" s="89" t="s">
        <v>337</v>
      </c>
      <c r="G321" s="130">
        <v>10</v>
      </c>
      <c r="H321" s="22">
        <v>40</v>
      </c>
      <c r="I321" s="22" t="s">
        <v>109</v>
      </c>
      <c r="J321" s="21" t="s">
        <v>75</v>
      </c>
      <c r="K321" s="21" t="s">
        <v>272</v>
      </c>
      <c r="L321" s="21" t="s">
        <v>194</v>
      </c>
      <c r="M321" s="22">
        <v>1</v>
      </c>
      <c r="N321" s="62">
        <f>15856+300</f>
        <v>16156</v>
      </c>
      <c r="O321" s="62"/>
      <c r="P321" s="62"/>
      <c r="Q321" s="62">
        <f t="shared" si="152"/>
        <v>16156</v>
      </c>
      <c r="R321" s="62">
        <f>70.1*5</f>
        <v>350.5</v>
      </c>
      <c r="S321" s="62">
        <f t="shared" si="155"/>
        <v>2943</v>
      </c>
      <c r="T321" s="62">
        <f t="shared" si="156"/>
        <v>29430</v>
      </c>
      <c r="U321" s="62">
        <f t="shared" si="157"/>
        <v>2423.4</v>
      </c>
      <c r="V321" s="62">
        <f t="shared" si="158"/>
        <v>484.68</v>
      </c>
      <c r="W321" s="62">
        <f t="shared" si="159"/>
        <v>807.80000000000007</v>
      </c>
      <c r="X321" s="62">
        <f t="shared" si="160"/>
        <v>323.12</v>
      </c>
      <c r="Y321" s="62">
        <v>931</v>
      </c>
      <c r="Z321" s="62">
        <v>571</v>
      </c>
      <c r="AA321" s="64">
        <f t="shared" si="151"/>
        <v>8829</v>
      </c>
      <c r="AB321" s="64">
        <f t="shared" si="153"/>
        <v>25481</v>
      </c>
      <c r="AC321" s="64">
        <f t="shared" si="154"/>
        <v>305772</v>
      </c>
      <c r="AD321" s="64"/>
      <c r="AE321" s="64"/>
      <c r="AF321" s="64"/>
      <c r="AG321" s="64"/>
      <c r="AH321" s="64"/>
      <c r="AI321" s="64"/>
      <c r="AJ321" s="64"/>
      <c r="AK321" s="64"/>
      <c r="AL321" s="6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</row>
    <row r="322" spans="1:576" s="23" customFormat="1" ht="15" customHeight="1" x14ac:dyDescent="0.2">
      <c r="A322" s="18">
        <v>91</v>
      </c>
      <c r="B322" s="89" t="s">
        <v>335</v>
      </c>
      <c r="C322" s="89" t="s">
        <v>336</v>
      </c>
      <c r="D322" s="20">
        <v>14</v>
      </c>
      <c r="E322" s="89" t="s">
        <v>255</v>
      </c>
      <c r="F322" s="89" t="s">
        <v>337</v>
      </c>
      <c r="G322" s="130">
        <v>11</v>
      </c>
      <c r="H322" s="22">
        <v>40</v>
      </c>
      <c r="I322" s="22" t="s">
        <v>109</v>
      </c>
      <c r="J322" s="21" t="s">
        <v>64</v>
      </c>
      <c r="K322" s="21" t="s">
        <v>272</v>
      </c>
      <c r="L322" s="21" t="s">
        <v>194</v>
      </c>
      <c r="M322" s="22">
        <v>1</v>
      </c>
      <c r="N322" s="62">
        <v>19633</v>
      </c>
      <c r="O322" s="62"/>
      <c r="P322" s="62"/>
      <c r="Q322" s="62">
        <f t="shared" si="152"/>
        <v>19633</v>
      </c>
      <c r="R322" s="62">
        <f>70.1*4</f>
        <v>280.39999999999998</v>
      </c>
      <c r="S322" s="62">
        <f t="shared" si="155"/>
        <v>3608.333333333333</v>
      </c>
      <c r="T322" s="62">
        <f t="shared" si="156"/>
        <v>36083.333333333328</v>
      </c>
      <c r="U322" s="62">
        <f t="shared" si="157"/>
        <v>2944.95</v>
      </c>
      <c r="V322" s="62">
        <f t="shared" si="158"/>
        <v>588.99</v>
      </c>
      <c r="W322" s="62">
        <f t="shared" si="159"/>
        <v>981.65000000000009</v>
      </c>
      <c r="X322" s="62">
        <f t="shared" si="160"/>
        <v>392.66</v>
      </c>
      <c r="Y322" s="62">
        <v>1261</v>
      </c>
      <c r="Z322" s="62">
        <v>756</v>
      </c>
      <c r="AA322" s="64">
        <f t="shared" si="151"/>
        <v>10825</v>
      </c>
      <c r="AB322" s="64">
        <f t="shared" si="153"/>
        <v>31048.372222222228</v>
      </c>
      <c r="AC322" s="64">
        <f t="shared" si="154"/>
        <v>372580.46666666673</v>
      </c>
      <c r="AD322" s="64"/>
      <c r="AE322" s="64"/>
      <c r="AF322" s="64"/>
      <c r="AG322" s="64"/>
      <c r="AH322" s="64"/>
      <c r="AI322" s="64"/>
      <c r="AJ322" s="64"/>
      <c r="AK322" s="64"/>
      <c r="AL322" s="6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</row>
    <row r="323" spans="1:576" s="23" customFormat="1" ht="15" customHeight="1" x14ac:dyDescent="0.2">
      <c r="A323" s="99">
        <v>92</v>
      </c>
      <c r="B323" s="89" t="s">
        <v>335</v>
      </c>
      <c r="C323" s="89" t="s">
        <v>336</v>
      </c>
      <c r="D323" s="20">
        <v>14</v>
      </c>
      <c r="E323" s="89" t="s">
        <v>255</v>
      </c>
      <c r="F323" s="89" t="s">
        <v>337</v>
      </c>
      <c r="G323" s="130">
        <v>12</v>
      </c>
      <c r="H323" s="22">
        <v>40</v>
      </c>
      <c r="I323" s="22" t="s">
        <v>109</v>
      </c>
      <c r="J323" s="21" t="s">
        <v>70</v>
      </c>
      <c r="K323" s="21" t="s">
        <v>272</v>
      </c>
      <c r="L323" s="21" t="s">
        <v>194</v>
      </c>
      <c r="M323" s="22">
        <v>1</v>
      </c>
      <c r="N323" s="62">
        <v>24345</v>
      </c>
      <c r="O323" s="62"/>
      <c r="P323" s="62"/>
      <c r="Q323" s="62">
        <f t="shared" si="152"/>
        <v>24345</v>
      </c>
      <c r="R323" s="62"/>
      <c r="S323" s="62">
        <f t="shared" si="155"/>
        <v>4393.666666666667</v>
      </c>
      <c r="T323" s="62">
        <f t="shared" si="156"/>
        <v>43936.666666666664</v>
      </c>
      <c r="U323" s="62">
        <f t="shared" si="157"/>
        <v>3651.75</v>
      </c>
      <c r="V323" s="62">
        <f t="shared" si="158"/>
        <v>730.35</v>
      </c>
      <c r="W323" s="62">
        <f t="shared" si="159"/>
        <v>1217.25</v>
      </c>
      <c r="X323" s="62">
        <f t="shared" si="160"/>
        <v>486.90000000000003</v>
      </c>
      <c r="Y323" s="62">
        <v>1261</v>
      </c>
      <c r="Z323" s="62">
        <v>756</v>
      </c>
      <c r="AA323" s="64">
        <f t="shared" si="151"/>
        <v>13181</v>
      </c>
      <c r="AB323" s="64">
        <f t="shared" si="153"/>
        <v>37574.194444444445</v>
      </c>
      <c r="AC323" s="64">
        <f t="shared" si="154"/>
        <v>450890.33333333337</v>
      </c>
      <c r="AD323" s="64"/>
      <c r="AE323" s="64"/>
      <c r="AF323" s="64"/>
      <c r="AG323" s="64"/>
      <c r="AH323" s="64"/>
      <c r="AI323" s="64"/>
      <c r="AJ323" s="64"/>
      <c r="AK323" s="64"/>
      <c r="AL323" s="6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</row>
    <row r="324" spans="1:576" s="23" customFormat="1" ht="15" customHeight="1" x14ac:dyDescent="0.2">
      <c r="A324" s="18">
        <v>93</v>
      </c>
      <c r="B324" s="89" t="s">
        <v>335</v>
      </c>
      <c r="C324" s="89" t="s">
        <v>336</v>
      </c>
      <c r="D324" s="20">
        <v>14</v>
      </c>
      <c r="E324" s="89" t="s">
        <v>255</v>
      </c>
      <c r="F324" s="89" t="s">
        <v>337</v>
      </c>
      <c r="G324" s="130">
        <v>12</v>
      </c>
      <c r="H324" s="22">
        <v>40</v>
      </c>
      <c r="I324" s="22" t="s">
        <v>109</v>
      </c>
      <c r="J324" s="21" t="s">
        <v>68</v>
      </c>
      <c r="K324" s="21" t="s">
        <v>272</v>
      </c>
      <c r="L324" s="21" t="s">
        <v>194</v>
      </c>
      <c r="M324" s="22">
        <v>1</v>
      </c>
      <c r="N324" s="62">
        <v>24345</v>
      </c>
      <c r="O324" s="62"/>
      <c r="P324" s="62"/>
      <c r="Q324" s="62">
        <f t="shared" si="152"/>
        <v>24345</v>
      </c>
      <c r="R324" s="62">
        <f>70.1*4</f>
        <v>280.39999999999998</v>
      </c>
      <c r="S324" s="62">
        <f t="shared" si="155"/>
        <v>4451.333333333333</v>
      </c>
      <c r="T324" s="62">
        <f t="shared" si="156"/>
        <v>44513.333333333336</v>
      </c>
      <c r="U324" s="62">
        <f t="shared" si="157"/>
        <v>3651.75</v>
      </c>
      <c r="V324" s="62">
        <f t="shared" si="158"/>
        <v>730.35</v>
      </c>
      <c r="W324" s="62">
        <f t="shared" si="159"/>
        <v>1217.25</v>
      </c>
      <c r="X324" s="62">
        <f t="shared" si="160"/>
        <v>486.90000000000003</v>
      </c>
      <c r="Y324" s="62">
        <v>1455</v>
      </c>
      <c r="Z324" s="62">
        <v>908</v>
      </c>
      <c r="AA324" s="64">
        <f t="shared" si="151"/>
        <v>13354</v>
      </c>
      <c r="AB324" s="64">
        <f t="shared" si="153"/>
        <v>38267.872222222228</v>
      </c>
      <c r="AC324" s="64">
        <f t="shared" si="154"/>
        <v>459214.46666666673</v>
      </c>
      <c r="AD324" s="64"/>
      <c r="AE324" s="64"/>
      <c r="AF324" s="64"/>
      <c r="AG324" s="64"/>
      <c r="AH324" s="64"/>
      <c r="AI324" s="64"/>
      <c r="AJ324" s="64"/>
      <c r="AK324" s="64"/>
      <c r="AL324" s="6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</row>
    <row r="325" spans="1:576" s="23" customFormat="1" ht="15" customHeight="1" x14ac:dyDescent="0.2">
      <c r="A325" s="94">
        <v>94</v>
      </c>
      <c r="B325" s="89" t="s">
        <v>335</v>
      </c>
      <c r="C325" s="89" t="s">
        <v>336</v>
      </c>
      <c r="D325" s="20">
        <v>14</v>
      </c>
      <c r="E325" s="89" t="s">
        <v>255</v>
      </c>
      <c r="F325" s="89" t="s">
        <v>337</v>
      </c>
      <c r="G325" s="130">
        <v>15</v>
      </c>
      <c r="H325" s="22">
        <v>40</v>
      </c>
      <c r="I325" s="22" t="s">
        <v>109</v>
      </c>
      <c r="J325" s="21" t="s">
        <v>62</v>
      </c>
      <c r="K325" s="21" t="s">
        <v>272</v>
      </c>
      <c r="L325" s="21" t="s">
        <v>194</v>
      </c>
      <c r="M325" s="22">
        <v>1</v>
      </c>
      <c r="N325" s="62">
        <v>48963</v>
      </c>
      <c r="O325" s="62"/>
      <c r="P325" s="62"/>
      <c r="Q325" s="62">
        <f t="shared" si="152"/>
        <v>48963</v>
      </c>
      <c r="R325" s="62"/>
      <c r="S325" s="62">
        <f t="shared" si="155"/>
        <v>8728.1666666666679</v>
      </c>
      <c r="T325" s="62">
        <f t="shared" si="156"/>
        <v>87281.666666666672</v>
      </c>
      <c r="U325" s="62">
        <f t="shared" si="157"/>
        <v>7344.45</v>
      </c>
      <c r="V325" s="62">
        <f t="shared" si="158"/>
        <v>1468.8899999999999</v>
      </c>
      <c r="W325" s="62">
        <f t="shared" si="159"/>
        <v>2448.15</v>
      </c>
      <c r="X325" s="62">
        <f t="shared" si="160"/>
        <v>979.26</v>
      </c>
      <c r="Y325" s="62">
        <v>1989</v>
      </c>
      <c r="Z325" s="62">
        <v>1417</v>
      </c>
      <c r="AA325" s="64"/>
      <c r="AB325" s="64">
        <f t="shared" si="153"/>
        <v>72610.569444444438</v>
      </c>
      <c r="AC325" s="64">
        <f t="shared" si="154"/>
        <v>871326.83333333326</v>
      </c>
      <c r="AD325" s="64"/>
      <c r="AE325" s="64"/>
      <c r="AF325" s="64"/>
      <c r="AG325" s="64"/>
      <c r="AH325" s="64"/>
      <c r="AI325" s="64"/>
      <c r="AJ325" s="64"/>
      <c r="AK325" s="64"/>
      <c r="AL325" s="6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</row>
    <row r="326" spans="1:576" s="23" customFormat="1" ht="15" customHeight="1" x14ac:dyDescent="0.2">
      <c r="A326" s="18">
        <v>95</v>
      </c>
      <c r="B326" s="89" t="s">
        <v>335</v>
      </c>
      <c r="C326" s="89" t="s">
        <v>336</v>
      </c>
      <c r="D326" s="20">
        <v>14</v>
      </c>
      <c r="E326" s="89" t="s">
        <v>255</v>
      </c>
      <c r="F326" s="89" t="s">
        <v>337</v>
      </c>
      <c r="G326" s="130" t="s">
        <v>127</v>
      </c>
      <c r="H326" s="22">
        <v>40</v>
      </c>
      <c r="I326" s="22" t="s">
        <v>123</v>
      </c>
      <c r="J326" s="21" t="s">
        <v>128</v>
      </c>
      <c r="K326" s="156" t="s">
        <v>360</v>
      </c>
      <c r="L326" s="21" t="s">
        <v>194</v>
      </c>
      <c r="M326" s="22">
        <v>1</v>
      </c>
      <c r="N326" s="225">
        <v>12087</v>
      </c>
      <c r="O326" s="62"/>
      <c r="P326" s="62"/>
      <c r="Q326" s="62">
        <f t="shared" si="152"/>
        <v>12087</v>
      </c>
      <c r="R326" s="62"/>
      <c r="S326" s="62">
        <f t="shared" si="155"/>
        <v>2284.1666666666665</v>
      </c>
      <c r="T326" s="62">
        <f t="shared" si="156"/>
        <v>22841.666666666664</v>
      </c>
      <c r="U326" s="62">
        <f t="shared" si="157"/>
        <v>1813.05</v>
      </c>
      <c r="V326" s="62">
        <f t="shared" si="158"/>
        <v>362.61</v>
      </c>
      <c r="W326" s="62">
        <f t="shared" si="159"/>
        <v>604.35</v>
      </c>
      <c r="X326" s="62">
        <f t="shared" si="160"/>
        <v>241.74</v>
      </c>
      <c r="Y326" s="62">
        <f>887+70</f>
        <v>957</v>
      </c>
      <c r="Z326" s="62">
        <f>631+30</f>
        <v>661</v>
      </c>
      <c r="AA326" s="64">
        <f>(Q326+Y326+Z326)/2</f>
        <v>6852.5</v>
      </c>
      <c r="AB326" s="64">
        <f t="shared" si="153"/>
        <v>19391.611111111109</v>
      </c>
      <c r="AC326" s="64">
        <f t="shared" si="154"/>
        <v>232699.33333333331</v>
      </c>
      <c r="AD326" s="64"/>
      <c r="AE326" s="64"/>
      <c r="AF326" s="64"/>
      <c r="AG326" s="64"/>
      <c r="AH326" s="64"/>
      <c r="AI326" s="64"/>
      <c r="AJ326" s="64"/>
      <c r="AK326" s="64"/>
      <c r="AL326" s="6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</row>
    <row r="327" spans="1:576" s="23" customFormat="1" ht="15" customHeight="1" x14ac:dyDescent="0.2">
      <c r="A327" s="99">
        <v>96</v>
      </c>
      <c r="B327" s="89" t="s">
        <v>335</v>
      </c>
      <c r="C327" s="89" t="s">
        <v>336</v>
      </c>
      <c r="D327" s="20">
        <v>14</v>
      </c>
      <c r="E327" s="89" t="s">
        <v>255</v>
      </c>
      <c r="F327" s="89" t="s">
        <v>337</v>
      </c>
      <c r="G327" s="134" t="s">
        <v>122</v>
      </c>
      <c r="H327" s="22">
        <v>40</v>
      </c>
      <c r="I327" s="22" t="s">
        <v>123</v>
      </c>
      <c r="J327" s="51" t="s">
        <v>354</v>
      </c>
      <c r="K327" s="156" t="s">
        <v>360</v>
      </c>
      <c r="L327" s="21" t="s">
        <v>194</v>
      </c>
      <c r="M327" s="22">
        <v>1</v>
      </c>
      <c r="N327" s="62">
        <v>12605</v>
      </c>
      <c r="O327" s="62"/>
      <c r="P327" s="62"/>
      <c r="Q327" s="62">
        <f t="shared" si="152"/>
        <v>12605</v>
      </c>
      <c r="R327" s="62">
        <f>70.1*5</f>
        <v>350.5</v>
      </c>
      <c r="S327" s="62">
        <f t="shared" si="155"/>
        <v>2319.3333333333335</v>
      </c>
      <c r="T327" s="62">
        <f t="shared" si="156"/>
        <v>23193.333333333332</v>
      </c>
      <c r="U327" s="62">
        <f t="shared" si="157"/>
        <v>1890.75</v>
      </c>
      <c r="V327" s="62">
        <f t="shared" si="158"/>
        <v>378.15</v>
      </c>
      <c r="W327" s="62">
        <f t="shared" si="159"/>
        <v>630.25</v>
      </c>
      <c r="X327" s="62">
        <f t="shared" si="160"/>
        <v>252.1</v>
      </c>
      <c r="Y327" s="62">
        <f>745+70</f>
        <v>815</v>
      </c>
      <c r="Z327" s="62">
        <f>466+30</f>
        <v>496</v>
      </c>
      <c r="AA327" s="64">
        <f>(Q327+Y327+Z327)/2</f>
        <v>6958</v>
      </c>
      <c r="AB327" s="64">
        <f t="shared" si="153"/>
        <v>20123.638888888891</v>
      </c>
      <c r="AC327" s="64">
        <f t="shared" si="154"/>
        <v>241483.66666666669</v>
      </c>
      <c r="AD327" s="64"/>
      <c r="AE327" s="64"/>
      <c r="AF327" s="64"/>
      <c r="AG327" s="64"/>
      <c r="AH327" s="64"/>
      <c r="AI327" s="64"/>
      <c r="AJ327" s="64"/>
      <c r="AK327" s="64"/>
      <c r="AL327" s="6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</row>
    <row r="328" spans="1:576" s="23" customFormat="1" ht="15" customHeight="1" x14ac:dyDescent="0.2">
      <c r="A328" s="18">
        <v>97</v>
      </c>
      <c r="B328" s="89" t="s">
        <v>335</v>
      </c>
      <c r="C328" s="89" t="s">
        <v>336</v>
      </c>
      <c r="D328" s="20">
        <v>14</v>
      </c>
      <c r="E328" s="89" t="s">
        <v>255</v>
      </c>
      <c r="F328" s="89" t="s">
        <v>337</v>
      </c>
      <c r="G328" s="134" t="s">
        <v>122</v>
      </c>
      <c r="H328" s="22">
        <v>40</v>
      </c>
      <c r="I328" s="22" t="s">
        <v>123</v>
      </c>
      <c r="J328" s="21" t="s">
        <v>333</v>
      </c>
      <c r="K328" s="156" t="s">
        <v>360</v>
      </c>
      <c r="L328" s="21" t="s">
        <v>194</v>
      </c>
      <c r="M328" s="22">
        <v>1</v>
      </c>
      <c r="N328" s="62">
        <v>12605</v>
      </c>
      <c r="O328" s="62"/>
      <c r="P328" s="62"/>
      <c r="Q328" s="62">
        <f t="shared" ref="Q328:Q330" si="162">N328+O328+P328</f>
        <v>12605</v>
      </c>
      <c r="R328" s="62">
        <f>70.1*4</f>
        <v>280.39999999999998</v>
      </c>
      <c r="S328" s="62">
        <f t="shared" si="155"/>
        <v>2360.166666666667</v>
      </c>
      <c r="T328" s="62">
        <f t="shared" si="156"/>
        <v>23601.666666666668</v>
      </c>
      <c r="U328" s="62">
        <f t="shared" si="157"/>
        <v>1890.75</v>
      </c>
      <c r="V328" s="62">
        <f t="shared" si="158"/>
        <v>378.15</v>
      </c>
      <c r="W328" s="62">
        <f t="shared" si="159"/>
        <v>630.25</v>
      </c>
      <c r="X328" s="62">
        <f t="shared" si="160"/>
        <v>252.1</v>
      </c>
      <c r="Y328" s="62">
        <f>856+70</f>
        <v>926</v>
      </c>
      <c r="Z328" s="62">
        <f>600+30</f>
        <v>630</v>
      </c>
      <c r="AA328" s="64">
        <f>(Q328+Y328+Z328)/2</f>
        <v>7080.5</v>
      </c>
      <c r="AB328" s="64">
        <f t="shared" ref="AB328:AB330" si="163">Q328+R328+U328+V328+W328+X328+Y328+Z328+(S328/12+T328/12+AA328/12)</f>
        <v>20346.177777777779</v>
      </c>
      <c r="AC328" s="64">
        <f t="shared" ref="AC328:AC330" si="164">+AB328*12</f>
        <v>244154.13333333336</v>
      </c>
      <c r="AD328" s="64"/>
      <c r="AE328" s="64"/>
      <c r="AF328" s="64"/>
      <c r="AG328" s="64"/>
      <c r="AH328" s="64"/>
      <c r="AI328" s="64"/>
      <c r="AJ328" s="64"/>
      <c r="AK328" s="64"/>
      <c r="AL328" s="6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S328" s="24"/>
      <c r="PT328" s="24"/>
      <c r="PU328" s="24"/>
      <c r="PV328" s="24"/>
      <c r="PW328" s="24"/>
      <c r="PX328" s="24"/>
      <c r="PY328" s="24"/>
      <c r="PZ328" s="24"/>
      <c r="QA328" s="24"/>
      <c r="QB328" s="24"/>
      <c r="QC328" s="24"/>
      <c r="QD328" s="24"/>
      <c r="QE328" s="24"/>
      <c r="QF328" s="24"/>
      <c r="QG328" s="24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W328" s="24"/>
      <c r="QX328" s="24"/>
      <c r="QY328" s="24"/>
      <c r="QZ328" s="24"/>
      <c r="RA328" s="24"/>
      <c r="RB328" s="24"/>
      <c r="RC328" s="24"/>
      <c r="RD328" s="24"/>
      <c r="RE328" s="24"/>
      <c r="RF328" s="24"/>
      <c r="RG328" s="24"/>
      <c r="RH328" s="24"/>
      <c r="RI328" s="24"/>
      <c r="RJ328" s="24"/>
      <c r="RK328" s="24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A328" s="24"/>
      <c r="SB328" s="24"/>
      <c r="SC328" s="24"/>
      <c r="SD328" s="24"/>
      <c r="SE328" s="24"/>
      <c r="SF328" s="24"/>
      <c r="SG328" s="24"/>
      <c r="SH328" s="24"/>
      <c r="SI328" s="24"/>
      <c r="SJ328" s="24"/>
      <c r="SK328" s="24"/>
      <c r="SL328" s="24"/>
      <c r="SM328" s="24"/>
      <c r="SN328" s="24"/>
      <c r="SO328" s="24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E328" s="24"/>
      <c r="TF328" s="24"/>
      <c r="TG328" s="24"/>
      <c r="TH328" s="24"/>
      <c r="TI328" s="24"/>
      <c r="TJ328" s="24"/>
      <c r="TK328" s="24"/>
      <c r="TL328" s="24"/>
      <c r="TM328" s="24"/>
      <c r="TN328" s="24"/>
      <c r="TO328" s="24"/>
      <c r="TP328" s="24"/>
      <c r="TQ328" s="24"/>
      <c r="TR328" s="24"/>
      <c r="TS328" s="24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I328" s="24"/>
      <c r="UJ328" s="24"/>
      <c r="UK328" s="24"/>
      <c r="UL328" s="24"/>
      <c r="UM328" s="24"/>
      <c r="UN328" s="24"/>
      <c r="UO328" s="24"/>
      <c r="UP328" s="24"/>
      <c r="UQ328" s="24"/>
      <c r="UR328" s="24"/>
      <c r="US328" s="24"/>
      <c r="UT328" s="24"/>
      <c r="UU328" s="24"/>
      <c r="UV328" s="24"/>
      <c r="UW328" s="24"/>
      <c r="UX328" s="24"/>
      <c r="UY328" s="24"/>
      <c r="UZ328" s="24"/>
      <c r="VA328" s="24"/>
      <c r="VB328" s="24"/>
      <c r="VC328" s="24"/>
      <c r="VD328" s="24"/>
    </row>
    <row r="329" spans="1:576" s="23" customFormat="1" ht="15" customHeight="1" x14ac:dyDescent="0.2">
      <c r="A329" s="99">
        <v>98</v>
      </c>
      <c r="B329" s="89" t="s">
        <v>335</v>
      </c>
      <c r="C329" s="89" t="s">
        <v>336</v>
      </c>
      <c r="D329" s="20">
        <v>14</v>
      </c>
      <c r="E329" s="89" t="s">
        <v>255</v>
      </c>
      <c r="F329" s="89" t="s">
        <v>337</v>
      </c>
      <c r="G329" s="134" t="s">
        <v>353</v>
      </c>
      <c r="H329" s="22">
        <v>40</v>
      </c>
      <c r="I329" s="22" t="s">
        <v>123</v>
      </c>
      <c r="J329" s="21" t="s">
        <v>40</v>
      </c>
      <c r="K329" s="156" t="s">
        <v>360</v>
      </c>
      <c r="L329" s="21" t="s">
        <v>194</v>
      </c>
      <c r="M329" s="22">
        <v>1</v>
      </c>
      <c r="N329" s="62">
        <v>16756</v>
      </c>
      <c r="O329" s="62"/>
      <c r="P329" s="62">
        <f>+N329*0.15</f>
        <v>2513.4</v>
      </c>
      <c r="Q329" s="62">
        <f t="shared" si="162"/>
        <v>19269.400000000001</v>
      </c>
      <c r="R329" s="62">
        <f>70.1*5</f>
        <v>350.5</v>
      </c>
      <c r="S329" s="62">
        <f t="shared" si="155"/>
        <v>3510.4</v>
      </c>
      <c r="T329" s="62">
        <f t="shared" si="156"/>
        <v>35104</v>
      </c>
      <c r="U329" s="62">
        <f t="shared" si="157"/>
        <v>2890.4100000000003</v>
      </c>
      <c r="V329" s="62">
        <f t="shared" si="158"/>
        <v>578.08199999999999</v>
      </c>
      <c r="W329" s="62">
        <f t="shared" si="159"/>
        <v>963.47000000000014</v>
      </c>
      <c r="X329" s="62">
        <f t="shared" si="160"/>
        <v>385.38800000000003</v>
      </c>
      <c r="Y329" s="62">
        <v>1114</v>
      </c>
      <c r="Z329" s="62">
        <v>679</v>
      </c>
      <c r="AA329" s="64">
        <f>(Q329+Y329+Z329)/2</f>
        <v>10531.2</v>
      </c>
      <c r="AB329" s="64">
        <f t="shared" si="163"/>
        <v>30325.716666666667</v>
      </c>
      <c r="AC329" s="64">
        <f t="shared" si="164"/>
        <v>363908.6</v>
      </c>
      <c r="AD329" s="64"/>
      <c r="AE329" s="64"/>
      <c r="AF329" s="64"/>
      <c r="AG329" s="64"/>
      <c r="AH329" s="64"/>
      <c r="AI329" s="64"/>
      <c r="AJ329" s="64"/>
      <c r="AK329" s="64"/>
      <c r="AL329" s="6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  <c r="PF329" s="24"/>
      <c r="PG329" s="24"/>
      <c r="PH329" s="24"/>
      <c r="PI329" s="24"/>
      <c r="PJ329" s="24"/>
      <c r="PK329" s="24"/>
      <c r="PL329" s="24"/>
      <c r="PM329" s="24"/>
      <c r="PN329" s="24"/>
      <c r="PO329" s="24"/>
      <c r="PP329" s="24"/>
      <c r="PQ329" s="24"/>
      <c r="PR329" s="24"/>
      <c r="PS329" s="24"/>
      <c r="PT329" s="24"/>
      <c r="PU329" s="24"/>
      <c r="PV329" s="24"/>
      <c r="PW329" s="24"/>
      <c r="PX329" s="24"/>
      <c r="PY329" s="24"/>
      <c r="PZ329" s="24"/>
      <c r="QA329" s="24"/>
      <c r="QB329" s="24"/>
      <c r="QC329" s="24"/>
      <c r="QD329" s="24"/>
      <c r="QE329" s="24"/>
      <c r="QF329" s="24"/>
      <c r="QG329" s="24"/>
      <c r="QH329" s="24"/>
      <c r="QI329" s="24"/>
      <c r="QJ329" s="24"/>
      <c r="QK329" s="24"/>
      <c r="QL329" s="24"/>
      <c r="QM329" s="24"/>
      <c r="QN329" s="24"/>
      <c r="QO329" s="24"/>
      <c r="QP329" s="24"/>
      <c r="QQ329" s="24"/>
      <c r="QR329" s="24"/>
      <c r="QS329" s="24"/>
      <c r="QT329" s="24"/>
      <c r="QU329" s="24"/>
      <c r="QV329" s="24"/>
      <c r="QW329" s="24"/>
      <c r="QX329" s="24"/>
      <c r="QY329" s="24"/>
      <c r="QZ329" s="24"/>
      <c r="RA329" s="24"/>
      <c r="RB329" s="24"/>
      <c r="RC329" s="24"/>
      <c r="RD329" s="24"/>
      <c r="RE329" s="24"/>
      <c r="RF329" s="24"/>
      <c r="RG329" s="24"/>
      <c r="RH329" s="24"/>
      <c r="RI329" s="24"/>
      <c r="RJ329" s="24"/>
      <c r="RK329" s="24"/>
      <c r="RL329" s="24"/>
      <c r="RM329" s="24"/>
      <c r="RN329" s="24"/>
      <c r="RO329" s="24"/>
      <c r="RP329" s="24"/>
      <c r="RQ329" s="24"/>
      <c r="RR329" s="24"/>
      <c r="RS329" s="24"/>
      <c r="RT329" s="24"/>
      <c r="RU329" s="24"/>
      <c r="RV329" s="24"/>
      <c r="RW329" s="24"/>
      <c r="RX329" s="24"/>
      <c r="RY329" s="24"/>
      <c r="RZ329" s="24"/>
      <c r="SA329" s="24"/>
      <c r="SB329" s="24"/>
      <c r="SC329" s="24"/>
      <c r="SD329" s="24"/>
      <c r="SE329" s="24"/>
      <c r="SF329" s="24"/>
      <c r="SG329" s="24"/>
      <c r="SH329" s="24"/>
      <c r="SI329" s="24"/>
      <c r="SJ329" s="24"/>
      <c r="SK329" s="24"/>
      <c r="SL329" s="24"/>
      <c r="SM329" s="24"/>
      <c r="SN329" s="24"/>
      <c r="SO329" s="24"/>
      <c r="SP329" s="24"/>
      <c r="SQ329" s="24"/>
      <c r="SR329" s="24"/>
      <c r="SS329" s="24"/>
      <c r="ST329" s="24"/>
      <c r="SU329" s="24"/>
      <c r="SV329" s="24"/>
      <c r="SW329" s="24"/>
      <c r="SX329" s="24"/>
      <c r="SY329" s="24"/>
      <c r="SZ329" s="24"/>
      <c r="TA329" s="24"/>
      <c r="TB329" s="24"/>
      <c r="TC329" s="24"/>
      <c r="TD329" s="24"/>
      <c r="TE329" s="24"/>
      <c r="TF329" s="24"/>
      <c r="TG329" s="24"/>
      <c r="TH329" s="24"/>
      <c r="TI329" s="24"/>
      <c r="TJ329" s="24"/>
      <c r="TK329" s="24"/>
      <c r="TL329" s="24"/>
      <c r="TM329" s="24"/>
      <c r="TN329" s="24"/>
      <c r="TO329" s="24"/>
      <c r="TP329" s="24"/>
      <c r="TQ329" s="24"/>
      <c r="TR329" s="24"/>
      <c r="TS329" s="24"/>
      <c r="TT329" s="24"/>
      <c r="TU329" s="24"/>
      <c r="TV329" s="24"/>
      <c r="TW329" s="24"/>
      <c r="TX329" s="24"/>
      <c r="TY329" s="24"/>
      <c r="TZ329" s="24"/>
      <c r="UA329" s="24"/>
      <c r="UB329" s="24"/>
      <c r="UC329" s="24"/>
      <c r="UD329" s="24"/>
      <c r="UE329" s="24"/>
      <c r="UF329" s="24"/>
      <c r="UG329" s="24"/>
      <c r="UH329" s="24"/>
      <c r="UI329" s="24"/>
      <c r="UJ329" s="24"/>
      <c r="UK329" s="24"/>
      <c r="UL329" s="24"/>
      <c r="UM329" s="24"/>
      <c r="UN329" s="24"/>
      <c r="UO329" s="24"/>
      <c r="UP329" s="24"/>
      <c r="UQ329" s="24"/>
      <c r="UR329" s="24"/>
      <c r="US329" s="24"/>
      <c r="UT329" s="24"/>
      <c r="UU329" s="24"/>
      <c r="UV329" s="24"/>
      <c r="UW329" s="24"/>
      <c r="UX329" s="24"/>
      <c r="UY329" s="24"/>
      <c r="UZ329" s="24"/>
      <c r="VA329" s="24"/>
      <c r="VB329" s="24"/>
      <c r="VC329" s="24"/>
      <c r="VD329" s="24"/>
    </row>
    <row r="330" spans="1:576" s="23" customFormat="1" ht="15" customHeight="1" x14ac:dyDescent="0.2">
      <c r="A330" s="94">
        <v>99</v>
      </c>
      <c r="B330" s="89" t="s">
        <v>335</v>
      </c>
      <c r="C330" s="89" t="s">
        <v>336</v>
      </c>
      <c r="D330" s="20">
        <v>14</v>
      </c>
      <c r="E330" s="89" t="s">
        <v>254</v>
      </c>
      <c r="F330" s="89" t="s">
        <v>337</v>
      </c>
      <c r="G330" s="130" t="s">
        <v>116</v>
      </c>
      <c r="H330" s="22">
        <v>40</v>
      </c>
      <c r="I330" s="22" t="s">
        <v>123</v>
      </c>
      <c r="J330" s="21" t="s">
        <v>7</v>
      </c>
      <c r="K330" s="156" t="s">
        <v>360</v>
      </c>
      <c r="L330" s="21" t="s">
        <v>194</v>
      </c>
      <c r="M330" s="22">
        <v>1</v>
      </c>
      <c r="N330" s="62">
        <v>24345</v>
      </c>
      <c r="O330" s="62">
        <f>+N330*20%</f>
        <v>4869</v>
      </c>
      <c r="P330" s="62"/>
      <c r="Q330" s="62">
        <f t="shared" si="162"/>
        <v>29214</v>
      </c>
      <c r="R330" s="62">
        <f>70.1*7</f>
        <v>490.69999999999993</v>
      </c>
      <c r="S330" s="62">
        <f t="shared" si="155"/>
        <v>5167.833333333333</v>
      </c>
      <c r="T330" s="62">
        <f t="shared" si="156"/>
        <v>51678.333333333328</v>
      </c>
      <c r="U330" s="62">
        <f t="shared" si="157"/>
        <v>4382.0999999999995</v>
      </c>
      <c r="V330" s="62">
        <f t="shared" si="158"/>
        <v>876.42</v>
      </c>
      <c r="W330" s="62">
        <f t="shared" si="159"/>
        <v>1460.7</v>
      </c>
      <c r="X330" s="62">
        <f t="shared" si="160"/>
        <v>584.28</v>
      </c>
      <c r="Y330" s="62">
        <v>1114</v>
      </c>
      <c r="Z330" s="62">
        <v>679</v>
      </c>
      <c r="AA330" s="64">
        <f>(Q330+Y330+Z330)/2</f>
        <v>15503.5</v>
      </c>
      <c r="AB330" s="64">
        <f t="shared" si="163"/>
        <v>44830.338888888888</v>
      </c>
      <c r="AC330" s="64">
        <f t="shared" si="164"/>
        <v>537964.06666666665</v>
      </c>
      <c r="AD330" s="64"/>
      <c r="AE330" s="64"/>
      <c r="AF330" s="64"/>
      <c r="AG330" s="64"/>
      <c r="AH330" s="64"/>
      <c r="AI330" s="64"/>
      <c r="AJ330" s="64"/>
      <c r="AK330" s="64"/>
      <c r="AL330" s="6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  <c r="PF330" s="24"/>
      <c r="PG330" s="24"/>
      <c r="PH330" s="24"/>
      <c r="PI330" s="24"/>
      <c r="PJ330" s="24"/>
      <c r="PK330" s="24"/>
      <c r="PL330" s="24"/>
      <c r="PM330" s="24"/>
      <c r="PN330" s="24"/>
      <c r="PO330" s="24"/>
      <c r="PP330" s="24"/>
      <c r="PQ330" s="24"/>
      <c r="PR330" s="24"/>
      <c r="PS330" s="24"/>
      <c r="PT330" s="24"/>
      <c r="PU330" s="24"/>
      <c r="PV330" s="24"/>
      <c r="PW330" s="24"/>
      <c r="PX330" s="24"/>
      <c r="PY330" s="24"/>
      <c r="PZ330" s="24"/>
      <c r="QA330" s="24"/>
      <c r="QB330" s="24"/>
      <c r="QC330" s="24"/>
      <c r="QD330" s="24"/>
      <c r="QE330" s="24"/>
      <c r="QF330" s="24"/>
      <c r="QG330" s="24"/>
      <c r="QH330" s="24"/>
      <c r="QI330" s="24"/>
      <c r="QJ330" s="24"/>
      <c r="QK330" s="24"/>
      <c r="QL330" s="24"/>
      <c r="QM330" s="24"/>
      <c r="QN330" s="24"/>
      <c r="QO330" s="24"/>
      <c r="QP330" s="24"/>
      <c r="QQ330" s="24"/>
      <c r="QR330" s="24"/>
      <c r="QS330" s="24"/>
      <c r="QT330" s="24"/>
      <c r="QU330" s="24"/>
      <c r="QV330" s="24"/>
      <c r="QW330" s="24"/>
      <c r="QX330" s="24"/>
      <c r="QY330" s="24"/>
      <c r="QZ330" s="24"/>
      <c r="RA330" s="24"/>
      <c r="RB330" s="24"/>
      <c r="RC330" s="24"/>
      <c r="RD330" s="24"/>
      <c r="RE330" s="24"/>
      <c r="RF330" s="24"/>
      <c r="RG330" s="24"/>
      <c r="RH330" s="24"/>
      <c r="RI330" s="24"/>
      <c r="RJ330" s="24"/>
      <c r="RK330" s="24"/>
      <c r="RL330" s="24"/>
      <c r="RM330" s="24"/>
      <c r="RN330" s="24"/>
      <c r="RO330" s="24"/>
      <c r="RP330" s="24"/>
      <c r="RQ330" s="24"/>
      <c r="RR330" s="24"/>
      <c r="RS330" s="24"/>
      <c r="RT330" s="24"/>
      <c r="RU330" s="24"/>
      <c r="RV330" s="24"/>
      <c r="RW330" s="24"/>
      <c r="RX330" s="24"/>
      <c r="RY330" s="24"/>
      <c r="RZ330" s="24"/>
      <c r="SA330" s="24"/>
      <c r="SB330" s="24"/>
      <c r="SC330" s="24"/>
      <c r="SD330" s="24"/>
      <c r="SE330" s="24"/>
      <c r="SF330" s="24"/>
      <c r="SG330" s="24"/>
      <c r="SH330" s="24"/>
      <c r="SI330" s="24"/>
      <c r="SJ330" s="24"/>
      <c r="SK330" s="24"/>
      <c r="SL330" s="24"/>
      <c r="SM330" s="24"/>
      <c r="SN330" s="24"/>
      <c r="SO330" s="24"/>
      <c r="SP330" s="24"/>
      <c r="SQ330" s="24"/>
      <c r="SR330" s="24"/>
      <c r="SS330" s="24"/>
      <c r="ST330" s="24"/>
      <c r="SU330" s="24"/>
      <c r="SV330" s="24"/>
      <c r="SW330" s="24"/>
      <c r="SX330" s="24"/>
      <c r="SY330" s="24"/>
      <c r="SZ330" s="24"/>
      <c r="TA330" s="24"/>
      <c r="TB330" s="24"/>
      <c r="TC330" s="24"/>
      <c r="TD330" s="24"/>
      <c r="TE330" s="24"/>
      <c r="TF330" s="24"/>
      <c r="TG330" s="24"/>
      <c r="TH330" s="24"/>
      <c r="TI330" s="24"/>
      <c r="TJ330" s="24"/>
      <c r="TK330" s="24"/>
      <c r="TL330" s="24"/>
      <c r="TM330" s="24"/>
      <c r="TN330" s="24"/>
      <c r="TO330" s="24"/>
      <c r="TP330" s="24"/>
      <c r="TQ330" s="24"/>
      <c r="TR330" s="24"/>
      <c r="TS330" s="24"/>
      <c r="TT330" s="24"/>
      <c r="TU330" s="24"/>
      <c r="TV330" s="24"/>
      <c r="TW330" s="24"/>
      <c r="TX330" s="24"/>
      <c r="TY330" s="24"/>
      <c r="TZ330" s="24"/>
      <c r="UA330" s="24"/>
      <c r="UB330" s="24"/>
      <c r="UC330" s="24"/>
      <c r="UD330" s="24"/>
      <c r="UE330" s="24"/>
      <c r="UF330" s="24"/>
      <c r="UG330" s="24"/>
      <c r="UH330" s="24"/>
      <c r="UI330" s="24"/>
      <c r="UJ330" s="24"/>
      <c r="UK330" s="24"/>
      <c r="UL330" s="24"/>
      <c r="UM330" s="24"/>
      <c r="UN330" s="24"/>
      <c r="UO330" s="24"/>
      <c r="UP330" s="24"/>
      <c r="UQ330" s="24"/>
      <c r="UR330" s="24"/>
      <c r="US330" s="24"/>
      <c r="UT330" s="24"/>
      <c r="UU330" s="24"/>
      <c r="UV330" s="24"/>
      <c r="UW330" s="24"/>
      <c r="UX330" s="24"/>
      <c r="UY330" s="24"/>
      <c r="UZ330" s="24"/>
      <c r="VA330" s="24"/>
      <c r="VB330" s="24"/>
      <c r="VC330" s="24"/>
      <c r="VD330" s="24"/>
    </row>
    <row r="331" spans="1:576" s="23" customFormat="1" ht="15" customHeight="1" x14ac:dyDescent="0.2">
      <c r="A331" s="159"/>
      <c r="B331" s="160"/>
      <c r="C331" s="89"/>
      <c r="D331" s="20"/>
      <c r="E331" s="160"/>
      <c r="F331" s="89"/>
      <c r="G331" s="162"/>
      <c r="H331" s="90"/>
      <c r="I331" s="90"/>
      <c r="J331" s="21"/>
      <c r="K331" s="21"/>
      <c r="L331" s="91" t="s">
        <v>120</v>
      </c>
      <c r="M331" s="90"/>
      <c r="N331" s="71">
        <f t="shared" ref="N331:AA331" si="165">SUM(N232:N330)</f>
        <v>1596556.7</v>
      </c>
      <c r="O331" s="71">
        <f t="shared" si="165"/>
        <v>4869</v>
      </c>
      <c r="P331" s="71">
        <f t="shared" si="165"/>
        <v>2513.4</v>
      </c>
      <c r="Q331" s="71">
        <f t="shared" si="165"/>
        <v>1603939.0999999999</v>
      </c>
      <c r="R331" s="71">
        <f t="shared" si="165"/>
        <v>24351.300000000014</v>
      </c>
      <c r="S331" s="71">
        <f t="shared" si="165"/>
        <v>296321.34999999992</v>
      </c>
      <c r="T331" s="71">
        <f t="shared" si="165"/>
        <v>2963213.4999999967</v>
      </c>
      <c r="U331" s="71">
        <f t="shared" si="165"/>
        <v>240560.86499999999</v>
      </c>
      <c r="V331" s="71">
        <f t="shared" si="165"/>
        <v>48112.173000000017</v>
      </c>
      <c r="W331" s="71">
        <f t="shared" si="165"/>
        <v>80186.954999999987</v>
      </c>
      <c r="X331" s="71">
        <f t="shared" si="165"/>
        <v>32074.78200000001</v>
      </c>
      <c r="Y331" s="71">
        <f t="shared" si="165"/>
        <v>106462</v>
      </c>
      <c r="Z331" s="71">
        <f t="shared" si="165"/>
        <v>67727</v>
      </c>
      <c r="AA331" s="71">
        <f t="shared" si="165"/>
        <v>769351.54999999993</v>
      </c>
      <c r="AB331" s="216">
        <f t="shared" ref="AB331" si="166">Q331+R331+U331+V331+W331+X331+Y331+Z331+(S331/12+T331/12+AA331/12)</f>
        <v>2539154.708333333</v>
      </c>
      <c r="AC331" s="71">
        <f>SUM(AC232:AC330)</f>
        <v>30469856.499999989</v>
      </c>
      <c r="AD331" s="71"/>
      <c r="AE331" s="71">
        <v>0</v>
      </c>
      <c r="AF331" s="71">
        <v>1202618.3700000001</v>
      </c>
      <c r="AG331" s="71">
        <v>20000</v>
      </c>
      <c r="AH331" s="71">
        <v>350000</v>
      </c>
      <c r="AI331" s="71">
        <v>576808.93999999994</v>
      </c>
      <c r="AJ331" s="71">
        <v>0</v>
      </c>
      <c r="AK331" s="71">
        <v>0</v>
      </c>
      <c r="AL331" s="71">
        <v>300000</v>
      </c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</row>
    <row r="332" spans="1:576" s="163" customFormat="1" ht="17.25" customHeight="1" x14ac:dyDescent="0.25">
      <c r="A332" s="31"/>
      <c r="B332" s="32" t="s">
        <v>297</v>
      </c>
      <c r="C332" s="93"/>
      <c r="D332" s="98"/>
      <c r="E332" s="32"/>
      <c r="F332" s="93"/>
      <c r="G332" s="135"/>
      <c r="H332" s="33"/>
      <c r="I332" s="33"/>
      <c r="J332" s="35"/>
      <c r="K332" s="35"/>
      <c r="L332" s="30"/>
      <c r="M332" s="33"/>
      <c r="N332" s="72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>
        <f>AB331*12</f>
        <v>30469856.499999996</v>
      </c>
      <c r="AD332" s="66"/>
      <c r="AE332" s="68"/>
      <c r="AF332" s="68"/>
      <c r="AG332" s="68"/>
      <c r="AH332" s="68"/>
      <c r="AI332" s="68"/>
      <c r="AJ332" s="68"/>
      <c r="AK332" s="68"/>
      <c r="AL332" s="273"/>
      <c r="AM332" s="265"/>
      <c r="AN332" s="265"/>
      <c r="AO332" s="265"/>
      <c r="AP332" s="265"/>
      <c r="AQ332" s="265"/>
      <c r="AR332" s="265"/>
      <c r="AS332" s="265"/>
      <c r="AT332" s="265"/>
      <c r="AU332" s="265"/>
      <c r="AV332" s="265"/>
      <c r="AW332" s="265"/>
      <c r="AX332" s="265"/>
      <c r="AY332" s="265"/>
      <c r="AZ332" s="265"/>
      <c r="BA332" s="265"/>
      <c r="BB332" s="265"/>
      <c r="BC332" s="265"/>
      <c r="BD332" s="265"/>
      <c r="BE332" s="265"/>
      <c r="BF332" s="265"/>
      <c r="BG332" s="265"/>
      <c r="BH332" s="265"/>
      <c r="BI332" s="265"/>
      <c r="BJ332" s="265"/>
      <c r="BK332" s="265"/>
      <c r="BL332" s="265"/>
      <c r="BM332" s="265"/>
      <c r="BN332" s="265"/>
      <c r="BO332" s="265"/>
      <c r="BP332" s="265"/>
      <c r="BQ332" s="265"/>
      <c r="BR332" s="265"/>
      <c r="BS332" s="265"/>
      <c r="BT332" s="265"/>
      <c r="BU332" s="265"/>
      <c r="BV332" s="265"/>
      <c r="BW332" s="265"/>
      <c r="BX332" s="265"/>
      <c r="BY332" s="265"/>
      <c r="BZ332" s="265"/>
      <c r="CA332" s="265"/>
      <c r="CB332" s="265"/>
      <c r="CC332" s="265"/>
      <c r="CD332" s="265"/>
      <c r="CE332" s="265"/>
      <c r="CF332" s="265"/>
      <c r="CG332" s="265"/>
      <c r="CH332" s="265"/>
      <c r="CI332" s="265"/>
      <c r="CJ332" s="265"/>
      <c r="CK332" s="265"/>
      <c r="CL332" s="265"/>
      <c r="CM332" s="265"/>
      <c r="CN332" s="265"/>
      <c r="CO332" s="265"/>
      <c r="CP332" s="265"/>
      <c r="CQ332" s="265"/>
      <c r="CR332" s="265"/>
      <c r="CS332" s="265"/>
      <c r="CT332" s="265"/>
      <c r="CU332" s="265"/>
      <c r="CV332" s="265"/>
      <c r="CW332" s="265"/>
      <c r="CX332" s="265"/>
      <c r="CY332" s="265"/>
      <c r="CZ332" s="265"/>
      <c r="DA332" s="265"/>
      <c r="DB332" s="265"/>
      <c r="DC332" s="265"/>
      <c r="DD332" s="265"/>
      <c r="DE332" s="265"/>
      <c r="DF332" s="265"/>
      <c r="DG332" s="265"/>
      <c r="DH332" s="265"/>
      <c r="DI332" s="265"/>
      <c r="DJ332" s="265"/>
      <c r="DK332" s="265"/>
      <c r="DL332" s="265"/>
      <c r="DM332" s="265"/>
      <c r="DN332" s="265"/>
      <c r="DO332" s="265"/>
      <c r="DP332" s="265"/>
      <c r="DQ332" s="265"/>
      <c r="DR332" s="265"/>
      <c r="DS332" s="265"/>
      <c r="DT332" s="265"/>
      <c r="DU332" s="265"/>
      <c r="DV332" s="265"/>
      <c r="DW332" s="265"/>
      <c r="DX332" s="265"/>
      <c r="DY332" s="265"/>
      <c r="DZ332" s="265"/>
      <c r="EA332" s="265"/>
      <c r="EB332" s="265"/>
      <c r="EC332" s="265"/>
      <c r="ED332" s="265"/>
      <c r="EE332" s="265"/>
      <c r="EF332" s="265"/>
      <c r="EG332" s="265"/>
      <c r="EH332" s="265"/>
      <c r="EI332" s="265"/>
      <c r="EJ332" s="265"/>
      <c r="EK332" s="265"/>
      <c r="EL332" s="265"/>
      <c r="EM332" s="265"/>
      <c r="EN332" s="265"/>
      <c r="EO332" s="265"/>
      <c r="EP332" s="265"/>
      <c r="EQ332" s="265"/>
      <c r="ER332" s="265"/>
      <c r="ES332" s="265"/>
      <c r="ET332" s="265"/>
      <c r="EU332" s="265"/>
      <c r="EV332" s="265"/>
      <c r="EW332" s="265"/>
      <c r="EX332" s="265"/>
      <c r="EY332" s="265"/>
      <c r="EZ332" s="265"/>
      <c r="FA332" s="265"/>
      <c r="FB332" s="265"/>
      <c r="FC332" s="265"/>
      <c r="FD332" s="265"/>
      <c r="FE332" s="265"/>
      <c r="FF332" s="265"/>
      <c r="FG332" s="265"/>
      <c r="FH332" s="265"/>
      <c r="FI332" s="265"/>
      <c r="FJ332" s="265"/>
      <c r="FK332" s="265"/>
      <c r="FL332" s="265"/>
      <c r="FM332" s="265"/>
      <c r="FN332" s="265"/>
      <c r="FO332" s="265"/>
      <c r="FP332" s="265"/>
      <c r="FQ332" s="265"/>
      <c r="FR332" s="265"/>
      <c r="FS332" s="265"/>
      <c r="FT332" s="265"/>
      <c r="FU332" s="265"/>
      <c r="FV332" s="265"/>
      <c r="FW332" s="265"/>
      <c r="FX332" s="265"/>
      <c r="FY332" s="265"/>
      <c r="FZ332" s="265"/>
      <c r="GA332" s="265"/>
      <c r="GB332" s="265"/>
      <c r="GC332" s="265"/>
      <c r="GD332" s="265"/>
      <c r="GE332" s="265"/>
      <c r="GF332" s="265"/>
      <c r="GG332" s="265"/>
      <c r="GH332" s="265"/>
      <c r="GI332" s="265"/>
      <c r="GJ332" s="265"/>
      <c r="GK332" s="265"/>
      <c r="GL332" s="265"/>
      <c r="GM332" s="265"/>
      <c r="GN332" s="265"/>
      <c r="GO332" s="265"/>
      <c r="GP332" s="265"/>
      <c r="GQ332" s="265"/>
      <c r="GR332" s="265"/>
      <c r="GS332" s="265"/>
      <c r="GT332" s="265"/>
      <c r="GU332" s="265"/>
      <c r="GV332" s="265"/>
      <c r="GW332" s="265"/>
      <c r="GX332" s="265"/>
      <c r="GY332" s="265"/>
      <c r="GZ332" s="265"/>
      <c r="HA332" s="265"/>
      <c r="HB332" s="265"/>
      <c r="HC332" s="265"/>
      <c r="HD332" s="265"/>
      <c r="HE332" s="265"/>
      <c r="HF332" s="265"/>
      <c r="HG332" s="265"/>
      <c r="HH332" s="265"/>
      <c r="HI332" s="265"/>
      <c r="HJ332" s="265"/>
      <c r="HK332" s="265"/>
      <c r="HL332" s="265"/>
      <c r="HM332" s="265"/>
      <c r="HN332" s="265"/>
      <c r="HO332" s="265"/>
      <c r="HP332" s="265"/>
      <c r="HQ332" s="265"/>
      <c r="HR332" s="265"/>
      <c r="HS332" s="265"/>
      <c r="HT332" s="265"/>
      <c r="HU332" s="265"/>
      <c r="HV332" s="265"/>
      <c r="HW332" s="265"/>
      <c r="HX332" s="265"/>
      <c r="HY332" s="265"/>
      <c r="HZ332" s="265"/>
      <c r="IA332" s="265"/>
      <c r="IB332" s="265"/>
      <c r="IC332" s="265"/>
      <c r="ID332" s="265"/>
      <c r="IE332" s="265"/>
      <c r="IF332" s="265"/>
      <c r="IG332" s="265"/>
      <c r="IH332" s="265"/>
      <c r="II332" s="265"/>
      <c r="IJ332" s="265"/>
      <c r="IK332" s="265"/>
      <c r="IL332" s="265"/>
      <c r="IM332" s="265"/>
      <c r="IN332" s="265"/>
      <c r="IO332" s="265"/>
      <c r="IP332" s="265"/>
      <c r="IQ332" s="265"/>
      <c r="IR332" s="265"/>
      <c r="IS332" s="265"/>
      <c r="IT332" s="265"/>
      <c r="IU332" s="265"/>
      <c r="IV332" s="265"/>
      <c r="IW332" s="265"/>
      <c r="IX332" s="265"/>
      <c r="IY332" s="265"/>
      <c r="IZ332" s="265"/>
      <c r="JA332" s="265"/>
      <c r="JB332" s="265"/>
      <c r="JC332" s="265"/>
      <c r="JD332" s="265"/>
      <c r="JE332" s="265"/>
      <c r="JF332" s="265"/>
      <c r="JG332" s="265"/>
      <c r="JH332" s="265"/>
      <c r="JI332" s="265"/>
      <c r="JJ332" s="265"/>
      <c r="JK332" s="265"/>
      <c r="JL332" s="265"/>
      <c r="JM332" s="265"/>
      <c r="JN332" s="265"/>
      <c r="JO332" s="265"/>
      <c r="JP332" s="265"/>
      <c r="JQ332" s="265"/>
      <c r="JR332" s="265"/>
      <c r="JS332" s="265"/>
      <c r="JT332" s="265"/>
      <c r="JU332" s="265"/>
      <c r="JV332" s="265"/>
      <c r="JW332" s="265"/>
      <c r="JX332" s="265"/>
      <c r="JY332" s="265"/>
      <c r="JZ332" s="265"/>
      <c r="KA332" s="265"/>
      <c r="KB332" s="265"/>
      <c r="KC332" s="265"/>
      <c r="KD332" s="265"/>
      <c r="KE332" s="265"/>
      <c r="KF332" s="265"/>
      <c r="KG332" s="265"/>
      <c r="KH332" s="265"/>
      <c r="KI332" s="265"/>
      <c r="KJ332" s="265"/>
      <c r="KK332" s="265"/>
      <c r="KL332" s="265"/>
      <c r="KM332" s="265"/>
      <c r="KN332" s="265"/>
      <c r="KO332" s="265"/>
      <c r="KP332" s="265"/>
      <c r="KQ332" s="265"/>
      <c r="KR332" s="265"/>
      <c r="KS332" s="265"/>
      <c r="KT332" s="265"/>
      <c r="KU332" s="265"/>
      <c r="KV332" s="265"/>
      <c r="KW332" s="265"/>
      <c r="KX332" s="265"/>
      <c r="KY332" s="265"/>
      <c r="KZ332" s="265"/>
      <c r="LA332" s="265"/>
      <c r="LB332" s="265"/>
      <c r="LC332" s="265"/>
      <c r="LD332" s="265"/>
      <c r="LE332" s="265"/>
      <c r="LF332" s="265"/>
      <c r="LG332" s="265"/>
      <c r="LH332" s="265"/>
      <c r="LI332" s="265"/>
      <c r="LJ332" s="265"/>
      <c r="LK332" s="265"/>
      <c r="LL332" s="265"/>
      <c r="LM332" s="265"/>
      <c r="LN332" s="265"/>
      <c r="LO332" s="265"/>
      <c r="LP332" s="265"/>
      <c r="LQ332" s="265"/>
      <c r="LR332" s="265"/>
      <c r="LS332" s="265"/>
      <c r="LT332" s="265"/>
      <c r="LU332" s="265"/>
      <c r="LV332" s="265"/>
      <c r="LW332" s="265"/>
      <c r="LX332" s="265"/>
      <c r="LY332" s="265"/>
      <c r="LZ332" s="265"/>
      <c r="MA332" s="265"/>
      <c r="MB332" s="265"/>
      <c r="MC332" s="265"/>
      <c r="MD332" s="265"/>
      <c r="ME332" s="265"/>
      <c r="MF332" s="265"/>
      <c r="MG332" s="265"/>
      <c r="MH332" s="265"/>
      <c r="MI332" s="265"/>
      <c r="MJ332" s="265"/>
      <c r="MK332" s="265"/>
      <c r="ML332" s="265"/>
      <c r="MM332" s="265"/>
      <c r="MN332" s="265"/>
      <c r="MO332" s="265"/>
      <c r="MP332" s="265"/>
      <c r="MQ332" s="265"/>
      <c r="MR332" s="265"/>
      <c r="MS332" s="265"/>
      <c r="MT332" s="265"/>
      <c r="MU332" s="265"/>
      <c r="MV332" s="265"/>
      <c r="MW332" s="265"/>
      <c r="MX332" s="265"/>
      <c r="MY332" s="265"/>
      <c r="MZ332" s="265"/>
      <c r="NA332" s="265"/>
      <c r="NB332" s="265"/>
      <c r="NC332" s="265"/>
      <c r="ND332" s="265"/>
      <c r="NE332" s="265"/>
      <c r="NF332" s="265"/>
      <c r="NG332" s="265"/>
      <c r="NH332" s="265"/>
      <c r="NI332" s="265"/>
      <c r="NJ332" s="265"/>
      <c r="NK332" s="265"/>
      <c r="NL332" s="265"/>
      <c r="NM332" s="265"/>
      <c r="NN332" s="265"/>
      <c r="NO332" s="265"/>
      <c r="NP332" s="265"/>
      <c r="NQ332" s="265"/>
      <c r="NR332" s="265"/>
      <c r="NS332" s="265"/>
      <c r="NT332" s="265"/>
      <c r="NU332" s="265"/>
      <c r="NV332" s="265"/>
      <c r="NW332" s="265"/>
      <c r="NX332" s="265"/>
      <c r="NY332" s="265"/>
      <c r="NZ332" s="265"/>
      <c r="OA332" s="265"/>
      <c r="OB332" s="265"/>
      <c r="OC332" s="265"/>
      <c r="OD332" s="265"/>
      <c r="OE332" s="265"/>
      <c r="OF332" s="265"/>
      <c r="OG332" s="265"/>
      <c r="OH332" s="265"/>
      <c r="OI332" s="265"/>
      <c r="OJ332" s="265"/>
      <c r="OK332" s="265"/>
      <c r="OL332" s="265"/>
      <c r="OM332" s="265"/>
      <c r="ON332" s="265"/>
      <c r="OO332" s="265"/>
      <c r="OP332" s="265"/>
      <c r="OQ332" s="265"/>
      <c r="OR332" s="265"/>
      <c r="OS332" s="265"/>
      <c r="OT332" s="265"/>
      <c r="OU332" s="265"/>
      <c r="OV332" s="265"/>
      <c r="OW332" s="265"/>
      <c r="OX332" s="252"/>
      <c r="OY332" s="252"/>
      <c r="OZ332" s="252"/>
      <c r="PA332" s="252"/>
      <c r="PB332" s="252"/>
      <c r="PC332" s="252"/>
      <c r="PD332" s="252"/>
      <c r="PE332" s="252"/>
      <c r="PF332" s="252"/>
      <c r="PG332" s="252"/>
      <c r="PH332" s="252"/>
      <c r="PI332" s="252"/>
      <c r="PJ332" s="252"/>
      <c r="PK332" s="252"/>
      <c r="PL332" s="252"/>
      <c r="PM332" s="252"/>
      <c r="PN332" s="252"/>
      <c r="PO332" s="252"/>
      <c r="PP332" s="252"/>
      <c r="PQ332" s="252"/>
      <c r="PR332" s="252"/>
      <c r="PS332" s="252"/>
      <c r="PT332" s="252"/>
      <c r="PU332" s="252"/>
      <c r="PV332" s="252"/>
      <c r="PW332" s="252"/>
      <c r="PX332" s="252"/>
      <c r="PY332" s="252"/>
      <c r="PZ332" s="252"/>
      <c r="QA332" s="252"/>
      <c r="QB332" s="252"/>
      <c r="QC332" s="252"/>
      <c r="QD332" s="252"/>
      <c r="QE332" s="252"/>
      <c r="QF332" s="252"/>
      <c r="QG332" s="252"/>
      <c r="QH332" s="252"/>
      <c r="QI332" s="252"/>
      <c r="QJ332" s="252"/>
      <c r="QK332" s="252"/>
      <c r="QL332" s="252"/>
      <c r="QM332" s="252"/>
      <c r="QN332" s="252"/>
      <c r="QO332" s="252"/>
      <c r="QP332" s="252"/>
      <c r="QQ332" s="252"/>
      <c r="QR332" s="252"/>
      <c r="QS332" s="252"/>
      <c r="QT332" s="252"/>
      <c r="QU332" s="252"/>
      <c r="QV332" s="252"/>
      <c r="QW332" s="252"/>
      <c r="QX332" s="252"/>
      <c r="QY332" s="252"/>
      <c r="QZ332" s="252"/>
      <c r="RA332" s="252"/>
      <c r="RB332" s="252"/>
      <c r="RC332" s="252"/>
      <c r="RD332" s="252"/>
      <c r="RE332" s="252"/>
      <c r="RF332" s="252"/>
      <c r="RG332" s="252"/>
      <c r="RH332" s="252"/>
      <c r="RI332" s="252"/>
      <c r="RJ332" s="252"/>
      <c r="RK332" s="252"/>
      <c r="RL332" s="252"/>
      <c r="RM332" s="252"/>
      <c r="RN332" s="252"/>
      <c r="RO332" s="252"/>
      <c r="RP332" s="252"/>
      <c r="RQ332" s="252"/>
      <c r="RR332" s="252"/>
      <c r="RS332" s="252"/>
      <c r="RT332" s="252"/>
      <c r="RU332" s="252"/>
      <c r="RV332" s="252"/>
      <c r="RW332" s="252"/>
      <c r="RX332" s="252"/>
      <c r="RY332" s="252"/>
      <c r="RZ332" s="252"/>
      <c r="SA332" s="252"/>
      <c r="SB332" s="252"/>
      <c r="SC332" s="252"/>
      <c r="SD332" s="252"/>
      <c r="SE332" s="252"/>
      <c r="SF332" s="252"/>
      <c r="SG332" s="252"/>
      <c r="SH332" s="252"/>
      <c r="SI332" s="252"/>
      <c r="SJ332" s="252"/>
      <c r="SK332" s="252"/>
      <c r="SL332" s="252"/>
      <c r="SM332" s="252"/>
      <c r="SN332" s="252"/>
      <c r="SO332" s="252"/>
      <c r="SP332" s="252"/>
      <c r="SQ332" s="252"/>
      <c r="SR332" s="252"/>
      <c r="SS332" s="252"/>
      <c r="ST332" s="252"/>
      <c r="SU332" s="252"/>
      <c r="SV332" s="252"/>
      <c r="SW332" s="252"/>
      <c r="SX332" s="252"/>
      <c r="SY332" s="252"/>
      <c r="SZ332" s="252"/>
      <c r="TA332" s="252"/>
      <c r="TB332" s="252"/>
      <c r="TC332" s="252"/>
      <c r="TD332" s="252"/>
      <c r="TE332" s="252"/>
      <c r="TF332" s="252"/>
      <c r="TG332" s="252"/>
      <c r="TH332" s="252"/>
      <c r="TI332" s="252"/>
      <c r="TJ332" s="252"/>
      <c r="TK332" s="252"/>
      <c r="TL332" s="252"/>
      <c r="TM332" s="252"/>
      <c r="TN332" s="252"/>
      <c r="TO332" s="252"/>
      <c r="TP332" s="252"/>
      <c r="TQ332" s="252"/>
      <c r="TR332" s="252"/>
      <c r="TS332" s="252"/>
      <c r="TT332" s="252"/>
      <c r="TU332" s="252"/>
      <c r="TV332" s="252"/>
      <c r="TW332" s="252"/>
      <c r="TX332" s="252"/>
      <c r="TY332" s="252"/>
      <c r="TZ332" s="252"/>
      <c r="UA332" s="252"/>
      <c r="UB332" s="252"/>
      <c r="UC332" s="252"/>
      <c r="UD332" s="252"/>
      <c r="UE332" s="252"/>
      <c r="UF332" s="252"/>
      <c r="UG332" s="252"/>
      <c r="UH332" s="252"/>
      <c r="UI332" s="252"/>
      <c r="UJ332" s="252"/>
      <c r="UK332" s="252"/>
      <c r="UL332" s="252"/>
      <c r="UM332" s="252"/>
      <c r="UN332" s="252"/>
      <c r="UO332" s="252"/>
      <c r="UP332" s="252"/>
      <c r="UQ332" s="252"/>
      <c r="UR332" s="252"/>
      <c r="US332" s="252"/>
      <c r="UT332" s="252"/>
      <c r="UU332" s="252"/>
      <c r="UV332" s="252"/>
      <c r="UW332" s="252"/>
      <c r="UX332" s="252"/>
      <c r="UY332" s="252"/>
      <c r="UZ332" s="252"/>
      <c r="VA332" s="252"/>
      <c r="VB332" s="252"/>
      <c r="VC332" s="252"/>
      <c r="VD332" s="252"/>
    </row>
    <row r="333" spans="1:576" ht="20.100000000000001" customHeight="1" x14ac:dyDescent="0.25">
      <c r="A333" s="111" t="s">
        <v>341</v>
      </c>
      <c r="C333" s="92"/>
      <c r="D333" s="97"/>
      <c r="F333" s="92"/>
      <c r="L333" s="29"/>
      <c r="N333" s="67"/>
      <c r="O333" s="67"/>
      <c r="P333" s="67"/>
      <c r="Q333" s="68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8"/>
      <c r="AC333" s="67"/>
      <c r="AD333" s="67"/>
      <c r="AE333" s="73"/>
      <c r="AF333" s="73"/>
      <c r="AG333" s="73"/>
      <c r="AH333" s="73"/>
      <c r="AI333" s="73"/>
      <c r="AJ333" s="73"/>
      <c r="AK333" s="73"/>
      <c r="AL333" s="279"/>
    </row>
    <row r="334" spans="1:576" ht="12.75" x14ac:dyDescent="0.2">
      <c r="A334" s="18">
        <v>1</v>
      </c>
      <c r="B334" s="89" t="s">
        <v>335</v>
      </c>
      <c r="C334" s="89" t="s">
        <v>336</v>
      </c>
      <c r="D334" s="20">
        <v>14</v>
      </c>
      <c r="E334" s="89" t="s">
        <v>257</v>
      </c>
      <c r="F334" s="89" t="s">
        <v>337</v>
      </c>
      <c r="G334" s="130">
        <v>4</v>
      </c>
      <c r="H334" s="22">
        <v>40</v>
      </c>
      <c r="I334" s="22" t="s">
        <v>123</v>
      </c>
      <c r="J334" s="21" t="s">
        <v>246</v>
      </c>
      <c r="K334" s="21" t="s">
        <v>284</v>
      </c>
      <c r="L334" s="21" t="s">
        <v>299</v>
      </c>
      <c r="M334" s="22">
        <v>1</v>
      </c>
      <c r="N334" s="126">
        <v>8507</v>
      </c>
      <c r="O334" s="62">
        <f t="shared" ref="O334:O365" si="167">+N334*20%</f>
        <v>1701.4</v>
      </c>
      <c r="P334" s="62"/>
      <c r="Q334" s="62">
        <f t="shared" ref="Q334:Q365" si="168">N334+O334+P334</f>
        <v>10208.4</v>
      </c>
      <c r="R334" s="62"/>
      <c r="S334" s="62">
        <f t="shared" ref="S334:S365" si="169">(Q334+Y334+Z334)/30*5</f>
        <v>1895.3999999999999</v>
      </c>
      <c r="T334" s="62">
        <f t="shared" ref="T334:T365" si="170">(Q334+Y334+Z334)/30*50</f>
        <v>18954</v>
      </c>
      <c r="U334" s="62">
        <f t="shared" ref="U334:U365" si="171">Q334*15%</f>
        <v>1531.26</v>
      </c>
      <c r="V334" s="62">
        <f t="shared" ref="V334:V365" si="172">Q334*3%</f>
        <v>306.25199999999995</v>
      </c>
      <c r="W334" s="62">
        <f t="shared" ref="W334:W365" si="173">Q334*5%</f>
        <v>510.42</v>
      </c>
      <c r="X334" s="62">
        <f t="shared" ref="X334:X365" si="174">Q334*2%</f>
        <v>204.16800000000001</v>
      </c>
      <c r="Y334" s="62">
        <f t="shared" ref="Y334:Y350" si="175">647+70</f>
        <v>717</v>
      </c>
      <c r="Z334" s="62">
        <f t="shared" ref="Z334:Z350" si="176">417+30</f>
        <v>447</v>
      </c>
      <c r="AA334" s="64">
        <f t="shared" ref="AA334:AA365" si="177">(Q334+Y334+Z334)/2</f>
        <v>5686.2</v>
      </c>
      <c r="AB334" s="64">
        <f t="shared" ref="AB334:AB365" si="178">Q334+R334+U334+V334+W334+X334+Y334+Z334+(S334/12+T334/12+AA334/12)</f>
        <v>16135.8</v>
      </c>
      <c r="AC334" s="64">
        <f t="shared" ref="AC334:AC365" si="179">+AB334*12</f>
        <v>193629.59999999998</v>
      </c>
      <c r="AD334" s="64"/>
      <c r="AE334" s="64"/>
      <c r="AF334" s="64"/>
      <c r="AG334" s="64"/>
      <c r="AH334" s="64"/>
      <c r="AI334" s="64"/>
      <c r="AJ334" s="64"/>
      <c r="AK334" s="64"/>
      <c r="AL334" s="64"/>
    </row>
    <row r="335" spans="1:576" s="23" customFormat="1" ht="15" customHeight="1" x14ac:dyDescent="0.2">
      <c r="A335" s="18">
        <v>2</v>
      </c>
      <c r="B335" s="89" t="s">
        <v>335</v>
      </c>
      <c r="C335" s="89" t="s">
        <v>336</v>
      </c>
      <c r="D335" s="20">
        <v>14</v>
      </c>
      <c r="E335" s="89" t="s">
        <v>257</v>
      </c>
      <c r="F335" s="89" t="s">
        <v>337</v>
      </c>
      <c r="G335" s="130">
        <v>4</v>
      </c>
      <c r="H335" s="22">
        <v>40</v>
      </c>
      <c r="I335" s="22" t="s">
        <v>123</v>
      </c>
      <c r="J335" s="21" t="s">
        <v>246</v>
      </c>
      <c r="K335" s="21" t="s">
        <v>284</v>
      </c>
      <c r="L335" s="21" t="s">
        <v>299</v>
      </c>
      <c r="M335" s="22">
        <v>1</v>
      </c>
      <c r="N335" s="126">
        <v>8507</v>
      </c>
      <c r="O335" s="62">
        <f t="shared" si="167"/>
        <v>1701.4</v>
      </c>
      <c r="P335" s="62"/>
      <c r="Q335" s="62">
        <f t="shared" si="168"/>
        <v>10208.4</v>
      </c>
      <c r="R335" s="62"/>
      <c r="S335" s="62">
        <f t="shared" si="169"/>
        <v>1895.3999999999999</v>
      </c>
      <c r="T335" s="62">
        <f t="shared" si="170"/>
        <v>18954</v>
      </c>
      <c r="U335" s="62">
        <f t="shared" si="171"/>
        <v>1531.26</v>
      </c>
      <c r="V335" s="62">
        <f t="shared" si="172"/>
        <v>306.25199999999995</v>
      </c>
      <c r="W335" s="62">
        <f t="shared" si="173"/>
        <v>510.42</v>
      </c>
      <c r="X335" s="62">
        <f t="shared" si="174"/>
        <v>204.16800000000001</v>
      </c>
      <c r="Y335" s="62">
        <f t="shared" si="175"/>
        <v>717</v>
      </c>
      <c r="Z335" s="62">
        <f t="shared" si="176"/>
        <v>447</v>
      </c>
      <c r="AA335" s="64">
        <f t="shared" si="177"/>
        <v>5686.2</v>
      </c>
      <c r="AB335" s="64">
        <f t="shared" si="178"/>
        <v>16135.8</v>
      </c>
      <c r="AC335" s="64">
        <f t="shared" si="179"/>
        <v>193629.59999999998</v>
      </c>
      <c r="AD335" s="64"/>
      <c r="AE335" s="64"/>
      <c r="AF335" s="64"/>
      <c r="AG335" s="64"/>
      <c r="AH335" s="64"/>
      <c r="AI335" s="64"/>
      <c r="AJ335" s="64"/>
      <c r="AK335" s="64"/>
      <c r="AL335" s="6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</row>
    <row r="336" spans="1:576" s="23" customFormat="1" ht="15" customHeight="1" x14ac:dyDescent="0.2">
      <c r="A336" s="18">
        <v>3</v>
      </c>
      <c r="B336" s="89" t="s">
        <v>335</v>
      </c>
      <c r="C336" s="89" t="s">
        <v>336</v>
      </c>
      <c r="D336" s="20">
        <v>14</v>
      </c>
      <c r="E336" s="89" t="s">
        <v>257</v>
      </c>
      <c r="F336" s="89" t="s">
        <v>337</v>
      </c>
      <c r="G336" s="130">
        <v>4</v>
      </c>
      <c r="H336" s="22">
        <v>40</v>
      </c>
      <c r="I336" s="22" t="s">
        <v>123</v>
      </c>
      <c r="J336" s="21" t="s">
        <v>246</v>
      </c>
      <c r="K336" s="21" t="s">
        <v>284</v>
      </c>
      <c r="L336" s="21" t="s">
        <v>299</v>
      </c>
      <c r="M336" s="22">
        <v>1</v>
      </c>
      <c r="N336" s="126">
        <v>8507</v>
      </c>
      <c r="O336" s="62">
        <f t="shared" si="167"/>
        <v>1701.4</v>
      </c>
      <c r="P336" s="62"/>
      <c r="Q336" s="62">
        <f t="shared" si="168"/>
        <v>10208.4</v>
      </c>
      <c r="R336" s="62"/>
      <c r="S336" s="62">
        <f t="shared" si="169"/>
        <v>1895.3999999999999</v>
      </c>
      <c r="T336" s="62">
        <f t="shared" si="170"/>
        <v>18954</v>
      </c>
      <c r="U336" s="62">
        <f t="shared" si="171"/>
        <v>1531.26</v>
      </c>
      <c r="V336" s="62">
        <f t="shared" si="172"/>
        <v>306.25199999999995</v>
      </c>
      <c r="W336" s="62">
        <f t="shared" si="173"/>
        <v>510.42</v>
      </c>
      <c r="X336" s="62">
        <f t="shared" si="174"/>
        <v>204.16800000000001</v>
      </c>
      <c r="Y336" s="62">
        <f t="shared" si="175"/>
        <v>717</v>
      </c>
      <c r="Z336" s="62">
        <f t="shared" si="176"/>
        <v>447</v>
      </c>
      <c r="AA336" s="64">
        <f t="shared" si="177"/>
        <v>5686.2</v>
      </c>
      <c r="AB336" s="64">
        <f t="shared" si="178"/>
        <v>16135.8</v>
      </c>
      <c r="AC336" s="64">
        <f t="shared" si="179"/>
        <v>193629.59999999998</v>
      </c>
      <c r="AD336" s="64"/>
      <c r="AE336" s="64"/>
      <c r="AF336" s="64"/>
      <c r="AG336" s="64"/>
      <c r="AH336" s="64"/>
      <c r="AI336" s="64"/>
      <c r="AJ336" s="64"/>
      <c r="AK336" s="64"/>
      <c r="AL336" s="6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</row>
    <row r="337" spans="1:576" s="23" customFormat="1" ht="15" customHeight="1" x14ac:dyDescent="0.2">
      <c r="A337" s="18">
        <v>4</v>
      </c>
      <c r="B337" s="89" t="s">
        <v>335</v>
      </c>
      <c r="C337" s="89" t="s">
        <v>336</v>
      </c>
      <c r="D337" s="20">
        <v>14</v>
      </c>
      <c r="E337" s="89" t="s">
        <v>257</v>
      </c>
      <c r="F337" s="89" t="s">
        <v>337</v>
      </c>
      <c r="G337" s="130">
        <v>4</v>
      </c>
      <c r="H337" s="22">
        <v>40</v>
      </c>
      <c r="I337" s="22" t="s">
        <v>123</v>
      </c>
      <c r="J337" s="21" t="s">
        <v>246</v>
      </c>
      <c r="K337" s="21" t="s">
        <v>284</v>
      </c>
      <c r="L337" s="21" t="s">
        <v>299</v>
      </c>
      <c r="M337" s="22">
        <v>1</v>
      </c>
      <c r="N337" s="126">
        <v>8507</v>
      </c>
      <c r="O337" s="62">
        <f t="shared" si="167"/>
        <v>1701.4</v>
      </c>
      <c r="P337" s="62"/>
      <c r="Q337" s="62">
        <f t="shared" si="168"/>
        <v>10208.4</v>
      </c>
      <c r="R337" s="62"/>
      <c r="S337" s="62">
        <f t="shared" si="169"/>
        <v>1895.3999999999999</v>
      </c>
      <c r="T337" s="62">
        <f t="shared" si="170"/>
        <v>18954</v>
      </c>
      <c r="U337" s="62">
        <f t="shared" si="171"/>
        <v>1531.26</v>
      </c>
      <c r="V337" s="62">
        <f t="shared" si="172"/>
        <v>306.25199999999995</v>
      </c>
      <c r="W337" s="62">
        <f t="shared" si="173"/>
        <v>510.42</v>
      </c>
      <c r="X337" s="62">
        <f t="shared" si="174"/>
        <v>204.16800000000001</v>
      </c>
      <c r="Y337" s="62">
        <f t="shared" si="175"/>
        <v>717</v>
      </c>
      <c r="Z337" s="62">
        <f t="shared" si="176"/>
        <v>447</v>
      </c>
      <c r="AA337" s="64">
        <f t="shared" si="177"/>
        <v>5686.2</v>
      </c>
      <c r="AB337" s="64">
        <f t="shared" si="178"/>
        <v>16135.8</v>
      </c>
      <c r="AC337" s="64">
        <f t="shared" si="179"/>
        <v>193629.59999999998</v>
      </c>
      <c r="AD337" s="64"/>
      <c r="AE337" s="64"/>
      <c r="AF337" s="64"/>
      <c r="AG337" s="64"/>
      <c r="AH337" s="64"/>
      <c r="AI337" s="64"/>
      <c r="AJ337" s="64"/>
      <c r="AK337" s="64"/>
      <c r="AL337" s="6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</row>
    <row r="338" spans="1:576" s="23" customFormat="1" ht="15" customHeight="1" x14ac:dyDescent="0.2">
      <c r="A338" s="18">
        <v>5</v>
      </c>
      <c r="B338" s="89" t="s">
        <v>335</v>
      </c>
      <c r="C338" s="89" t="s">
        <v>336</v>
      </c>
      <c r="D338" s="20">
        <v>14</v>
      </c>
      <c r="E338" s="89" t="s">
        <v>257</v>
      </c>
      <c r="F338" s="89" t="s">
        <v>337</v>
      </c>
      <c r="G338" s="130">
        <v>4</v>
      </c>
      <c r="H338" s="22">
        <v>40</v>
      </c>
      <c r="I338" s="22" t="s">
        <v>123</v>
      </c>
      <c r="J338" s="21" t="s">
        <v>246</v>
      </c>
      <c r="K338" s="21" t="s">
        <v>284</v>
      </c>
      <c r="L338" s="21" t="s">
        <v>299</v>
      </c>
      <c r="M338" s="22">
        <v>1</v>
      </c>
      <c r="N338" s="126">
        <v>8507</v>
      </c>
      <c r="O338" s="62">
        <f t="shared" si="167"/>
        <v>1701.4</v>
      </c>
      <c r="P338" s="62"/>
      <c r="Q338" s="62">
        <f t="shared" si="168"/>
        <v>10208.4</v>
      </c>
      <c r="R338" s="62"/>
      <c r="S338" s="62">
        <f t="shared" si="169"/>
        <v>1895.3999999999999</v>
      </c>
      <c r="T338" s="62">
        <f t="shared" si="170"/>
        <v>18954</v>
      </c>
      <c r="U338" s="62">
        <f t="shared" si="171"/>
        <v>1531.26</v>
      </c>
      <c r="V338" s="62">
        <f t="shared" si="172"/>
        <v>306.25199999999995</v>
      </c>
      <c r="W338" s="62">
        <f t="shared" si="173"/>
        <v>510.42</v>
      </c>
      <c r="X338" s="62">
        <f t="shared" si="174"/>
        <v>204.16800000000001</v>
      </c>
      <c r="Y338" s="62">
        <f t="shared" si="175"/>
        <v>717</v>
      </c>
      <c r="Z338" s="62">
        <f t="shared" si="176"/>
        <v>447</v>
      </c>
      <c r="AA338" s="64">
        <f t="shared" si="177"/>
        <v>5686.2</v>
      </c>
      <c r="AB338" s="64">
        <f t="shared" si="178"/>
        <v>16135.8</v>
      </c>
      <c r="AC338" s="64">
        <f t="shared" si="179"/>
        <v>193629.59999999998</v>
      </c>
      <c r="AD338" s="64"/>
      <c r="AE338" s="64"/>
      <c r="AF338" s="64"/>
      <c r="AG338" s="64"/>
      <c r="AH338" s="64"/>
      <c r="AI338" s="64"/>
      <c r="AJ338" s="64"/>
      <c r="AK338" s="64"/>
      <c r="AL338" s="6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</row>
    <row r="339" spans="1:576" s="23" customFormat="1" ht="15" customHeight="1" x14ac:dyDescent="0.2">
      <c r="A339" s="18">
        <v>6</v>
      </c>
      <c r="B339" s="89" t="s">
        <v>335</v>
      </c>
      <c r="C339" s="89" t="s">
        <v>336</v>
      </c>
      <c r="D339" s="20">
        <v>14</v>
      </c>
      <c r="E339" s="89" t="s">
        <v>257</v>
      </c>
      <c r="F339" s="89" t="s">
        <v>337</v>
      </c>
      <c r="G339" s="130">
        <v>4</v>
      </c>
      <c r="H339" s="22">
        <v>40</v>
      </c>
      <c r="I339" s="22" t="s">
        <v>123</v>
      </c>
      <c r="J339" s="21" t="s">
        <v>246</v>
      </c>
      <c r="K339" s="21" t="s">
        <v>284</v>
      </c>
      <c r="L339" s="21" t="s">
        <v>299</v>
      </c>
      <c r="M339" s="22">
        <v>1</v>
      </c>
      <c r="N339" s="126">
        <v>8507</v>
      </c>
      <c r="O339" s="62">
        <f t="shared" si="167"/>
        <v>1701.4</v>
      </c>
      <c r="P339" s="62"/>
      <c r="Q339" s="62">
        <f t="shared" si="168"/>
        <v>10208.4</v>
      </c>
      <c r="R339" s="62"/>
      <c r="S339" s="62">
        <f t="shared" si="169"/>
        <v>1895.3999999999999</v>
      </c>
      <c r="T339" s="62">
        <f t="shared" si="170"/>
        <v>18954</v>
      </c>
      <c r="U339" s="62">
        <f t="shared" si="171"/>
        <v>1531.26</v>
      </c>
      <c r="V339" s="62">
        <f t="shared" si="172"/>
        <v>306.25199999999995</v>
      </c>
      <c r="W339" s="62">
        <f t="shared" si="173"/>
        <v>510.42</v>
      </c>
      <c r="X339" s="62">
        <f t="shared" si="174"/>
        <v>204.16800000000001</v>
      </c>
      <c r="Y339" s="62">
        <f t="shared" si="175"/>
        <v>717</v>
      </c>
      <c r="Z339" s="62">
        <f t="shared" si="176"/>
        <v>447</v>
      </c>
      <c r="AA339" s="64">
        <f t="shared" si="177"/>
        <v>5686.2</v>
      </c>
      <c r="AB339" s="64">
        <f t="shared" si="178"/>
        <v>16135.8</v>
      </c>
      <c r="AC339" s="64">
        <f t="shared" si="179"/>
        <v>193629.59999999998</v>
      </c>
      <c r="AD339" s="64"/>
      <c r="AE339" s="64"/>
      <c r="AF339" s="64"/>
      <c r="AG339" s="64"/>
      <c r="AH339" s="64"/>
      <c r="AI339" s="64"/>
      <c r="AJ339" s="64"/>
      <c r="AK339" s="64"/>
      <c r="AL339" s="6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</row>
    <row r="340" spans="1:576" s="23" customFormat="1" ht="15" customHeight="1" x14ac:dyDescent="0.2">
      <c r="A340" s="18">
        <v>7</v>
      </c>
      <c r="B340" s="89" t="s">
        <v>335</v>
      </c>
      <c r="C340" s="89" t="s">
        <v>336</v>
      </c>
      <c r="D340" s="20">
        <v>14</v>
      </c>
      <c r="E340" s="89" t="s">
        <v>257</v>
      </c>
      <c r="F340" s="89" t="s">
        <v>337</v>
      </c>
      <c r="G340" s="130">
        <v>4</v>
      </c>
      <c r="H340" s="22">
        <v>40</v>
      </c>
      <c r="I340" s="22" t="s">
        <v>123</v>
      </c>
      <c r="J340" s="21" t="s">
        <v>246</v>
      </c>
      <c r="K340" s="21" t="s">
        <v>284</v>
      </c>
      <c r="L340" s="21" t="s">
        <v>299</v>
      </c>
      <c r="M340" s="22">
        <v>1</v>
      </c>
      <c r="N340" s="126">
        <v>8507</v>
      </c>
      <c r="O340" s="62">
        <f t="shared" si="167"/>
        <v>1701.4</v>
      </c>
      <c r="P340" s="62"/>
      <c r="Q340" s="62">
        <f t="shared" si="168"/>
        <v>10208.4</v>
      </c>
      <c r="R340" s="62"/>
      <c r="S340" s="62">
        <f t="shared" si="169"/>
        <v>1895.3999999999999</v>
      </c>
      <c r="T340" s="62">
        <f t="shared" si="170"/>
        <v>18954</v>
      </c>
      <c r="U340" s="62">
        <f t="shared" si="171"/>
        <v>1531.26</v>
      </c>
      <c r="V340" s="62">
        <f t="shared" si="172"/>
        <v>306.25199999999995</v>
      </c>
      <c r="W340" s="62">
        <f t="shared" si="173"/>
        <v>510.42</v>
      </c>
      <c r="X340" s="62">
        <f t="shared" si="174"/>
        <v>204.16800000000001</v>
      </c>
      <c r="Y340" s="62">
        <f t="shared" si="175"/>
        <v>717</v>
      </c>
      <c r="Z340" s="62">
        <f t="shared" si="176"/>
        <v>447</v>
      </c>
      <c r="AA340" s="64">
        <f t="shared" si="177"/>
        <v>5686.2</v>
      </c>
      <c r="AB340" s="64">
        <f t="shared" si="178"/>
        <v>16135.8</v>
      </c>
      <c r="AC340" s="64">
        <f t="shared" si="179"/>
        <v>193629.59999999998</v>
      </c>
      <c r="AD340" s="64"/>
      <c r="AE340" s="64"/>
      <c r="AF340" s="64"/>
      <c r="AG340" s="64"/>
      <c r="AH340" s="64"/>
      <c r="AI340" s="64"/>
      <c r="AJ340" s="64"/>
      <c r="AK340" s="64"/>
      <c r="AL340" s="6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</row>
    <row r="341" spans="1:576" s="23" customFormat="1" ht="15" customHeight="1" x14ac:dyDescent="0.2">
      <c r="A341" s="18">
        <v>8</v>
      </c>
      <c r="B341" s="89" t="s">
        <v>335</v>
      </c>
      <c r="C341" s="89" t="s">
        <v>336</v>
      </c>
      <c r="D341" s="20">
        <v>14</v>
      </c>
      <c r="E341" s="89" t="s">
        <v>257</v>
      </c>
      <c r="F341" s="89" t="s">
        <v>337</v>
      </c>
      <c r="G341" s="130">
        <v>4</v>
      </c>
      <c r="H341" s="22">
        <v>40</v>
      </c>
      <c r="I341" s="22" t="s">
        <v>123</v>
      </c>
      <c r="J341" s="21" t="s">
        <v>246</v>
      </c>
      <c r="K341" s="21" t="s">
        <v>284</v>
      </c>
      <c r="L341" s="21" t="s">
        <v>299</v>
      </c>
      <c r="M341" s="22">
        <v>1</v>
      </c>
      <c r="N341" s="126">
        <v>8507</v>
      </c>
      <c r="O341" s="62">
        <f t="shared" si="167"/>
        <v>1701.4</v>
      </c>
      <c r="P341" s="62"/>
      <c r="Q341" s="62">
        <f t="shared" si="168"/>
        <v>10208.4</v>
      </c>
      <c r="R341" s="62"/>
      <c r="S341" s="62">
        <f t="shared" si="169"/>
        <v>1895.3999999999999</v>
      </c>
      <c r="T341" s="62">
        <f t="shared" si="170"/>
        <v>18954</v>
      </c>
      <c r="U341" s="62">
        <f t="shared" si="171"/>
        <v>1531.26</v>
      </c>
      <c r="V341" s="62">
        <f t="shared" si="172"/>
        <v>306.25199999999995</v>
      </c>
      <c r="W341" s="62">
        <f t="shared" si="173"/>
        <v>510.42</v>
      </c>
      <c r="X341" s="62">
        <f t="shared" si="174"/>
        <v>204.16800000000001</v>
      </c>
      <c r="Y341" s="62">
        <f t="shared" si="175"/>
        <v>717</v>
      </c>
      <c r="Z341" s="62">
        <f t="shared" si="176"/>
        <v>447</v>
      </c>
      <c r="AA341" s="64">
        <f t="shared" si="177"/>
        <v>5686.2</v>
      </c>
      <c r="AB341" s="64">
        <f t="shared" si="178"/>
        <v>16135.8</v>
      </c>
      <c r="AC341" s="64">
        <f t="shared" si="179"/>
        <v>193629.59999999998</v>
      </c>
      <c r="AD341" s="64"/>
      <c r="AE341" s="64"/>
      <c r="AF341" s="64"/>
      <c r="AG341" s="64"/>
      <c r="AH341" s="64"/>
      <c r="AI341" s="64"/>
      <c r="AJ341" s="64"/>
      <c r="AK341" s="64"/>
      <c r="AL341" s="6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</row>
    <row r="342" spans="1:576" s="23" customFormat="1" ht="15" customHeight="1" x14ac:dyDescent="0.2">
      <c r="A342" s="18">
        <v>9</v>
      </c>
      <c r="B342" s="89" t="s">
        <v>335</v>
      </c>
      <c r="C342" s="89" t="s">
        <v>336</v>
      </c>
      <c r="D342" s="20">
        <v>14</v>
      </c>
      <c r="E342" s="89" t="s">
        <v>257</v>
      </c>
      <c r="F342" s="89" t="s">
        <v>337</v>
      </c>
      <c r="G342" s="130">
        <v>4</v>
      </c>
      <c r="H342" s="22">
        <v>40</v>
      </c>
      <c r="I342" s="22" t="s">
        <v>123</v>
      </c>
      <c r="J342" s="21" t="s">
        <v>246</v>
      </c>
      <c r="K342" s="21" t="s">
        <v>284</v>
      </c>
      <c r="L342" s="21" t="s">
        <v>299</v>
      </c>
      <c r="M342" s="22">
        <v>1</v>
      </c>
      <c r="N342" s="126">
        <v>8507</v>
      </c>
      <c r="O342" s="62">
        <f t="shared" si="167"/>
        <v>1701.4</v>
      </c>
      <c r="P342" s="62"/>
      <c r="Q342" s="62">
        <f t="shared" si="168"/>
        <v>10208.4</v>
      </c>
      <c r="R342" s="62"/>
      <c r="S342" s="62">
        <f t="shared" si="169"/>
        <v>1895.3999999999999</v>
      </c>
      <c r="T342" s="62">
        <f t="shared" si="170"/>
        <v>18954</v>
      </c>
      <c r="U342" s="62">
        <f t="shared" si="171"/>
        <v>1531.26</v>
      </c>
      <c r="V342" s="62">
        <f t="shared" si="172"/>
        <v>306.25199999999995</v>
      </c>
      <c r="W342" s="62">
        <f t="shared" si="173"/>
        <v>510.42</v>
      </c>
      <c r="X342" s="62">
        <f t="shared" si="174"/>
        <v>204.16800000000001</v>
      </c>
      <c r="Y342" s="62">
        <f t="shared" si="175"/>
        <v>717</v>
      </c>
      <c r="Z342" s="62">
        <f t="shared" si="176"/>
        <v>447</v>
      </c>
      <c r="AA342" s="64">
        <f t="shared" si="177"/>
        <v>5686.2</v>
      </c>
      <c r="AB342" s="64">
        <f t="shared" si="178"/>
        <v>16135.8</v>
      </c>
      <c r="AC342" s="64">
        <f t="shared" si="179"/>
        <v>193629.59999999998</v>
      </c>
      <c r="AD342" s="64"/>
      <c r="AE342" s="64"/>
      <c r="AF342" s="64"/>
      <c r="AG342" s="64"/>
      <c r="AH342" s="64"/>
      <c r="AI342" s="64"/>
      <c r="AJ342" s="64"/>
      <c r="AK342" s="64"/>
      <c r="AL342" s="6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</row>
    <row r="343" spans="1:576" s="23" customFormat="1" ht="15" customHeight="1" x14ac:dyDescent="0.2">
      <c r="A343" s="18">
        <v>10</v>
      </c>
      <c r="B343" s="89" t="s">
        <v>335</v>
      </c>
      <c r="C343" s="89" t="s">
        <v>336</v>
      </c>
      <c r="D343" s="20">
        <v>14</v>
      </c>
      <c r="E343" s="89" t="s">
        <v>257</v>
      </c>
      <c r="F343" s="89" t="s">
        <v>337</v>
      </c>
      <c r="G343" s="130">
        <v>4</v>
      </c>
      <c r="H343" s="22">
        <v>40</v>
      </c>
      <c r="I343" s="22" t="s">
        <v>123</v>
      </c>
      <c r="J343" s="21" t="s">
        <v>246</v>
      </c>
      <c r="K343" s="21" t="s">
        <v>284</v>
      </c>
      <c r="L343" s="21" t="s">
        <v>299</v>
      </c>
      <c r="M343" s="22">
        <v>1</v>
      </c>
      <c r="N343" s="126">
        <v>8507</v>
      </c>
      <c r="O343" s="62">
        <f t="shared" si="167"/>
        <v>1701.4</v>
      </c>
      <c r="P343" s="62"/>
      <c r="Q343" s="62">
        <f t="shared" si="168"/>
        <v>10208.4</v>
      </c>
      <c r="R343" s="62"/>
      <c r="S343" s="62">
        <f t="shared" si="169"/>
        <v>1895.3999999999999</v>
      </c>
      <c r="T343" s="62">
        <f t="shared" si="170"/>
        <v>18954</v>
      </c>
      <c r="U343" s="62">
        <f t="shared" si="171"/>
        <v>1531.26</v>
      </c>
      <c r="V343" s="62">
        <f t="shared" si="172"/>
        <v>306.25199999999995</v>
      </c>
      <c r="W343" s="62">
        <f t="shared" si="173"/>
        <v>510.42</v>
      </c>
      <c r="X343" s="62">
        <f t="shared" si="174"/>
        <v>204.16800000000001</v>
      </c>
      <c r="Y343" s="62">
        <f t="shared" si="175"/>
        <v>717</v>
      </c>
      <c r="Z343" s="62">
        <f t="shared" si="176"/>
        <v>447</v>
      </c>
      <c r="AA343" s="64">
        <f t="shared" si="177"/>
        <v>5686.2</v>
      </c>
      <c r="AB343" s="64">
        <f t="shared" si="178"/>
        <v>16135.8</v>
      </c>
      <c r="AC343" s="64">
        <f t="shared" si="179"/>
        <v>193629.59999999998</v>
      </c>
      <c r="AD343" s="64"/>
      <c r="AE343" s="64"/>
      <c r="AF343" s="64"/>
      <c r="AG343" s="64"/>
      <c r="AH343" s="64"/>
      <c r="AI343" s="64"/>
      <c r="AJ343" s="64"/>
      <c r="AK343" s="64"/>
      <c r="AL343" s="6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</row>
    <row r="344" spans="1:576" s="23" customFormat="1" ht="15" customHeight="1" x14ac:dyDescent="0.2">
      <c r="A344" s="18">
        <v>11</v>
      </c>
      <c r="B344" s="89" t="s">
        <v>335</v>
      </c>
      <c r="C344" s="89" t="s">
        <v>336</v>
      </c>
      <c r="D344" s="20">
        <v>14</v>
      </c>
      <c r="E344" s="89" t="s">
        <v>257</v>
      </c>
      <c r="F344" s="89" t="s">
        <v>337</v>
      </c>
      <c r="G344" s="130">
        <v>4</v>
      </c>
      <c r="H344" s="22">
        <v>40</v>
      </c>
      <c r="I344" s="22" t="s">
        <v>123</v>
      </c>
      <c r="J344" s="21" t="s">
        <v>246</v>
      </c>
      <c r="K344" s="21" t="s">
        <v>284</v>
      </c>
      <c r="L344" s="21" t="s">
        <v>299</v>
      </c>
      <c r="M344" s="22">
        <v>1</v>
      </c>
      <c r="N344" s="126">
        <v>8507</v>
      </c>
      <c r="O344" s="62">
        <f t="shared" si="167"/>
        <v>1701.4</v>
      </c>
      <c r="P344" s="62"/>
      <c r="Q344" s="62">
        <f t="shared" si="168"/>
        <v>10208.4</v>
      </c>
      <c r="R344" s="62"/>
      <c r="S344" s="62">
        <f t="shared" si="169"/>
        <v>1895.3999999999999</v>
      </c>
      <c r="T344" s="62">
        <f t="shared" si="170"/>
        <v>18954</v>
      </c>
      <c r="U344" s="62">
        <f t="shared" si="171"/>
        <v>1531.26</v>
      </c>
      <c r="V344" s="62">
        <f t="shared" si="172"/>
        <v>306.25199999999995</v>
      </c>
      <c r="W344" s="62">
        <f t="shared" si="173"/>
        <v>510.42</v>
      </c>
      <c r="X344" s="62">
        <f t="shared" si="174"/>
        <v>204.16800000000001</v>
      </c>
      <c r="Y344" s="62">
        <f t="shared" si="175"/>
        <v>717</v>
      </c>
      <c r="Z344" s="62">
        <f t="shared" si="176"/>
        <v>447</v>
      </c>
      <c r="AA344" s="64">
        <f t="shared" si="177"/>
        <v>5686.2</v>
      </c>
      <c r="AB344" s="64">
        <f t="shared" si="178"/>
        <v>16135.8</v>
      </c>
      <c r="AC344" s="64">
        <f t="shared" si="179"/>
        <v>193629.59999999998</v>
      </c>
      <c r="AD344" s="64"/>
      <c r="AE344" s="64"/>
      <c r="AF344" s="64"/>
      <c r="AG344" s="64"/>
      <c r="AH344" s="64"/>
      <c r="AI344" s="64"/>
      <c r="AJ344" s="64"/>
      <c r="AK344" s="64"/>
      <c r="AL344" s="6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</row>
    <row r="345" spans="1:576" s="23" customFormat="1" ht="15" customHeight="1" x14ac:dyDescent="0.2">
      <c r="A345" s="18">
        <v>12</v>
      </c>
      <c r="B345" s="89" t="s">
        <v>335</v>
      </c>
      <c r="C345" s="89" t="s">
        <v>336</v>
      </c>
      <c r="D345" s="20">
        <v>14</v>
      </c>
      <c r="E345" s="89" t="s">
        <v>257</v>
      </c>
      <c r="F345" s="89" t="s">
        <v>337</v>
      </c>
      <c r="G345" s="130">
        <v>4</v>
      </c>
      <c r="H345" s="22">
        <v>40</v>
      </c>
      <c r="I345" s="22" t="s">
        <v>123</v>
      </c>
      <c r="J345" s="21" t="s">
        <v>246</v>
      </c>
      <c r="K345" s="21" t="s">
        <v>284</v>
      </c>
      <c r="L345" s="21" t="s">
        <v>299</v>
      </c>
      <c r="M345" s="22">
        <v>1</v>
      </c>
      <c r="N345" s="126">
        <v>8507</v>
      </c>
      <c r="O345" s="62">
        <f t="shared" si="167"/>
        <v>1701.4</v>
      </c>
      <c r="P345" s="62"/>
      <c r="Q345" s="62">
        <f t="shared" si="168"/>
        <v>10208.4</v>
      </c>
      <c r="R345" s="62"/>
      <c r="S345" s="62">
        <f t="shared" si="169"/>
        <v>1895.3999999999999</v>
      </c>
      <c r="T345" s="62">
        <f t="shared" si="170"/>
        <v>18954</v>
      </c>
      <c r="U345" s="62">
        <f t="shared" si="171"/>
        <v>1531.26</v>
      </c>
      <c r="V345" s="62">
        <f t="shared" si="172"/>
        <v>306.25199999999995</v>
      </c>
      <c r="W345" s="62">
        <f t="shared" si="173"/>
        <v>510.42</v>
      </c>
      <c r="X345" s="62">
        <f t="shared" si="174"/>
        <v>204.16800000000001</v>
      </c>
      <c r="Y345" s="62">
        <f t="shared" si="175"/>
        <v>717</v>
      </c>
      <c r="Z345" s="62">
        <f t="shared" si="176"/>
        <v>447</v>
      </c>
      <c r="AA345" s="64">
        <f t="shared" si="177"/>
        <v>5686.2</v>
      </c>
      <c r="AB345" s="64">
        <f t="shared" si="178"/>
        <v>16135.8</v>
      </c>
      <c r="AC345" s="64">
        <f t="shared" si="179"/>
        <v>193629.59999999998</v>
      </c>
      <c r="AD345" s="64"/>
      <c r="AE345" s="64"/>
      <c r="AF345" s="64"/>
      <c r="AG345" s="64"/>
      <c r="AH345" s="64"/>
      <c r="AI345" s="64"/>
      <c r="AJ345" s="64"/>
      <c r="AK345" s="64"/>
      <c r="AL345" s="6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</row>
    <row r="346" spans="1:576" s="23" customFormat="1" ht="15" customHeight="1" x14ac:dyDescent="0.2">
      <c r="A346" s="18">
        <v>13</v>
      </c>
      <c r="B346" s="89" t="s">
        <v>335</v>
      </c>
      <c r="C346" s="89" t="s">
        <v>336</v>
      </c>
      <c r="D346" s="20">
        <v>14</v>
      </c>
      <c r="E346" s="89" t="s">
        <v>257</v>
      </c>
      <c r="F346" s="89" t="s">
        <v>337</v>
      </c>
      <c r="G346" s="130">
        <v>4</v>
      </c>
      <c r="H346" s="22">
        <v>40</v>
      </c>
      <c r="I346" s="22" t="s">
        <v>123</v>
      </c>
      <c r="J346" s="21" t="s">
        <v>246</v>
      </c>
      <c r="K346" s="21" t="s">
        <v>284</v>
      </c>
      <c r="L346" s="21" t="s">
        <v>299</v>
      </c>
      <c r="M346" s="22">
        <v>1</v>
      </c>
      <c r="N346" s="126">
        <v>8507</v>
      </c>
      <c r="O346" s="62">
        <f t="shared" si="167"/>
        <v>1701.4</v>
      </c>
      <c r="P346" s="62"/>
      <c r="Q346" s="62">
        <f t="shared" si="168"/>
        <v>10208.4</v>
      </c>
      <c r="R346" s="62"/>
      <c r="S346" s="62">
        <f t="shared" si="169"/>
        <v>1895.3999999999999</v>
      </c>
      <c r="T346" s="62">
        <f t="shared" si="170"/>
        <v>18954</v>
      </c>
      <c r="U346" s="62">
        <f t="shared" si="171"/>
        <v>1531.26</v>
      </c>
      <c r="V346" s="62">
        <f t="shared" si="172"/>
        <v>306.25199999999995</v>
      </c>
      <c r="W346" s="62">
        <f t="shared" si="173"/>
        <v>510.42</v>
      </c>
      <c r="X346" s="62">
        <f t="shared" si="174"/>
        <v>204.16800000000001</v>
      </c>
      <c r="Y346" s="62">
        <f t="shared" si="175"/>
        <v>717</v>
      </c>
      <c r="Z346" s="62">
        <f t="shared" si="176"/>
        <v>447</v>
      </c>
      <c r="AA346" s="64">
        <f t="shared" si="177"/>
        <v>5686.2</v>
      </c>
      <c r="AB346" s="64">
        <f t="shared" si="178"/>
        <v>16135.8</v>
      </c>
      <c r="AC346" s="64">
        <f t="shared" si="179"/>
        <v>193629.59999999998</v>
      </c>
      <c r="AD346" s="64"/>
      <c r="AE346" s="64"/>
      <c r="AF346" s="64"/>
      <c r="AG346" s="64"/>
      <c r="AH346" s="64"/>
      <c r="AI346" s="64"/>
      <c r="AJ346" s="64"/>
      <c r="AK346" s="64"/>
      <c r="AL346" s="6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</row>
    <row r="347" spans="1:576" s="23" customFormat="1" ht="15" customHeight="1" x14ac:dyDescent="0.2">
      <c r="A347" s="18">
        <v>14</v>
      </c>
      <c r="B347" s="89" t="s">
        <v>335</v>
      </c>
      <c r="C347" s="89" t="s">
        <v>336</v>
      </c>
      <c r="D347" s="20">
        <v>14</v>
      </c>
      <c r="E347" s="89" t="s">
        <v>257</v>
      </c>
      <c r="F347" s="89" t="s">
        <v>337</v>
      </c>
      <c r="G347" s="130">
        <v>4</v>
      </c>
      <c r="H347" s="22">
        <v>40</v>
      </c>
      <c r="I347" s="22" t="s">
        <v>123</v>
      </c>
      <c r="J347" s="21" t="s">
        <v>246</v>
      </c>
      <c r="K347" s="21" t="s">
        <v>284</v>
      </c>
      <c r="L347" s="21" t="s">
        <v>299</v>
      </c>
      <c r="M347" s="22">
        <v>1</v>
      </c>
      <c r="N347" s="126">
        <v>8507</v>
      </c>
      <c r="O347" s="62">
        <f t="shared" si="167"/>
        <v>1701.4</v>
      </c>
      <c r="P347" s="62"/>
      <c r="Q347" s="62">
        <f t="shared" si="168"/>
        <v>10208.4</v>
      </c>
      <c r="R347" s="62"/>
      <c r="S347" s="62">
        <f t="shared" si="169"/>
        <v>1895.3999999999999</v>
      </c>
      <c r="T347" s="62">
        <f t="shared" si="170"/>
        <v>18954</v>
      </c>
      <c r="U347" s="62">
        <f t="shared" si="171"/>
        <v>1531.26</v>
      </c>
      <c r="V347" s="62">
        <f t="shared" si="172"/>
        <v>306.25199999999995</v>
      </c>
      <c r="W347" s="62">
        <f t="shared" si="173"/>
        <v>510.42</v>
      </c>
      <c r="X347" s="62">
        <f t="shared" si="174"/>
        <v>204.16800000000001</v>
      </c>
      <c r="Y347" s="62">
        <f t="shared" si="175"/>
        <v>717</v>
      </c>
      <c r="Z347" s="62">
        <f t="shared" si="176"/>
        <v>447</v>
      </c>
      <c r="AA347" s="64">
        <f t="shared" si="177"/>
        <v>5686.2</v>
      </c>
      <c r="AB347" s="64">
        <f t="shared" si="178"/>
        <v>16135.8</v>
      </c>
      <c r="AC347" s="64">
        <f t="shared" si="179"/>
        <v>193629.59999999998</v>
      </c>
      <c r="AD347" s="64"/>
      <c r="AE347" s="64"/>
      <c r="AF347" s="64"/>
      <c r="AG347" s="64"/>
      <c r="AH347" s="64"/>
      <c r="AI347" s="64"/>
      <c r="AJ347" s="64"/>
      <c r="AK347" s="64"/>
      <c r="AL347" s="6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</row>
    <row r="348" spans="1:576" s="23" customFormat="1" ht="15" customHeight="1" x14ac:dyDescent="0.2">
      <c r="A348" s="18">
        <v>15</v>
      </c>
      <c r="B348" s="89" t="s">
        <v>335</v>
      </c>
      <c r="C348" s="89" t="s">
        <v>336</v>
      </c>
      <c r="D348" s="20">
        <v>14</v>
      </c>
      <c r="E348" s="89" t="s">
        <v>257</v>
      </c>
      <c r="F348" s="89" t="s">
        <v>337</v>
      </c>
      <c r="G348" s="130">
        <v>4</v>
      </c>
      <c r="H348" s="22">
        <v>40</v>
      </c>
      <c r="I348" s="22" t="s">
        <v>123</v>
      </c>
      <c r="J348" s="21" t="s">
        <v>246</v>
      </c>
      <c r="K348" s="21" t="s">
        <v>284</v>
      </c>
      <c r="L348" s="21" t="s">
        <v>299</v>
      </c>
      <c r="M348" s="22">
        <v>1</v>
      </c>
      <c r="N348" s="126">
        <v>8507</v>
      </c>
      <c r="O348" s="62">
        <f t="shared" si="167"/>
        <v>1701.4</v>
      </c>
      <c r="P348" s="62"/>
      <c r="Q348" s="62">
        <f t="shared" si="168"/>
        <v>10208.4</v>
      </c>
      <c r="R348" s="62"/>
      <c r="S348" s="62">
        <f t="shared" si="169"/>
        <v>1895.3999999999999</v>
      </c>
      <c r="T348" s="62">
        <f t="shared" si="170"/>
        <v>18954</v>
      </c>
      <c r="U348" s="62">
        <f t="shared" si="171"/>
        <v>1531.26</v>
      </c>
      <c r="V348" s="62">
        <f t="shared" si="172"/>
        <v>306.25199999999995</v>
      </c>
      <c r="W348" s="62">
        <f t="shared" si="173"/>
        <v>510.42</v>
      </c>
      <c r="X348" s="62">
        <f t="shared" si="174"/>
        <v>204.16800000000001</v>
      </c>
      <c r="Y348" s="62">
        <f t="shared" si="175"/>
        <v>717</v>
      </c>
      <c r="Z348" s="62">
        <f t="shared" si="176"/>
        <v>447</v>
      </c>
      <c r="AA348" s="64">
        <f t="shared" si="177"/>
        <v>5686.2</v>
      </c>
      <c r="AB348" s="64">
        <f t="shared" si="178"/>
        <v>16135.8</v>
      </c>
      <c r="AC348" s="64">
        <f t="shared" si="179"/>
        <v>193629.59999999998</v>
      </c>
      <c r="AD348" s="64"/>
      <c r="AE348" s="64"/>
      <c r="AF348" s="64"/>
      <c r="AG348" s="64"/>
      <c r="AH348" s="64"/>
      <c r="AI348" s="64"/>
      <c r="AJ348" s="64"/>
      <c r="AK348" s="64"/>
      <c r="AL348" s="6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</row>
    <row r="349" spans="1:576" s="23" customFormat="1" ht="15" customHeight="1" x14ac:dyDescent="0.2">
      <c r="A349" s="18">
        <v>16</v>
      </c>
      <c r="B349" s="89" t="s">
        <v>335</v>
      </c>
      <c r="C349" s="89" t="s">
        <v>336</v>
      </c>
      <c r="D349" s="20">
        <v>14</v>
      </c>
      <c r="E349" s="89" t="s">
        <v>257</v>
      </c>
      <c r="F349" s="89" t="s">
        <v>337</v>
      </c>
      <c r="G349" s="130">
        <v>4</v>
      </c>
      <c r="H349" s="22">
        <v>40</v>
      </c>
      <c r="I349" s="22" t="s">
        <v>123</v>
      </c>
      <c r="J349" s="21" t="s">
        <v>246</v>
      </c>
      <c r="K349" s="21" t="s">
        <v>284</v>
      </c>
      <c r="L349" s="21" t="s">
        <v>299</v>
      </c>
      <c r="M349" s="22">
        <v>1</v>
      </c>
      <c r="N349" s="126">
        <v>8507</v>
      </c>
      <c r="O349" s="62">
        <f t="shared" si="167"/>
        <v>1701.4</v>
      </c>
      <c r="P349" s="62"/>
      <c r="Q349" s="62">
        <f t="shared" si="168"/>
        <v>10208.4</v>
      </c>
      <c r="R349" s="62"/>
      <c r="S349" s="62">
        <f t="shared" si="169"/>
        <v>1895.3999999999999</v>
      </c>
      <c r="T349" s="62">
        <f t="shared" si="170"/>
        <v>18954</v>
      </c>
      <c r="U349" s="62">
        <f t="shared" si="171"/>
        <v>1531.26</v>
      </c>
      <c r="V349" s="62">
        <f t="shared" si="172"/>
        <v>306.25199999999995</v>
      </c>
      <c r="W349" s="62">
        <f t="shared" si="173"/>
        <v>510.42</v>
      </c>
      <c r="X349" s="62">
        <f t="shared" si="174"/>
        <v>204.16800000000001</v>
      </c>
      <c r="Y349" s="62">
        <f t="shared" si="175"/>
        <v>717</v>
      </c>
      <c r="Z349" s="62">
        <f t="shared" si="176"/>
        <v>447</v>
      </c>
      <c r="AA349" s="64">
        <f t="shared" si="177"/>
        <v>5686.2</v>
      </c>
      <c r="AB349" s="64">
        <f t="shared" si="178"/>
        <v>16135.8</v>
      </c>
      <c r="AC349" s="64">
        <f t="shared" si="179"/>
        <v>193629.59999999998</v>
      </c>
      <c r="AD349" s="64"/>
      <c r="AE349" s="64"/>
      <c r="AF349" s="64"/>
      <c r="AG349" s="64"/>
      <c r="AH349" s="64"/>
      <c r="AI349" s="64"/>
      <c r="AJ349" s="64"/>
      <c r="AK349" s="64"/>
      <c r="AL349" s="6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  <c r="PF349" s="24"/>
      <c r="PG349" s="24"/>
      <c r="PH349" s="24"/>
      <c r="PI349" s="24"/>
      <c r="PJ349" s="24"/>
      <c r="PK349" s="24"/>
      <c r="PL349" s="24"/>
      <c r="PM349" s="24"/>
      <c r="PN349" s="24"/>
      <c r="PO349" s="24"/>
      <c r="PP349" s="24"/>
      <c r="PQ349" s="24"/>
      <c r="PR349" s="24"/>
      <c r="PS349" s="24"/>
      <c r="PT349" s="24"/>
      <c r="PU349" s="24"/>
      <c r="PV349" s="24"/>
      <c r="PW349" s="24"/>
      <c r="PX349" s="24"/>
      <c r="PY349" s="24"/>
      <c r="PZ349" s="24"/>
      <c r="QA349" s="24"/>
      <c r="QB349" s="24"/>
      <c r="QC349" s="24"/>
      <c r="QD349" s="24"/>
      <c r="QE349" s="24"/>
      <c r="QF349" s="24"/>
      <c r="QG349" s="24"/>
      <c r="QH349" s="24"/>
      <c r="QI349" s="24"/>
      <c r="QJ349" s="24"/>
      <c r="QK349" s="24"/>
      <c r="QL349" s="24"/>
      <c r="QM349" s="24"/>
      <c r="QN349" s="24"/>
      <c r="QO349" s="24"/>
      <c r="QP349" s="24"/>
      <c r="QQ349" s="24"/>
      <c r="QR349" s="24"/>
      <c r="QS349" s="24"/>
      <c r="QT349" s="24"/>
      <c r="QU349" s="24"/>
      <c r="QV349" s="24"/>
      <c r="QW349" s="24"/>
      <c r="QX349" s="24"/>
      <c r="QY349" s="24"/>
      <c r="QZ349" s="24"/>
      <c r="RA349" s="24"/>
      <c r="RB349" s="24"/>
      <c r="RC349" s="24"/>
      <c r="RD349" s="24"/>
      <c r="RE349" s="24"/>
      <c r="RF349" s="24"/>
      <c r="RG349" s="24"/>
      <c r="RH349" s="24"/>
      <c r="RI349" s="24"/>
      <c r="RJ349" s="24"/>
      <c r="RK349" s="24"/>
      <c r="RL349" s="24"/>
      <c r="RM349" s="24"/>
      <c r="RN349" s="24"/>
      <c r="RO349" s="24"/>
      <c r="RP349" s="24"/>
      <c r="RQ349" s="24"/>
      <c r="RR349" s="24"/>
      <c r="RS349" s="24"/>
      <c r="RT349" s="24"/>
      <c r="RU349" s="24"/>
      <c r="RV349" s="24"/>
      <c r="RW349" s="24"/>
      <c r="RX349" s="24"/>
      <c r="RY349" s="24"/>
      <c r="RZ349" s="24"/>
      <c r="SA349" s="24"/>
      <c r="SB349" s="24"/>
      <c r="SC349" s="24"/>
      <c r="SD349" s="24"/>
      <c r="SE349" s="24"/>
      <c r="SF349" s="24"/>
      <c r="SG349" s="24"/>
      <c r="SH349" s="24"/>
      <c r="SI349" s="24"/>
      <c r="SJ349" s="24"/>
      <c r="SK349" s="24"/>
      <c r="SL349" s="24"/>
      <c r="SM349" s="24"/>
      <c r="SN349" s="24"/>
      <c r="SO349" s="24"/>
      <c r="SP349" s="24"/>
      <c r="SQ349" s="24"/>
      <c r="SR349" s="24"/>
      <c r="SS349" s="24"/>
      <c r="ST349" s="24"/>
      <c r="SU349" s="24"/>
      <c r="SV349" s="24"/>
      <c r="SW349" s="24"/>
      <c r="SX349" s="24"/>
      <c r="SY349" s="24"/>
      <c r="SZ349" s="24"/>
      <c r="TA349" s="24"/>
      <c r="TB349" s="24"/>
      <c r="TC349" s="24"/>
      <c r="TD349" s="24"/>
      <c r="TE349" s="24"/>
      <c r="TF349" s="24"/>
      <c r="TG349" s="24"/>
      <c r="TH349" s="24"/>
      <c r="TI349" s="24"/>
      <c r="TJ349" s="24"/>
      <c r="TK349" s="24"/>
      <c r="TL349" s="24"/>
      <c r="TM349" s="24"/>
      <c r="TN349" s="24"/>
      <c r="TO349" s="24"/>
      <c r="TP349" s="24"/>
      <c r="TQ349" s="24"/>
      <c r="TR349" s="24"/>
      <c r="TS349" s="24"/>
      <c r="TT349" s="24"/>
      <c r="TU349" s="24"/>
      <c r="TV349" s="24"/>
      <c r="TW349" s="24"/>
      <c r="TX349" s="24"/>
      <c r="TY349" s="24"/>
      <c r="TZ349" s="24"/>
      <c r="UA349" s="24"/>
      <c r="UB349" s="24"/>
      <c r="UC349" s="24"/>
      <c r="UD349" s="24"/>
      <c r="UE349" s="24"/>
      <c r="UF349" s="24"/>
      <c r="UG349" s="24"/>
      <c r="UH349" s="24"/>
      <c r="UI349" s="24"/>
      <c r="UJ349" s="24"/>
      <c r="UK349" s="24"/>
      <c r="UL349" s="24"/>
      <c r="UM349" s="24"/>
      <c r="UN349" s="24"/>
      <c r="UO349" s="24"/>
      <c r="UP349" s="24"/>
      <c r="UQ349" s="24"/>
      <c r="UR349" s="24"/>
      <c r="US349" s="24"/>
      <c r="UT349" s="24"/>
      <c r="UU349" s="24"/>
      <c r="UV349" s="24"/>
      <c r="UW349" s="24"/>
      <c r="UX349" s="24"/>
      <c r="UY349" s="24"/>
      <c r="UZ349" s="24"/>
      <c r="VA349" s="24"/>
      <c r="VB349" s="24"/>
      <c r="VC349" s="24"/>
      <c r="VD349" s="24"/>
    </row>
    <row r="350" spans="1:576" s="23" customFormat="1" ht="15" customHeight="1" x14ac:dyDescent="0.2">
      <c r="A350" s="18">
        <v>17</v>
      </c>
      <c r="B350" s="89" t="s">
        <v>335</v>
      </c>
      <c r="C350" s="89" t="s">
        <v>336</v>
      </c>
      <c r="D350" s="20">
        <v>14</v>
      </c>
      <c r="E350" s="89" t="s">
        <v>257</v>
      </c>
      <c r="F350" s="89" t="s">
        <v>337</v>
      </c>
      <c r="G350" s="130">
        <v>4</v>
      </c>
      <c r="H350" s="22">
        <v>40</v>
      </c>
      <c r="I350" s="22" t="s">
        <v>123</v>
      </c>
      <c r="J350" s="21" t="s">
        <v>246</v>
      </c>
      <c r="K350" s="21" t="s">
        <v>284</v>
      </c>
      <c r="L350" s="21" t="s">
        <v>299</v>
      </c>
      <c r="M350" s="22">
        <v>1</v>
      </c>
      <c r="N350" s="126">
        <v>8507</v>
      </c>
      <c r="O350" s="62">
        <f t="shared" si="167"/>
        <v>1701.4</v>
      </c>
      <c r="P350" s="62"/>
      <c r="Q350" s="62">
        <f t="shared" si="168"/>
        <v>10208.4</v>
      </c>
      <c r="R350" s="62"/>
      <c r="S350" s="62">
        <f t="shared" si="169"/>
        <v>1895.3999999999999</v>
      </c>
      <c r="T350" s="62">
        <f t="shared" si="170"/>
        <v>18954</v>
      </c>
      <c r="U350" s="62">
        <f t="shared" si="171"/>
        <v>1531.26</v>
      </c>
      <c r="V350" s="62">
        <f t="shared" si="172"/>
        <v>306.25199999999995</v>
      </c>
      <c r="W350" s="62">
        <f t="shared" si="173"/>
        <v>510.42</v>
      </c>
      <c r="X350" s="62">
        <f t="shared" si="174"/>
        <v>204.16800000000001</v>
      </c>
      <c r="Y350" s="62">
        <f t="shared" si="175"/>
        <v>717</v>
      </c>
      <c r="Z350" s="62">
        <f t="shared" si="176"/>
        <v>447</v>
      </c>
      <c r="AA350" s="64">
        <f t="shared" si="177"/>
        <v>5686.2</v>
      </c>
      <c r="AB350" s="64">
        <f t="shared" si="178"/>
        <v>16135.8</v>
      </c>
      <c r="AC350" s="64">
        <f t="shared" si="179"/>
        <v>193629.59999999998</v>
      </c>
      <c r="AD350" s="64"/>
      <c r="AE350" s="64"/>
      <c r="AF350" s="64"/>
      <c r="AG350" s="64"/>
      <c r="AH350" s="64"/>
      <c r="AI350" s="64"/>
      <c r="AJ350" s="64"/>
      <c r="AK350" s="64"/>
      <c r="AL350" s="6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</row>
    <row r="351" spans="1:576" s="23" customFormat="1" ht="15" customHeight="1" x14ac:dyDescent="0.2">
      <c r="A351" s="18">
        <v>18</v>
      </c>
      <c r="B351" s="95" t="s">
        <v>335</v>
      </c>
      <c r="C351" s="95" t="s">
        <v>336</v>
      </c>
      <c r="D351" s="96">
        <v>14</v>
      </c>
      <c r="E351" s="95" t="s">
        <v>257</v>
      </c>
      <c r="F351" s="95" t="s">
        <v>337</v>
      </c>
      <c r="G351" s="130" t="s">
        <v>35</v>
      </c>
      <c r="H351" s="22">
        <v>40</v>
      </c>
      <c r="I351" s="22" t="s">
        <v>123</v>
      </c>
      <c r="J351" s="21" t="s">
        <v>53</v>
      </c>
      <c r="K351" s="21" t="s">
        <v>284</v>
      </c>
      <c r="L351" s="21" t="s">
        <v>299</v>
      </c>
      <c r="M351" s="22">
        <v>1</v>
      </c>
      <c r="N351" s="126">
        <v>8507</v>
      </c>
      <c r="O351" s="62">
        <f t="shared" si="167"/>
        <v>1701.4</v>
      </c>
      <c r="P351" s="62"/>
      <c r="Q351" s="62">
        <f t="shared" si="168"/>
        <v>10208.4</v>
      </c>
      <c r="R351" s="62">
        <f>70.1*5</f>
        <v>350.5</v>
      </c>
      <c r="S351" s="62">
        <f t="shared" si="169"/>
        <v>1910.7333333333331</v>
      </c>
      <c r="T351" s="62">
        <f t="shared" si="170"/>
        <v>19107.333333333332</v>
      </c>
      <c r="U351" s="62">
        <f t="shared" si="171"/>
        <v>1531.26</v>
      </c>
      <c r="V351" s="62">
        <f t="shared" si="172"/>
        <v>306.25199999999995</v>
      </c>
      <c r="W351" s="62">
        <f t="shared" si="173"/>
        <v>510.42</v>
      </c>
      <c r="X351" s="62">
        <f t="shared" si="174"/>
        <v>204.16800000000001</v>
      </c>
      <c r="Y351" s="62">
        <f>718+70</f>
        <v>788</v>
      </c>
      <c r="Z351" s="62">
        <f>438+30</f>
        <v>468</v>
      </c>
      <c r="AA351" s="64">
        <f t="shared" si="177"/>
        <v>5732.2</v>
      </c>
      <c r="AB351" s="64">
        <f t="shared" si="178"/>
        <v>16596.18888888889</v>
      </c>
      <c r="AC351" s="64">
        <f t="shared" si="179"/>
        <v>199154.26666666666</v>
      </c>
      <c r="AD351" s="64"/>
      <c r="AE351" s="64"/>
      <c r="AF351" s="64"/>
      <c r="AG351" s="64"/>
      <c r="AH351" s="64"/>
      <c r="AI351" s="64"/>
      <c r="AJ351" s="64"/>
      <c r="AK351" s="64"/>
      <c r="AL351" s="6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</row>
    <row r="352" spans="1:576" s="23" customFormat="1" ht="15" customHeight="1" x14ac:dyDescent="0.2">
      <c r="A352" s="18">
        <v>19</v>
      </c>
      <c r="B352" s="164" t="s">
        <v>335</v>
      </c>
      <c r="C352" s="164" t="s">
        <v>336</v>
      </c>
      <c r="D352" s="167">
        <v>14</v>
      </c>
      <c r="E352" s="164" t="s">
        <v>257</v>
      </c>
      <c r="F352" s="164" t="s">
        <v>337</v>
      </c>
      <c r="G352" s="169" t="s">
        <v>19</v>
      </c>
      <c r="H352" s="166">
        <v>40</v>
      </c>
      <c r="I352" s="166" t="s">
        <v>123</v>
      </c>
      <c r="J352" s="165" t="s">
        <v>33</v>
      </c>
      <c r="K352" s="165" t="s">
        <v>284</v>
      </c>
      <c r="L352" s="165" t="s">
        <v>299</v>
      </c>
      <c r="M352" s="166">
        <v>1</v>
      </c>
      <c r="N352" s="62">
        <v>9638</v>
      </c>
      <c r="O352" s="170">
        <f t="shared" si="167"/>
        <v>1927.6000000000001</v>
      </c>
      <c r="P352" s="170"/>
      <c r="Q352" s="170">
        <f t="shared" si="168"/>
        <v>11565.6</v>
      </c>
      <c r="R352" s="170"/>
      <c r="S352" s="170">
        <f t="shared" si="169"/>
        <v>2141.6</v>
      </c>
      <c r="T352" s="170">
        <f t="shared" si="170"/>
        <v>21416</v>
      </c>
      <c r="U352" s="170">
        <f t="shared" si="171"/>
        <v>1734.84</v>
      </c>
      <c r="V352" s="170">
        <f t="shared" si="172"/>
        <v>346.96800000000002</v>
      </c>
      <c r="W352" s="170">
        <f t="shared" si="173"/>
        <v>578.28000000000009</v>
      </c>
      <c r="X352" s="170">
        <f t="shared" si="174"/>
        <v>231.31200000000001</v>
      </c>
      <c r="Y352" s="62">
        <f>732+70</f>
        <v>802</v>
      </c>
      <c r="Z352" s="62">
        <f>452+30</f>
        <v>482</v>
      </c>
      <c r="AA352" s="171">
        <f t="shared" si="177"/>
        <v>6424.8</v>
      </c>
      <c r="AB352" s="64">
        <f t="shared" si="178"/>
        <v>18239.533333333336</v>
      </c>
      <c r="AC352" s="171">
        <f t="shared" si="179"/>
        <v>218874.40000000002</v>
      </c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</row>
    <row r="353" spans="1:576" s="168" customFormat="1" ht="15" customHeight="1" x14ac:dyDescent="0.2">
      <c r="A353" s="18">
        <v>20</v>
      </c>
      <c r="B353" s="92" t="s">
        <v>335</v>
      </c>
      <c r="C353" s="92" t="s">
        <v>336</v>
      </c>
      <c r="D353" s="97">
        <v>14</v>
      </c>
      <c r="E353" s="92" t="s">
        <v>257</v>
      </c>
      <c r="F353" s="92" t="s">
        <v>337</v>
      </c>
      <c r="G353" s="130">
        <v>6</v>
      </c>
      <c r="H353" s="22">
        <v>40</v>
      </c>
      <c r="I353" s="22" t="s">
        <v>123</v>
      </c>
      <c r="J353" s="21" t="s">
        <v>247</v>
      </c>
      <c r="K353" s="21" t="s">
        <v>284</v>
      </c>
      <c r="L353" s="21" t="s">
        <v>299</v>
      </c>
      <c r="M353" s="22">
        <v>1</v>
      </c>
      <c r="N353" s="101">
        <v>10433</v>
      </c>
      <c r="O353" s="62">
        <f t="shared" si="167"/>
        <v>2086.6</v>
      </c>
      <c r="P353" s="62"/>
      <c r="Q353" s="62">
        <f t="shared" si="168"/>
        <v>12519.6</v>
      </c>
      <c r="R353" s="62">
        <f>70.1*7</f>
        <v>490.69999999999993</v>
      </c>
      <c r="S353" s="62">
        <f t="shared" si="169"/>
        <v>2341.7666666666669</v>
      </c>
      <c r="T353" s="62">
        <f t="shared" si="170"/>
        <v>23417.666666666668</v>
      </c>
      <c r="U353" s="62">
        <f t="shared" si="171"/>
        <v>1877.94</v>
      </c>
      <c r="V353" s="62">
        <f t="shared" si="172"/>
        <v>375.58800000000002</v>
      </c>
      <c r="W353" s="62">
        <f t="shared" si="173"/>
        <v>625.98</v>
      </c>
      <c r="X353" s="62">
        <f t="shared" si="174"/>
        <v>250.39200000000002</v>
      </c>
      <c r="Y353" s="62">
        <f t="shared" ref="Y353:Y386" si="180">845+70</f>
        <v>915</v>
      </c>
      <c r="Z353" s="62">
        <f t="shared" ref="Z353:Z386" si="181">586+30</f>
        <v>616</v>
      </c>
      <c r="AA353" s="64">
        <f t="shared" si="177"/>
        <v>7025.3</v>
      </c>
      <c r="AB353" s="64">
        <f t="shared" si="178"/>
        <v>20403.261111111111</v>
      </c>
      <c r="AC353" s="64">
        <f t="shared" si="179"/>
        <v>244839.13333333333</v>
      </c>
      <c r="AD353" s="64"/>
      <c r="AE353" s="64"/>
      <c r="AF353" s="64"/>
      <c r="AG353" s="64"/>
      <c r="AH353" s="64"/>
      <c r="AI353" s="64"/>
      <c r="AJ353" s="64"/>
      <c r="AK353" s="64"/>
      <c r="AL353" s="64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  <c r="AY353" s="173"/>
      <c r="AZ353" s="173"/>
      <c r="BA353" s="173"/>
      <c r="BB353" s="173"/>
      <c r="BC353" s="173"/>
      <c r="BD353" s="173"/>
      <c r="BE353" s="173"/>
      <c r="BF353" s="173"/>
      <c r="BG353" s="173"/>
      <c r="BH353" s="173"/>
      <c r="BI353" s="173"/>
      <c r="BJ353" s="173"/>
      <c r="BK353" s="173"/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  <c r="BY353" s="173"/>
      <c r="BZ353" s="173"/>
      <c r="CA353" s="173"/>
      <c r="CB353" s="173"/>
      <c r="CC353" s="173"/>
      <c r="CD353" s="173"/>
      <c r="CE353" s="173"/>
      <c r="CF353" s="173"/>
      <c r="CG353" s="173"/>
      <c r="CH353" s="173"/>
      <c r="CI353" s="173"/>
      <c r="CJ353" s="173"/>
      <c r="CK353" s="173"/>
      <c r="CL353" s="173"/>
      <c r="CM353" s="173"/>
      <c r="CN353" s="173"/>
      <c r="CO353" s="173"/>
      <c r="CP353" s="173"/>
      <c r="CQ353" s="173"/>
      <c r="CR353" s="173"/>
      <c r="CS353" s="173"/>
      <c r="CT353" s="173"/>
      <c r="CU353" s="173"/>
      <c r="CV353" s="173"/>
      <c r="CW353" s="173"/>
      <c r="CX353" s="173"/>
      <c r="CY353" s="173"/>
      <c r="CZ353" s="173"/>
      <c r="DA353" s="173"/>
      <c r="DB353" s="173"/>
      <c r="DC353" s="173"/>
      <c r="DD353" s="173"/>
      <c r="DE353" s="173"/>
      <c r="DF353" s="173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  <c r="EQ353" s="173"/>
      <c r="ER353" s="173"/>
      <c r="ES353" s="173"/>
      <c r="ET353" s="173"/>
      <c r="EU353" s="173"/>
      <c r="EV353" s="173"/>
      <c r="EW353" s="173"/>
      <c r="EX353" s="173"/>
      <c r="EY353" s="173"/>
      <c r="EZ353" s="173"/>
      <c r="FA353" s="173"/>
      <c r="FB353" s="173"/>
      <c r="FC353" s="173"/>
      <c r="FD353" s="173"/>
      <c r="FE353" s="173"/>
      <c r="FF353" s="173"/>
      <c r="FG353" s="173"/>
      <c r="FH353" s="173"/>
      <c r="FI353" s="173"/>
      <c r="FJ353" s="173"/>
      <c r="FK353" s="173"/>
      <c r="FL353" s="173"/>
      <c r="FM353" s="173"/>
      <c r="FN353" s="173"/>
      <c r="FO353" s="173"/>
      <c r="FP353" s="173"/>
      <c r="FQ353" s="173"/>
      <c r="FR353" s="173"/>
      <c r="FS353" s="173"/>
      <c r="FT353" s="173"/>
      <c r="FU353" s="173"/>
      <c r="FV353" s="173"/>
      <c r="FW353" s="173"/>
      <c r="FX353" s="173"/>
      <c r="FY353" s="173"/>
      <c r="FZ353" s="173"/>
      <c r="GA353" s="173"/>
      <c r="GB353" s="173"/>
      <c r="GC353" s="173"/>
      <c r="GD353" s="173"/>
      <c r="GE353" s="173"/>
      <c r="GF353" s="173"/>
      <c r="GG353" s="173"/>
      <c r="GH353" s="173"/>
      <c r="GI353" s="173"/>
      <c r="GJ353" s="173"/>
      <c r="GK353" s="173"/>
      <c r="GL353" s="173"/>
      <c r="GM353" s="173"/>
      <c r="GN353" s="173"/>
      <c r="GO353" s="173"/>
      <c r="GP353" s="173"/>
      <c r="GQ353" s="173"/>
      <c r="GR353" s="173"/>
      <c r="GS353" s="173"/>
      <c r="GT353" s="173"/>
      <c r="GU353" s="173"/>
      <c r="GV353" s="173"/>
      <c r="GW353" s="173"/>
      <c r="GX353" s="173"/>
      <c r="GY353" s="173"/>
      <c r="GZ353" s="173"/>
      <c r="HA353" s="173"/>
      <c r="HB353" s="173"/>
      <c r="HC353" s="173"/>
      <c r="HD353" s="173"/>
      <c r="HE353" s="173"/>
      <c r="HF353" s="173"/>
      <c r="HG353" s="173"/>
      <c r="HH353" s="173"/>
      <c r="HI353" s="173"/>
      <c r="HJ353" s="173"/>
      <c r="HK353" s="173"/>
      <c r="HL353" s="173"/>
      <c r="HM353" s="173"/>
      <c r="HN353" s="173"/>
      <c r="HO353" s="173"/>
      <c r="HP353" s="173"/>
      <c r="HQ353" s="173"/>
      <c r="HR353" s="173"/>
      <c r="HS353" s="173"/>
      <c r="HT353" s="173"/>
      <c r="HU353" s="173"/>
      <c r="HV353" s="173"/>
      <c r="HW353" s="173"/>
      <c r="HX353" s="173"/>
      <c r="HY353" s="173"/>
      <c r="HZ353" s="173"/>
      <c r="IA353" s="173"/>
      <c r="IB353" s="173"/>
      <c r="IC353" s="173"/>
      <c r="ID353" s="173"/>
      <c r="IE353" s="173"/>
      <c r="IF353" s="173"/>
      <c r="IG353" s="173"/>
      <c r="IH353" s="173"/>
      <c r="II353" s="173"/>
      <c r="IJ353" s="173"/>
      <c r="IK353" s="173"/>
      <c r="IL353" s="173"/>
      <c r="IM353" s="173"/>
      <c r="IN353" s="173"/>
      <c r="IO353" s="173"/>
      <c r="IP353" s="173"/>
      <c r="IQ353" s="173"/>
      <c r="IR353" s="173"/>
      <c r="IS353" s="173"/>
      <c r="IT353" s="173"/>
      <c r="IU353" s="173"/>
      <c r="IV353" s="173"/>
      <c r="IW353" s="173"/>
      <c r="IX353" s="173"/>
      <c r="IY353" s="173"/>
      <c r="IZ353" s="173"/>
      <c r="JA353" s="173"/>
      <c r="JB353" s="173"/>
      <c r="JC353" s="173"/>
      <c r="JD353" s="173"/>
      <c r="JE353" s="173"/>
      <c r="JF353" s="173"/>
      <c r="JG353" s="173"/>
      <c r="JH353" s="173"/>
      <c r="JI353" s="173"/>
      <c r="JJ353" s="173"/>
      <c r="JK353" s="173"/>
      <c r="JL353" s="173"/>
      <c r="JM353" s="173"/>
      <c r="JN353" s="173"/>
      <c r="JO353" s="173"/>
      <c r="JP353" s="173"/>
      <c r="JQ353" s="173"/>
      <c r="JR353" s="173"/>
      <c r="JS353" s="173"/>
      <c r="JT353" s="173"/>
      <c r="JU353" s="173"/>
      <c r="JV353" s="173"/>
      <c r="JW353" s="173"/>
      <c r="JX353" s="173"/>
      <c r="JY353" s="173"/>
      <c r="JZ353" s="173"/>
      <c r="KA353" s="173"/>
      <c r="KB353" s="173"/>
      <c r="KC353" s="173"/>
      <c r="KD353" s="173"/>
      <c r="KE353" s="173"/>
      <c r="KF353" s="173"/>
      <c r="KG353" s="173"/>
      <c r="KH353" s="173"/>
      <c r="KI353" s="173"/>
      <c r="KJ353" s="173"/>
      <c r="KK353" s="173"/>
      <c r="KL353" s="173"/>
      <c r="KM353" s="173"/>
      <c r="KN353" s="173"/>
      <c r="KO353" s="173"/>
      <c r="KP353" s="173"/>
      <c r="KQ353" s="173"/>
      <c r="KR353" s="173"/>
      <c r="KS353" s="173"/>
      <c r="KT353" s="173"/>
      <c r="KU353" s="173"/>
      <c r="KV353" s="173"/>
      <c r="KW353" s="173"/>
      <c r="KX353" s="173"/>
      <c r="KY353" s="173"/>
      <c r="KZ353" s="173"/>
      <c r="LA353" s="173"/>
      <c r="LB353" s="173"/>
      <c r="LC353" s="173"/>
      <c r="LD353" s="173"/>
      <c r="LE353" s="173"/>
      <c r="LF353" s="173"/>
      <c r="LG353" s="173"/>
      <c r="LH353" s="173"/>
      <c r="LI353" s="173"/>
      <c r="LJ353" s="173"/>
      <c r="LK353" s="173"/>
      <c r="LL353" s="173"/>
      <c r="LM353" s="173"/>
      <c r="LN353" s="173"/>
      <c r="LO353" s="173"/>
      <c r="LP353" s="173"/>
      <c r="LQ353" s="173"/>
      <c r="LR353" s="173"/>
      <c r="LS353" s="173"/>
      <c r="LT353" s="173"/>
      <c r="LU353" s="173"/>
      <c r="LV353" s="173"/>
      <c r="LW353" s="173"/>
      <c r="LX353" s="173"/>
      <c r="LY353" s="173"/>
      <c r="LZ353" s="173"/>
      <c r="MA353" s="173"/>
      <c r="MB353" s="173"/>
      <c r="MC353" s="173"/>
      <c r="MD353" s="173"/>
      <c r="ME353" s="173"/>
      <c r="MF353" s="173"/>
      <c r="MG353" s="173"/>
      <c r="MH353" s="173"/>
      <c r="MI353" s="173"/>
      <c r="MJ353" s="173"/>
      <c r="MK353" s="173"/>
      <c r="ML353" s="173"/>
      <c r="MM353" s="173"/>
      <c r="MN353" s="173"/>
      <c r="MO353" s="173"/>
      <c r="MP353" s="173"/>
      <c r="MQ353" s="173"/>
      <c r="MR353" s="173"/>
      <c r="MS353" s="173"/>
      <c r="MT353" s="173"/>
      <c r="MU353" s="173"/>
      <c r="MV353" s="173"/>
      <c r="MW353" s="173"/>
      <c r="MX353" s="173"/>
      <c r="MY353" s="173"/>
      <c r="MZ353" s="173"/>
      <c r="NA353" s="173"/>
      <c r="NB353" s="173"/>
      <c r="NC353" s="173"/>
      <c r="ND353" s="173"/>
      <c r="NE353" s="173"/>
      <c r="NF353" s="173"/>
      <c r="NG353" s="173"/>
      <c r="NH353" s="173"/>
      <c r="NI353" s="173"/>
      <c r="NJ353" s="173"/>
      <c r="NK353" s="173"/>
      <c r="NL353" s="173"/>
      <c r="NM353" s="173"/>
      <c r="NN353" s="173"/>
      <c r="NO353" s="173"/>
      <c r="NP353" s="173"/>
      <c r="NQ353" s="173"/>
      <c r="NR353" s="173"/>
      <c r="NS353" s="173"/>
      <c r="NT353" s="173"/>
      <c r="NU353" s="173"/>
      <c r="NV353" s="173"/>
      <c r="NW353" s="173"/>
      <c r="NX353" s="173"/>
      <c r="NY353" s="173"/>
      <c r="NZ353" s="173"/>
      <c r="OA353" s="173"/>
      <c r="OB353" s="173"/>
      <c r="OC353" s="173"/>
      <c r="OD353" s="173"/>
      <c r="OE353" s="173"/>
      <c r="OF353" s="173"/>
      <c r="OG353" s="173"/>
      <c r="OH353" s="173"/>
      <c r="OI353" s="173"/>
      <c r="OJ353" s="173"/>
      <c r="OK353" s="173"/>
      <c r="OL353" s="173"/>
      <c r="OM353" s="173"/>
      <c r="ON353" s="173"/>
      <c r="OO353" s="173"/>
      <c r="OP353" s="173"/>
      <c r="OQ353" s="173"/>
      <c r="OR353" s="173"/>
      <c r="OS353" s="173"/>
      <c r="OT353" s="173"/>
      <c r="OU353" s="173"/>
      <c r="OV353" s="173"/>
      <c r="OW353" s="173"/>
      <c r="OX353" s="173"/>
      <c r="OY353" s="173"/>
      <c r="OZ353" s="173"/>
      <c r="PA353" s="173"/>
      <c r="PB353" s="173"/>
      <c r="PC353" s="173"/>
      <c r="PD353" s="173"/>
      <c r="PE353" s="173"/>
      <c r="PF353" s="173"/>
      <c r="PG353" s="173"/>
      <c r="PH353" s="173"/>
      <c r="PI353" s="173"/>
      <c r="PJ353" s="173"/>
      <c r="PK353" s="173"/>
      <c r="PL353" s="173"/>
      <c r="PM353" s="173"/>
      <c r="PN353" s="173"/>
      <c r="PO353" s="173"/>
      <c r="PP353" s="173"/>
      <c r="PQ353" s="173"/>
      <c r="PR353" s="173"/>
      <c r="PS353" s="173"/>
      <c r="PT353" s="173"/>
      <c r="PU353" s="173"/>
      <c r="PV353" s="173"/>
      <c r="PW353" s="173"/>
      <c r="PX353" s="173"/>
      <c r="PY353" s="173"/>
      <c r="PZ353" s="173"/>
      <c r="QA353" s="173"/>
      <c r="QB353" s="173"/>
      <c r="QC353" s="173"/>
      <c r="QD353" s="173"/>
      <c r="QE353" s="173"/>
      <c r="QF353" s="173"/>
      <c r="QG353" s="173"/>
      <c r="QH353" s="173"/>
      <c r="QI353" s="173"/>
      <c r="QJ353" s="173"/>
      <c r="QK353" s="173"/>
      <c r="QL353" s="173"/>
      <c r="QM353" s="173"/>
      <c r="QN353" s="173"/>
      <c r="QO353" s="173"/>
      <c r="QP353" s="173"/>
      <c r="QQ353" s="173"/>
      <c r="QR353" s="173"/>
      <c r="QS353" s="173"/>
      <c r="QT353" s="173"/>
      <c r="QU353" s="173"/>
      <c r="QV353" s="173"/>
      <c r="QW353" s="173"/>
      <c r="QX353" s="173"/>
      <c r="QY353" s="173"/>
      <c r="QZ353" s="173"/>
      <c r="RA353" s="173"/>
      <c r="RB353" s="173"/>
      <c r="RC353" s="173"/>
      <c r="RD353" s="173"/>
      <c r="RE353" s="173"/>
      <c r="RF353" s="173"/>
      <c r="RG353" s="173"/>
      <c r="RH353" s="173"/>
      <c r="RI353" s="173"/>
      <c r="RJ353" s="173"/>
      <c r="RK353" s="173"/>
      <c r="RL353" s="173"/>
      <c r="RM353" s="173"/>
      <c r="RN353" s="173"/>
      <c r="RO353" s="173"/>
      <c r="RP353" s="173"/>
      <c r="RQ353" s="173"/>
      <c r="RR353" s="173"/>
      <c r="RS353" s="173"/>
      <c r="RT353" s="173"/>
      <c r="RU353" s="173"/>
      <c r="RV353" s="173"/>
      <c r="RW353" s="173"/>
      <c r="RX353" s="173"/>
      <c r="RY353" s="173"/>
      <c r="RZ353" s="173"/>
      <c r="SA353" s="173"/>
      <c r="SB353" s="173"/>
      <c r="SC353" s="173"/>
      <c r="SD353" s="173"/>
      <c r="SE353" s="173"/>
      <c r="SF353" s="173"/>
      <c r="SG353" s="173"/>
      <c r="SH353" s="173"/>
      <c r="SI353" s="173"/>
      <c r="SJ353" s="173"/>
      <c r="SK353" s="173"/>
      <c r="SL353" s="173"/>
      <c r="SM353" s="173"/>
      <c r="SN353" s="173"/>
      <c r="SO353" s="173"/>
      <c r="SP353" s="173"/>
      <c r="SQ353" s="173"/>
      <c r="SR353" s="173"/>
      <c r="SS353" s="173"/>
      <c r="ST353" s="173"/>
      <c r="SU353" s="173"/>
      <c r="SV353" s="173"/>
      <c r="SW353" s="173"/>
      <c r="SX353" s="173"/>
      <c r="SY353" s="173"/>
      <c r="SZ353" s="173"/>
      <c r="TA353" s="173"/>
      <c r="TB353" s="173"/>
      <c r="TC353" s="173"/>
      <c r="TD353" s="173"/>
      <c r="TE353" s="173"/>
      <c r="TF353" s="173"/>
      <c r="TG353" s="173"/>
      <c r="TH353" s="173"/>
      <c r="TI353" s="173"/>
      <c r="TJ353" s="173"/>
      <c r="TK353" s="173"/>
      <c r="TL353" s="173"/>
      <c r="TM353" s="173"/>
      <c r="TN353" s="173"/>
      <c r="TO353" s="173"/>
      <c r="TP353" s="173"/>
      <c r="TQ353" s="173"/>
      <c r="TR353" s="173"/>
      <c r="TS353" s="173"/>
      <c r="TT353" s="173"/>
      <c r="TU353" s="173"/>
      <c r="TV353" s="173"/>
      <c r="TW353" s="173"/>
      <c r="TX353" s="173"/>
      <c r="TY353" s="173"/>
      <c r="TZ353" s="173"/>
      <c r="UA353" s="173"/>
      <c r="UB353" s="173"/>
      <c r="UC353" s="173"/>
      <c r="UD353" s="173"/>
      <c r="UE353" s="173"/>
      <c r="UF353" s="173"/>
      <c r="UG353" s="173"/>
      <c r="UH353" s="173"/>
      <c r="UI353" s="173"/>
      <c r="UJ353" s="173"/>
      <c r="UK353" s="173"/>
      <c r="UL353" s="173"/>
      <c r="UM353" s="173"/>
      <c r="UN353" s="173"/>
      <c r="UO353" s="173"/>
      <c r="UP353" s="173"/>
      <c r="UQ353" s="173"/>
      <c r="UR353" s="173"/>
      <c r="US353" s="173"/>
      <c r="UT353" s="173"/>
      <c r="UU353" s="173"/>
      <c r="UV353" s="173"/>
      <c r="UW353" s="173"/>
      <c r="UX353" s="173"/>
      <c r="UY353" s="173"/>
      <c r="UZ353" s="173"/>
      <c r="VA353" s="173"/>
      <c r="VB353" s="173"/>
      <c r="VC353" s="173"/>
      <c r="VD353" s="173"/>
    </row>
    <row r="354" spans="1:576" s="23" customFormat="1" ht="15" customHeight="1" x14ac:dyDescent="0.2">
      <c r="A354" s="18">
        <v>21</v>
      </c>
      <c r="B354" s="89" t="s">
        <v>335</v>
      </c>
      <c r="C354" s="89" t="s">
        <v>336</v>
      </c>
      <c r="D354" s="20">
        <v>14</v>
      </c>
      <c r="E354" s="89" t="s">
        <v>257</v>
      </c>
      <c r="F354" s="89" t="s">
        <v>337</v>
      </c>
      <c r="G354" s="130">
        <v>6</v>
      </c>
      <c r="H354" s="22">
        <v>40</v>
      </c>
      <c r="I354" s="22" t="s">
        <v>123</v>
      </c>
      <c r="J354" s="21" t="s">
        <v>247</v>
      </c>
      <c r="K354" s="21" t="s">
        <v>284</v>
      </c>
      <c r="L354" s="21" t="s">
        <v>299</v>
      </c>
      <c r="M354" s="22">
        <v>1</v>
      </c>
      <c r="N354" s="101">
        <v>10433</v>
      </c>
      <c r="O354" s="62">
        <f t="shared" si="167"/>
        <v>2086.6</v>
      </c>
      <c r="P354" s="62"/>
      <c r="Q354" s="62">
        <f t="shared" si="168"/>
        <v>12519.6</v>
      </c>
      <c r="R354" s="62">
        <f>70.1*7</f>
        <v>490.69999999999993</v>
      </c>
      <c r="S354" s="62">
        <f t="shared" si="169"/>
        <v>2341.7666666666669</v>
      </c>
      <c r="T354" s="62">
        <f t="shared" si="170"/>
        <v>23417.666666666668</v>
      </c>
      <c r="U354" s="62">
        <f t="shared" si="171"/>
        <v>1877.94</v>
      </c>
      <c r="V354" s="62">
        <f t="shared" si="172"/>
        <v>375.58800000000002</v>
      </c>
      <c r="W354" s="62">
        <f t="shared" si="173"/>
        <v>625.98</v>
      </c>
      <c r="X354" s="62">
        <f t="shared" si="174"/>
        <v>250.39200000000002</v>
      </c>
      <c r="Y354" s="62">
        <f t="shared" si="180"/>
        <v>915</v>
      </c>
      <c r="Z354" s="62">
        <f t="shared" si="181"/>
        <v>616</v>
      </c>
      <c r="AA354" s="64">
        <f t="shared" si="177"/>
        <v>7025.3</v>
      </c>
      <c r="AB354" s="64">
        <f t="shared" si="178"/>
        <v>20403.261111111111</v>
      </c>
      <c r="AC354" s="64">
        <f t="shared" si="179"/>
        <v>244839.13333333333</v>
      </c>
      <c r="AD354" s="64"/>
      <c r="AE354" s="64"/>
      <c r="AF354" s="64"/>
      <c r="AG354" s="64"/>
      <c r="AH354" s="64"/>
      <c r="AI354" s="64"/>
      <c r="AJ354" s="64"/>
      <c r="AK354" s="64"/>
      <c r="AL354" s="6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</row>
    <row r="355" spans="1:576" s="23" customFormat="1" ht="15" customHeight="1" x14ac:dyDescent="0.2">
      <c r="A355" s="18">
        <v>22</v>
      </c>
      <c r="B355" s="89" t="s">
        <v>335</v>
      </c>
      <c r="C355" s="89" t="s">
        <v>336</v>
      </c>
      <c r="D355" s="20">
        <v>14</v>
      </c>
      <c r="E355" s="89" t="s">
        <v>257</v>
      </c>
      <c r="F355" s="89" t="s">
        <v>337</v>
      </c>
      <c r="G355" s="130">
        <v>6</v>
      </c>
      <c r="H355" s="22">
        <v>40</v>
      </c>
      <c r="I355" s="22" t="s">
        <v>123</v>
      </c>
      <c r="J355" s="21" t="s">
        <v>247</v>
      </c>
      <c r="K355" s="21" t="s">
        <v>284</v>
      </c>
      <c r="L355" s="21" t="s">
        <v>299</v>
      </c>
      <c r="M355" s="22">
        <v>1</v>
      </c>
      <c r="N355" s="101">
        <v>10433</v>
      </c>
      <c r="O355" s="62">
        <f t="shared" si="167"/>
        <v>2086.6</v>
      </c>
      <c r="P355" s="62"/>
      <c r="Q355" s="62">
        <f t="shared" si="168"/>
        <v>12519.6</v>
      </c>
      <c r="R355" s="62">
        <f>70.1*6</f>
        <v>420.59999999999997</v>
      </c>
      <c r="S355" s="62">
        <f t="shared" si="169"/>
        <v>2341.7666666666669</v>
      </c>
      <c r="T355" s="62">
        <f t="shared" si="170"/>
        <v>23417.666666666668</v>
      </c>
      <c r="U355" s="62">
        <f t="shared" si="171"/>
        <v>1877.94</v>
      </c>
      <c r="V355" s="62">
        <f t="shared" si="172"/>
        <v>375.58800000000002</v>
      </c>
      <c r="W355" s="62">
        <f t="shared" si="173"/>
        <v>625.98</v>
      </c>
      <c r="X355" s="62">
        <f t="shared" si="174"/>
        <v>250.39200000000002</v>
      </c>
      <c r="Y355" s="62">
        <f t="shared" si="180"/>
        <v>915</v>
      </c>
      <c r="Z355" s="62">
        <f t="shared" si="181"/>
        <v>616</v>
      </c>
      <c r="AA355" s="64">
        <f t="shared" si="177"/>
        <v>7025.3</v>
      </c>
      <c r="AB355" s="64">
        <f t="shared" si="178"/>
        <v>20333.161111111109</v>
      </c>
      <c r="AC355" s="64">
        <f t="shared" si="179"/>
        <v>243997.93333333329</v>
      </c>
      <c r="AD355" s="64"/>
      <c r="AE355" s="64"/>
      <c r="AF355" s="64"/>
      <c r="AG355" s="64"/>
      <c r="AH355" s="64"/>
      <c r="AI355" s="64"/>
      <c r="AJ355" s="64"/>
      <c r="AK355" s="64"/>
      <c r="AL355" s="6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</row>
    <row r="356" spans="1:576" s="23" customFormat="1" ht="15" customHeight="1" x14ac:dyDescent="0.2">
      <c r="A356" s="18">
        <v>23</v>
      </c>
      <c r="B356" s="89" t="s">
        <v>335</v>
      </c>
      <c r="C356" s="89" t="s">
        <v>336</v>
      </c>
      <c r="D356" s="20">
        <v>14</v>
      </c>
      <c r="E356" s="89" t="s">
        <v>257</v>
      </c>
      <c r="F356" s="89" t="s">
        <v>337</v>
      </c>
      <c r="G356" s="130">
        <v>6</v>
      </c>
      <c r="H356" s="22">
        <v>40</v>
      </c>
      <c r="I356" s="22" t="s">
        <v>123</v>
      </c>
      <c r="J356" s="21" t="s">
        <v>247</v>
      </c>
      <c r="K356" s="21" t="s">
        <v>284</v>
      </c>
      <c r="L356" s="21" t="s">
        <v>299</v>
      </c>
      <c r="M356" s="22">
        <v>1</v>
      </c>
      <c r="N356" s="101">
        <v>10433</v>
      </c>
      <c r="O356" s="62">
        <f t="shared" si="167"/>
        <v>2086.6</v>
      </c>
      <c r="P356" s="62"/>
      <c r="Q356" s="62">
        <f t="shared" si="168"/>
        <v>12519.6</v>
      </c>
      <c r="R356" s="62">
        <f>70.1*7</f>
        <v>490.69999999999993</v>
      </c>
      <c r="S356" s="62">
        <f t="shared" si="169"/>
        <v>2341.7666666666669</v>
      </c>
      <c r="T356" s="62">
        <f t="shared" si="170"/>
        <v>23417.666666666668</v>
      </c>
      <c r="U356" s="62">
        <f t="shared" si="171"/>
        <v>1877.94</v>
      </c>
      <c r="V356" s="62">
        <f t="shared" si="172"/>
        <v>375.58800000000002</v>
      </c>
      <c r="W356" s="62">
        <f t="shared" si="173"/>
        <v>625.98</v>
      </c>
      <c r="X356" s="62">
        <f t="shared" si="174"/>
        <v>250.39200000000002</v>
      </c>
      <c r="Y356" s="62">
        <f t="shared" si="180"/>
        <v>915</v>
      </c>
      <c r="Z356" s="62">
        <f t="shared" si="181"/>
        <v>616</v>
      </c>
      <c r="AA356" s="64">
        <f t="shared" si="177"/>
        <v>7025.3</v>
      </c>
      <c r="AB356" s="64">
        <f t="shared" si="178"/>
        <v>20403.261111111111</v>
      </c>
      <c r="AC356" s="64">
        <f t="shared" si="179"/>
        <v>244839.13333333333</v>
      </c>
      <c r="AD356" s="64"/>
      <c r="AE356" s="64"/>
      <c r="AF356" s="64"/>
      <c r="AG356" s="64"/>
      <c r="AH356" s="64"/>
      <c r="AI356" s="64"/>
      <c r="AJ356" s="64"/>
      <c r="AK356" s="64"/>
      <c r="AL356" s="6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</row>
    <row r="357" spans="1:576" s="23" customFormat="1" ht="15" customHeight="1" x14ac:dyDescent="0.2">
      <c r="A357" s="18">
        <v>24</v>
      </c>
      <c r="B357" s="89" t="s">
        <v>335</v>
      </c>
      <c r="C357" s="89" t="s">
        <v>336</v>
      </c>
      <c r="D357" s="20">
        <v>14</v>
      </c>
      <c r="E357" s="89" t="s">
        <v>257</v>
      </c>
      <c r="F357" s="89" t="s">
        <v>337</v>
      </c>
      <c r="G357" s="130">
        <v>6</v>
      </c>
      <c r="H357" s="22">
        <v>40</v>
      </c>
      <c r="I357" s="22" t="s">
        <v>123</v>
      </c>
      <c r="J357" s="21" t="s">
        <v>247</v>
      </c>
      <c r="K357" s="21" t="s">
        <v>284</v>
      </c>
      <c r="L357" s="21" t="s">
        <v>299</v>
      </c>
      <c r="M357" s="22">
        <v>1</v>
      </c>
      <c r="N357" s="101">
        <v>10433</v>
      </c>
      <c r="O357" s="62">
        <f t="shared" si="167"/>
        <v>2086.6</v>
      </c>
      <c r="P357" s="62"/>
      <c r="Q357" s="62">
        <f t="shared" si="168"/>
        <v>12519.6</v>
      </c>
      <c r="R357" s="62">
        <f>60.57*2</f>
        <v>121.14</v>
      </c>
      <c r="S357" s="62">
        <f t="shared" si="169"/>
        <v>2341.7666666666669</v>
      </c>
      <c r="T357" s="62">
        <f t="shared" si="170"/>
        <v>23417.666666666668</v>
      </c>
      <c r="U357" s="62">
        <f t="shared" si="171"/>
        <v>1877.94</v>
      </c>
      <c r="V357" s="62">
        <f t="shared" si="172"/>
        <v>375.58800000000002</v>
      </c>
      <c r="W357" s="62">
        <f t="shared" si="173"/>
        <v>625.98</v>
      </c>
      <c r="X357" s="62">
        <f t="shared" si="174"/>
        <v>250.39200000000002</v>
      </c>
      <c r="Y357" s="62">
        <f t="shared" si="180"/>
        <v>915</v>
      </c>
      <c r="Z357" s="62">
        <f t="shared" si="181"/>
        <v>616</v>
      </c>
      <c r="AA357" s="64">
        <f t="shared" si="177"/>
        <v>7025.3</v>
      </c>
      <c r="AB357" s="64">
        <f t="shared" si="178"/>
        <v>20033.70111111111</v>
      </c>
      <c r="AC357" s="64">
        <f t="shared" si="179"/>
        <v>240404.41333333333</v>
      </c>
      <c r="AD357" s="64"/>
      <c r="AE357" s="64"/>
      <c r="AF357" s="64"/>
      <c r="AG357" s="64"/>
      <c r="AH357" s="64"/>
      <c r="AI357" s="64"/>
      <c r="AJ357" s="64"/>
      <c r="AK357" s="64"/>
      <c r="AL357" s="6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</row>
    <row r="358" spans="1:576" s="23" customFormat="1" ht="15" customHeight="1" x14ac:dyDescent="0.2">
      <c r="A358" s="18">
        <v>25</v>
      </c>
      <c r="B358" s="89" t="s">
        <v>335</v>
      </c>
      <c r="C358" s="89" t="s">
        <v>336</v>
      </c>
      <c r="D358" s="20">
        <v>14</v>
      </c>
      <c r="E358" s="89" t="s">
        <v>257</v>
      </c>
      <c r="F358" s="89" t="s">
        <v>337</v>
      </c>
      <c r="G358" s="130">
        <v>6</v>
      </c>
      <c r="H358" s="22">
        <v>40</v>
      </c>
      <c r="I358" s="22" t="s">
        <v>123</v>
      </c>
      <c r="J358" s="21" t="s">
        <v>247</v>
      </c>
      <c r="K358" s="21" t="s">
        <v>284</v>
      </c>
      <c r="L358" s="21" t="s">
        <v>299</v>
      </c>
      <c r="M358" s="22">
        <v>1</v>
      </c>
      <c r="N358" s="101">
        <v>10433</v>
      </c>
      <c r="O358" s="62">
        <f t="shared" si="167"/>
        <v>2086.6</v>
      </c>
      <c r="P358" s="62"/>
      <c r="Q358" s="62">
        <f t="shared" si="168"/>
        <v>12519.6</v>
      </c>
      <c r="R358" s="62">
        <f>70.1*7</f>
        <v>490.69999999999993</v>
      </c>
      <c r="S358" s="62">
        <f t="shared" si="169"/>
        <v>2341.7666666666669</v>
      </c>
      <c r="T358" s="62">
        <f t="shared" si="170"/>
        <v>23417.666666666668</v>
      </c>
      <c r="U358" s="62">
        <f t="shared" si="171"/>
        <v>1877.94</v>
      </c>
      <c r="V358" s="62">
        <f t="shared" si="172"/>
        <v>375.58800000000002</v>
      </c>
      <c r="W358" s="62">
        <f t="shared" si="173"/>
        <v>625.98</v>
      </c>
      <c r="X358" s="62">
        <f t="shared" si="174"/>
        <v>250.39200000000002</v>
      </c>
      <c r="Y358" s="62">
        <f t="shared" si="180"/>
        <v>915</v>
      </c>
      <c r="Z358" s="62">
        <f t="shared" si="181"/>
        <v>616</v>
      </c>
      <c r="AA358" s="64">
        <f t="shared" si="177"/>
        <v>7025.3</v>
      </c>
      <c r="AB358" s="64">
        <f t="shared" si="178"/>
        <v>20403.261111111111</v>
      </c>
      <c r="AC358" s="64">
        <f t="shared" si="179"/>
        <v>244839.13333333333</v>
      </c>
      <c r="AD358" s="64"/>
      <c r="AE358" s="64"/>
      <c r="AF358" s="64"/>
      <c r="AG358" s="64"/>
      <c r="AH358" s="64"/>
      <c r="AI358" s="64"/>
      <c r="AJ358" s="64"/>
      <c r="AK358" s="64"/>
      <c r="AL358" s="6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</row>
    <row r="359" spans="1:576" s="23" customFormat="1" ht="15" customHeight="1" x14ac:dyDescent="0.2">
      <c r="A359" s="18">
        <v>26</v>
      </c>
      <c r="B359" s="89" t="s">
        <v>335</v>
      </c>
      <c r="C359" s="89" t="s">
        <v>336</v>
      </c>
      <c r="D359" s="20">
        <v>14</v>
      </c>
      <c r="E359" s="89" t="s">
        <v>257</v>
      </c>
      <c r="F359" s="89" t="s">
        <v>337</v>
      </c>
      <c r="G359" s="130">
        <v>6</v>
      </c>
      <c r="H359" s="22">
        <v>40</v>
      </c>
      <c r="I359" s="22" t="s">
        <v>123</v>
      </c>
      <c r="J359" s="21" t="s">
        <v>247</v>
      </c>
      <c r="K359" s="21" t="s">
        <v>284</v>
      </c>
      <c r="L359" s="21" t="s">
        <v>299</v>
      </c>
      <c r="M359" s="22">
        <v>1</v>
      </c>
      <c r="N359" s="101">
        <v>10433</v>
      </c>
      <c r="O359" s="62">
        <f t="shared" si="167"/>
        <v>2086.6</v>
      </c>
      <c r="P359" s="62"/>
      <c r="Q359" s="62">
        <f t="shared" si="168"/>
        <v>12519.6</v>
      </c>
      <c r="R359" s="62"/>
      <c r="S359" s="62">
        <f t="shared" si="169"/>
        <v>2341.7666666666669</v>
      </c>
      <c r="T359" s="62">
        <f t="shared" si="170"/>
        <v>23417.666666666668</v>
      </c>
      <c r="U359" s="62">
        <f t="shared" si="171"/>
        <v>1877.94</v>
      </c>
      <c r="V359" s="62">
        <f t="shared" si="172"/>
        <v>375.58800000000002</v>
      </c>
      <c r="W359" s="62">
        <f t="shared" si="173"/>
        <v>625.98</v>
      </c>
      <c r="X359" s="62">
        <f t="shared" si="174"/>
        <v>250.39200000000002</v>
      </c>
      <c r="Y359" s="62">
        <f t="shared" si="180"/>
        <v>915</v>
      </c>
      <c r="Z359" s="62">
        <f t="shared" si="181"/>
        <v>616</v>
      </c>
      <c r="AA359" s="64">
        <f t="shared" si="177"/>
        <v>7025.3</v>
      </c>
      <c r="AB359" s="64">
        <f t="shared" si="178"/>
        <v>19912.56111111111</v>
      </c>
      <c r="AC359" s="64">
        <f t="shared" si="179"/>
        <v>238950.73333333334</v>
      </c>
      <c r="AD359" s="64"/>
      <c r="AE359" s="64"/>
      <c r="AF359" s="64"/>
      <c r="AG359" s="64"/>
      <c r="AH359" s="64"/>
      <c r="AI359" s="64"/>
      <c r="AJ359" s="64"/>
      <c r="AK359" s="64"/>
      <c r="AL359" s="6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</row>
    <row r="360" spans="1:576" s="23" customFormat="1" ht="15" customHeight="1" x14ac:dyDescent="0.2">
      <c r="A360" s="18">
        <v>27</v>
      </c>
      <c r="B360" s="89" t="s">
        <v>335</v>
      </c>
      <c r="C360" s="89" t="s">
        <v>336</v>
      </c>
      <c r="D360" s="20">
        <v>14</v>
      </c>
      <c r="E360" s="89" t="s">
        <v>257</v>
      </c>
      <c r="F360" s="89" t="s">
        <v>337</v>
      </c>
      <c r="G360" s="130">
        <v>6</v>
      </c>
      <c r="H360" s="22">
        <v>40</v>
      </c>
      <c r="I360" s="22" t="s">
        <v>123</v>
      </c>
      <c r="J360" s="21" t="s">
        <v>247</v>
      </c>
      <c r="K360" s="21" t="s">
        <v>284</v>
      </c>
      <c r="L360" s="21" t="s">
        <v>299</v>
      </c>
      <c r="M360" s="22">
        <v>1</v>
      </c>
      <c r="N360" s="101">
        <v>10433</v>
      </c>
      <c r="O360" s="62">
        <f t="shared" si="167"/>
        <v>2086.6</v>
      </c>
      <c r="P360" s="62"/>
      <c r="Q360" s="62">
        <f t="shared" si="168"/>
        <v>12519.6</v>
      </c>
      <c r="R360" s="62">
        <f>70.1*4</f>
        <v>280.39999999999998</v>
      </c>
      <c r="S360" s="62">
        <f t="shared" si="169"/>
        <v>2341.7666666666669</v>
      </c>
      <c r="T360" s="62">
        <f t="shared" si="170"/>
        <v>23417.666666666668</v>
      </c>
      <c r="U360" s="62">
        <f t="shared" si="171"/>
        <v>1877.94</v>
      </c>
      <c r="V360" s="62">
        <f t="shared" si="172"/>
        <v>375.58800000000002</v>
      </c>
      <c r="W360" s="62">
        <f t="shared" si="173"/>
        <v>625.98</v>
      </c>
      <c r="X360" s="62">
        <f t="shared" si="174"/>
        <v>250.39200000000002</v>
      </c>
      <c r="Y360" s="62">
        <f t="shared" si="180"/>
        <v>915</v>
      </c>
      <c r="Z360" s="62">
        <f t="shared" si="181"/>
        <v>616</v>
      </c>
      <c r="AA360" s="64">
        <f t="shared" si="177"/>
        <v>7025.3</v>
      </c>
      <c r="AB360" s="64">
        <f t="shared" si="178"/>
        <v>20192.961111111112</v>
      </c>
      <c r="AC360" s="64">
        <f t="shared" si="179"/>
        <v>242315.53333333333</v>
      </c>
      <c r="AD360" s="64"/>
      <c r="AE360" s="64"/>
      <c r="AF360" s="64"/>
      <c r="AG360" s="64"/>
      <c r="AH360" s="64"/>
      <c r="AI360" s="64"/>
      <c r="AJ360" s="64"/>
      <c r="AK360" s="64"/>
      <c r="AL360" s="6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</row>
    <row r="361" spans="1:576" s="23" customFormat="1" ht="15" customHeight="1" x14ac:dyDescent="0.2">
      <c r="A361" s="18">
        <v>28</v>
      </c>
      <c r="B361" s="89" t="s">
        <v>335</v>
      </c>
      <c r="C361" s="89" t="s">
        <v>336</v>
      </c>
      <c r="D361" s="20">
        <v>14</v>
      </c>
      <c r="E361" s="89" t="s">
        <v>257</v>
      </c>
      <c r="F361" s="89" t="s">
        <v>337</v>
      </c>
      <c r="G361" s="130">
        <v>6</v>
      </c>
      <c r="H361" s="22">
        <v>40</v>
      </c>
      <c r="I361" s="22" t="s">
        <v>123</v>
      </c>
      <c r="J361" s="21" t="s">
        <v>247</v>
      </c>
      <c r="K361" s="21" t="s">
        <v>284</v>
      </c>
      <c r="L361" s="21" t="s">
        <v>299</v>
      </c>
      <c r="M361" s="22">
        <v>1</v>
      </c>
      <c r="N361" s="101">
        <v>10433</v>
      </c>
      <c r="O361" s="62">
        <f t="shared" si="167"/>
        <v>2086.6</v>
      </c>
      <c r="P361" s="62"/>
      <c r="Q361" s="62">
        <f t="shared" si="168"/>
        <v>12519.6</v>
      </c>
      <c r="R361" s="62">
        <f>70.1*5</f>
        <v>350.5</v>
      </c>
      <c r="S361" s="62">
        <f t="shared" si="169"/>
        <v>2341.7666666666669</v>
      </c>
      <c r="T361" s="62">
        <f t="shared" si="170"/>
        <v>23417.666666666668</v>
      </c>
      <c r="U361" s="62">
        <f t="shared" si="171"/>
        <v>1877.94</v>
      </c>
      <c r="V361" s="62">
        <f t="shared" si="172"/>
        <v>375.58800000000002</v>
      </c>
      <c r="W361" s="62">
        <f t="shared" si="173"/>
        <v>625.98</v>
      </c>
      <c r="X361" s="62">
        <f t="shared" si="174"/>
        <v>250.39200000000002</v>
      </c>
      <c r="Y361" s="62">
        <f t="shared" si="180"/>
        <v>915</v>
      </c>
      <c r="Z361" s="62">
        <f t="shared" si="181"/>
        <v>616</v>
      </c>
      <c r="AA361" s="64">
        <f t="shared" si="177"/>
        <v>7025.3</v>
      </c>
      <c r="AB361" s="64">
        <f t="shared" si="178"/>
        <v>20263.06111111111</v>
      </c>
      <c r="AC361" s="64">
        <f t="shared" si="179"/>
        <v>243156.73333333334</v>
      </c>
      <c r="AD361" s="64"/>
      <c r="AE361" s="64"/>
      <c r="AF361" s="64"/>
      <c r="AG361" s="64"/>
      <c r="AH361" s="64"/>
      <c r="AI361" s="64"/>
      <c r="AJ361" s="64"/>
      <c r="AK361" s="64"/>
      <c r="AL361" s="6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</row>
    <row r="362" spans="1:576" s="23" customFormat="1" ht="15" customHeight="1" x14ac:dyDescent="0.2">
      <c r="A362" s="18">
        <v>29</v>
      </c>
      <c r="B362" s="89" t="s">
        <v>335</v>
      </c>
      <c r="C362" s="89" t="s">
        <v>336</v>
      </c>
      <c r="D362" s="20">
        <v>14</v>
      </c>
      <c r="E362" s="89" t="s">
        <v>257</v>
      </c>
      <c r="F362" s="89" t="s">
        <v>337</v>
      </c>
      <c r="G362" s="130">
        <v>6</v>
      </c>
      <c r="H362" s="22">
        <v>40</v>
      </c>
      <c r="I362" s="22" t="s">
        <v>123</v>
      </c>
      <c r="J362" s="21" t="s">
        <v>247</v>
      </c>
      <c r="K362" s="21" t="s">
        <v>284</v>
      </c>
      <c r="L362" s="21" t="s">
        <v>299</v>
      </c>
      <c r="M362" s="22">
        <v>1</v>
      </c>
      <c r="N362" s="101">
        <v>10433</v>
      </c>
      <c r="O362" s="62">
        <f t="shared" si="167"/>
        <v>2086.6</v>
      </c>
      <c r="P362" s="62"/>
      <c r="Q362" s="62">
        <f t="shared" si="168"/>
        <v>12519.6</v>
      </c>
      <c r="R362" s="62">
        <f>70.1*7</f>
        <v>490.69999999999993</v>
      </c>
      <c r="S362" s="62">
        <f t="shared" si="169"/>
        <v>2341.7666666666669</v>
      </c>
      <c r="T362" s="62">
        <f t="shared" si="170"/>
        <v>23417.666666666668</v>
      </c>
      <c r="U362" s="62">
        <f t="shared" si="171"/>
        <v>1877.94</v>
      </c>
      <c r="V362" s="62">
        <f t="shared" si="172"/>
        <v>375.58800000000002</v>
      </c>
      <c r="W362" s="62">
        <f t="shared" si="173"/>
        <v>625.98</v>
      </c>
      <c r="X362" s="62">
        <f t="shared" si="174"/>
        <v>250.39200000000002</v>
      </c>
      <c r="Y362" s="62">
        <f t="shared" si="180"/>
        <v>915</v>
      </c>
      <c r="Z362" s="62">
        <f t="shared" si="181"/>
        <v>616</v>
      </c>
      <c r="AA362" s="64">
        <f t="shared" si="177"/>
        <v>7025.3</v>
      </c>
      <c r="AB362" s="64">
        <f t="shared" si="178"/>
        <v>20403.261111111111</v>
      </c>
      <c r="AC362" s="64">
        <f t="shared" si="179"/>
        <v>244839.13333333333</v>
      </c>
      <c r="AD362" s="64"/>
      <c r="AE362" s="64"/>
      <c r="AF362" s="64"/>
      <c r="AG362" s="64"/>
      <c r="AH362" s="64"/>
      <c r="AI362" s="64"/>
      <c r="AJ362" s="64"/>
      <c r="AK362" s="64"/>
      <c r="AL362" s="6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</row>
    <row r="363" spans="1:576" s="23" customFormat="1" ht="15" customHeight="1" x14ac:dyDescent="0.2">
      <c r="A363" s="18">
        <v>30</v>
      </c>
      <c r="B363" s="89" t="s">
        <v>335</v>
      </c>
      <c r="C363" s="89" t="s">
        <v>336</v>
      </c>
      <c r="D363" s="20">
        <v>14</v>
      </c>
      <c r="E363" s="89" t="s">
        <v>257</v>
      </c>
      <c r="F363" s="89" t="s">
        <v>337</v>
      </c>
      <c r="G363" s="130">
        <v>6</v>
      </c>
      <c r="H363" s="22">
        <v>40</v>
      </c>
      <c r="I363" s="22" t="s">
        <v>123</v>
      </c>
      <c r="J363" s="21" t="s">
        <v>247</v>
      </c>
      <c r="K363" s="21" t="s">
        <v>284</v>
      </c>
      <c r="L363" s="21" t="s">
        <v>299</v>
      </c>
      <c r="M363" s="22">
        <v>1</v>
      </c>
      <c r="N363" s="101">
        <v>10433</v>
      </c>
      <c r="O363" s="62">
        <f t="shared" si="167"/>
        <v>2086.6</v>
      </c>
      <c r="P363" s="62"/>
      <c r="Q363" s="62">
        <f t="shared" si="168"/>
        <v>12519.6</v>
      </c>
      <c r="R363" s="62">
        <f>70.1*6</f>
        <v>420.59999999999997</v>
      </c>
      <c r="S363" s="62">
        <f t="shared" si="169"/>
        <v>2341.7666666666669</v>
      </c>
      <c r="T363" s="62">
        <f t="shared" si="170"/>
        <v>23417.666666666668</v>
      </c>
      <c r="U363" s="62">
        <f t="shared" si="171"/>
        <v>1877.94</v>
      </c>
      <c r="V363" s="62">
        <f t="shared" si="172"/>
        <v>375.58800000000002</v>
      </c>
      <c r="W363" s="62">
        <f t="shared" si="173"/>
        <v>625.98</v>
      </c>
      <c r="X363" s="62">
        <f t="shared" si="174"/>
        <v>250.39200000000002</v>
      </c>
      <c r="Y363" s="62">
        <f t="shared" si="180"/>
        <v>915</v>
      </c>
      <c r="Z363" s="62">
        <f t="shared" si="181"/>
        <v>616</v>
      </c>
      <c r="AA363" s="64">
        <f t="shared" si="177"/>
        <v>7025.3</v>
      </c>
      <c r="AB363" s="64">
        <f t="shared" si="178"/>
        <v>20333.161111111109</v>
      </c>
      <c r="AC363" s="64">
        <f t="shared" si="179"/>
        <v>243997.93333333329</v>
      </c>
      <c r="AD363" s="64"/>
      <c r="AE363" s="64"/>
      <c r="AF363" s="64"/>
      <c r="AG363" s="64"/>
      <c r="AH363" s="64"/>
      <c r="AI363" s="64"/>
      <c r="AJ363" s="64"/>
      <c r="AK363" s="64"/>
      <c r="AL363" s="6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</row>
    <row r="364" spans="1:576" s="23" customFormat="1" ht="15" customHeight="1" x14ac:dyDescent="0.2">
      <c r="A364" s="18">
        <v>31</v>
      </c>
      <c r="B364" s="89" t="s">
        <v>335</v>
      </c>
      <c r="C364" s="89" t="s">
        <v>336</v>
      </c>
      <c r="D364" s="20">
        <v>14</v>
      </c>
      <c r="E364" s="89" t="s">
        <v>257</v>
      </c>
      <c r="F364" s="89" t="s">
        <v>337</v>
      </c>
      <c r="G364" s="130">
        <v>6</v>
      </c>
      <c r="H364" s="22">
        <v>40</v>
      </c>
      <c r="I364" s="22" t="s">
        <v>123</v>
      </c>
      <c r="J364" s="21" t="s">
        <v>247</v>
      </c>
      <c r="K364" s="21" t="s">
        <v>284</v>
      </c>
      <c r="L364" s="21" t="s">
        <v>299</v>
      </c>
      <c r="M364" s="22">
        <v>1</v>
      </c>
      <c r="N364" s="101">
        <v>10433</v>
      </c>
      <c r="O364" s="62">
        <f t="shared" si="167"/>
        <v>2086.6</v>
      </c>
      <c r="P364" s="62"/>
      <c r="Q364" s="62">
        <f t="shared" si="168"/>
        <v>12519.6</v>
      </c>
      <c r="R364" s="62">
        <f>70.1*5</f>
        <v>350.5</v>
      </c>
      <c r="S364" s="62">
        <f t="shared" si="169"/>
        <v>2341.7666666666669</v>
      </c>
      <c r="T364" s="62">
        <f t="shared" si="170"/>
        <v>23417.666666666668</v>
      </c>
      <c r="U364" s="62">
        <f t="shared" si="171"/>
        <v>1877.94</v>
      </c>
      <c r="V364" s="62">
        <f t="shared" si="172"/>
        <v>375.58800000000002</v>
      </c>
      <c r="W364" s="62">
        <f t="shared" si="173"/>
        <v>625.98</v>
      </c>
      <c r="X364" s="62">
        <f t="shared" si="174"/>
        <v>250.39200000000002</v>
      </c>
      <c r="Y364" s="62">
        <f t="shared" si="180"/>
        <v>915</v>
      </c>
      <c r="Z364" s="62">
        <f t="shared" si="181"/>
        <v>616</v>
      </c>
      <c r="AA364" s="64">
        <f t="shared" si="177"/>
        <v>7025.3</v>
      </c>
      <c r="AB364" s="64">
        <f t="shared" si="178"/>
        <v>20263.06111111111</v>
      </c>
      <c r="AC364" s="64">
        <f t="shared" si="179"/>
        <v>243156.73333333334</v>
      </c>
      <c r="AD364" s="64"/>
      <c r="AE364" s="64"/>
      <c r="AF364" s="64"/>
      <c r="AG364" s="64"/>
      <c r="AH364" s="64"/>
      <c r="AI364" s="64"/>
      <c r="AJ364" s="64"/>
      <c r="AK364" s="64"/>
      <c r="AL364" s="6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</row>
    <row r="365" spans="1:576" s="23" customFormat="1" ht="15" customHeight="1" x14ac:dyDescent="0.2">
      <c r="A365" s="18">
        <v>32</v>
      </c>
      <c r="B365" s="89" t="s">
        <v>335</v>
      </c>
      <c r="C365" s="89" t="s">
        <v>336</v>
      </c>
      <c r="D365" s="20">
        <v>14</v>
      </c>
      <c r="E365" s="89" t="s">
        <v>257</v>
      </c>
      <c r="F365" s="89" t="s">
        <v>337</v>
      </c>
      <c r="G365" s="130">
        <v>6</v>
      </c>
      <c r="H365" s="22">
        <v>40</v>
      </c>
      <c r="I365" s="22" t="s">
        <v>123</v>
      </c>
      <c r="J365" s="21" t="s">
        <v>247</v>
      </c>
      <c r="K365" s="21" t="s">
        <v>284</v>
      </c>
      <c r="L365" s="21" t="s">
        <v>299</v>
      </c>
      <c r="M365" s="22">
        <v>1</v>
      </c>
      <c r="N365" s="101">
        <v>10433</v>
      </c>
      <c r="O365" s="62">
        <f t="shared" si="167"/>
        <v>2086.6</v>
      </c>
      <c r="P365" s="62"/>
      <c r="Q365" s="62">
        <f t="shared" si="168"/>
        <v>12519.6</v>
      </c>
      <c r="R365" s="62"/>
      <c r="S365" s="62">
        <f t="shared" si="169"/>
        <v>2341.7666666666669</v>
      </c>
      <c r="T365" s="62">
        <f t="shared" si="170"/>
        <v>23417.666666666668</v>
      </c>
      <c r="U365" s="62">
        <f t="shared" si="171"/>
        <v>1877.94</v>
      </c>
      <c r="V365" s="62">
        <f t="shared" si="172"/>
        <v>375.58800000000002</v>
      </c>
      <c r="W365" s="62">
        <f t="shared" si="173"/>
        <v>625.98</v>
      </c>
      <c r="X365" s="62">
        <f t="shared" si="174"/>
        <v>250.39200000000002</v>
      </c>
      <c r="Y365" s="62">
        <f t="shared" si="180"/>
        <v>915</v>
      </c>
      <c r="Z365" s="62">
        <f t="shared" si="181"/>
        <v>616</v>
      </c>
      <c r="AA365" s="64">
        <f t="shared" si="177"/>
        <v>7025.3</v>
      </c>
      <c r="AB365" s="64">
        <f t="shared" si="178"/>
        <v>19912.56111111111</v>
      </c>
      <c r="AC365" s="64">
        <f t="shared" si="179"/>
        <v>238950.73333333334</v>
      </c>
      <c r="AD365" s="64"/>
      <c r="AE365" s="64"/>
      <c r="AF365" s="64"/>
      <c r="AG365" s="64"/>
      <c r="AH365" s="64"/>
      <c r="AI365" s="64"/>
      <c r="AJ365" s="64"/>
      <c r="AK365" s="64"/>
      <c r="AL365" s="6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</row>
    <row r="366" spans="1:576" s="23" customFormat="1" ht="15" customHeight="1" x14ac:dyDescent="0.2">
      <c r="A366" s="18">
        <v>33</v>
      </c>
      <c r="B366" s="89" t="s">
        <v>335</v>
      </c>
      <c r="C366" s="89" t="s">
        <v>336</v>
      </c>
      <c r="D366" s="20">
        <v>14</v>
      </c>
      <c r="E366" s="89" t="s">
        <v>257</v>
      </c>
      <c r="F366" s="89" t="s">
        <v>337</v>
      </c>
      <c r="G366" s="130">
        <v>6</v>
      </c>
      <c r="H366" s="22">
        <v>40</v>
      </c>
      <c r="I366" s="22" t="s">
        <v>123</v>
      </c>
      <c r="J366" s="21" t="s">
        <v>247</v>
      </c>
      <c r="K366" s="21" t="s">
        <v>284</v>
      </c>
      <c r="L366" s="21" t="s">
        <v>299</v>
      </c>
      <c r="M366" s="22">
        <v>1</v>
      </c>
      <c r="N366" s="101">
        <v>10433</v>
      </c>
      <c r="O366" s="62">
        <f t="shared" ref="O366:O397" si="182">+N366*20%</f>
        <v>2086.6</v>
      </c>
      <c r="P366" s="62"/>
      <c r="Q366" s="62">
        <f t="shared" ref="Q366:Q397" si="183">N366+O366+P366</f>
        <v>12519.6</v>
      </c>
      <c r="R366" s="62">
        <f>70.1*6</f>
        <v>420.59999999999997</v>
      </c>
      <c r="S366" s="62">
        <f t="shared" ref="S366:S397" si="184">(Q366+Y366+Z366)/30*5</f>
        <v>2341.7666666666669</v>
      </c>
      <c r="T366" s="62">
        <f t="shared" ref="T366:T397" si="185">(Q366+Y366+Z366)/30*50</f>
        <v>23417.666666666668</v>
      </c>
      <c r="U366" s="62">
        <f t="shared" ref="U366:U397" si="186">Q366*15%</f>
        <v>1877.94</v>
      </c>
      <c r="V366" s="62">
        <f t="shared" ref="V366:V397" si="187">Q366*3%</f>
        <v>375.58800000000002</v>
      </c>
      <c r="W366" s="62">
        <f t="shared" ref="W366:W397" si="188">Q366*5%</f>
        <v>625.98</v>
      </c>
      <c r="X366" s="62">
        <f t="shared" ref="X366:X397" si="189">Q366*2%</f>
        <v>250.39200000000002</v>
      </c>
      <c r="Y366" s="62">
        <f t="shared" si="180"/>
        <v>915</v>
      </c>
      <c r="Z366" s="62">
        <f t="shared" si="181"/>
        <v>616</v>
      </c>
      <c r="AA366" s="64">
        <f t="shared" ref="AA366:AA397" si="190">(Q366+Y366+Z366)/2</f>
        <v>7025.3</v>
      </c>
      <c r="AB366" s="64">
        <f t="shared" ref="AB366:AB397" si="191">Q366+R366+U366+V366+W366+X366+Y366+Z366+(S366/12+T366/12+AA366/12)</f>
        <v>20333.161111111109</v>
      </c>
      <c r="AC366" s="64">
        <f t="shared" ref="AC366:AC397" si="192">+AB366*12</f>
        <v>243997.93333333329</v>
      </c>
      <c r="AD366" s="64"/>
      <c r="AE366" s="64"/>
      <c r="AF366" s="64"/>
      <c r="AG366" s="64"/>
      <c r="AH366" s="64"/>
      <c r="AI366" s="64"/>
      <c r="AJ366" s="64"/>
      <c r="AK366" s="64"/>
      <c r="AL366" s="6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</row>
    <row r="367" spans="1:576" s="23" customFormat="1" ht="15" customHeight="1" x14ac:dyDescent="0.2">
      <c r="A367" s="18">
        <v>34</v>
      </c>
      <c r="B367" s="89" t="s">
        <v>335</v>
      </c>
      <c r="C367" s="89" t="s">
        <v>336</v>
      </c>
      <c r="D367" s="20">
        <v>14</v>
      </c>
      <c r="E367" s="89" t="s">
        <v>257</v>
      </c>
      <c r="F367" s="89" t="s">
        <v>337</v>
      </c>
      <c r="G367" s="130">
        <v>6</v>
      </c>
      <c r="H367" s="22">
        <v>40</v>
      </c>
      <c r="I367" s="22" t="s">
        <v>123</v>
      </c>
      <c r="J367" s="21" t="s">
        <v>247</v>
      </c>
      <c r="K367" s="21" t="s">
        <v>284</v>
      </c>
      <c r="L367" s="21" t="s">
        <v>299</v>
      </c>
      <c r="M367" s="22">
        <v>1</v>
      </c>
      <c r="N367" s="101">
        <v>10433</v>
      </c>
      <c r="O367" s="62">
        <f t="shared" si="182"/>
        <v>2086.6</v>
      </c>
      <c r="P367" s="62"/>
      <c r="Q367" s="62">
        <f t="shared" si="183"/>
        <v>12519.6</v>
      </c>
      <c r="R367" s="62">
        <f>70.1*7</f>
        <v>490.69999999999993</v>
      </c>
      <c r="S367" s="62">
        <f t="shared" si="184"/>
        <v>2341.7666666666669</v>
      </c>
      <c r="T367" s="62">
        <f t="shared" si="185"/>
        <v>23417.666666666668</v>
      </c>
      <c r="U367" s="62">
        <f t="shared" si="186"/>
        <v>1877.94</v>
      </c>
      <c r="V367" s="62">
        <f t="shared" si="187"/>
        <v>375.58800000000002</v>
      </c>
      <c r="W367" s="62">
        <f t="shared" si="188"/>
        <v>625.98</v>
      </c>
      <c r="X367" s="62">
        <f t="shared" si="189"/>
        <v>250.39200000000002</v>
      </c>
      <c r="Y367" s="62">
        <f t="shared" si="180"/>
        <v>915</v>
      </c>
      <c r="Z367" s="62">
        <f t="shared" si="181"/>
        <v>616</v>
      </c>
      <c r="AA367" s="64">
        <f t="shared" si="190"/>
        <v>7025.3</v>
      </c>
      <c r="AB367" s="64">
        <f t="shared" si="191"/>
        <v>20403.261111111111</v>
      </c>
      <c r="AC367" s="64">
        <f t="shared" si="192"/>
        <v>244839.13333333333</v>
      </c>
      <c r="AD367" s="64"/>
      <c r="AE367" s="64"/>
      <c r="AF367" s="64"/>
      <c r="AG367" s="64"/>
      <c r="AH367" s="64"/>
      <c r="AI367" s="64"/>
      <c r="AJ367" s="64"/>
      <c r="AK367" s="64"/>
      <c r="AL367" s="6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</row>
    <row r="368" spans="1:576" s="23" customFormat="1" ht="15" customHeight="1" x14ac:dyDescent="0.2">
      <c r="A368" s="18">
        <v>35</v>
      </c>
      <c r="B368" s="89" t="s">
        <v>335</v>
      </c>
      <c r="C368" s="89" t="s">
        <v>336</v>
      </c>
      <c r="D368" s="20">
        <v>14</v>
      </c>
      <c r="E368" s="89" t="s">
        <v>257</v>
      </c>
      <c r="F368" s="89" t="s">
        <v>337</v>
      </c>
      <c r="G368" s="130">
        <v>6</v>
      </c>
      <c r="H368" s="22">
        <v>40</v>
      </c>
      <c r="I368" s="22" t="s">
        <v>123</v>
      </c>
      <c r="J368" s="21" t="s">
        <v>247</v>
      </c>
      <c r="K368" s="21" t="s">
        <v>284</v>
      </c>
      <c r="L368" s="21" t="s">
        <v>299</v>
      </c>
      <c r="M368" s="22">
        <v>1</v>
      </c>
      <c r="N368" s="101">
        <v>10433</v>
      </c>
      <c r="O368" s="62">
        <f t="shared" si="182"/>
        <v>2086.6</v>
      </c>
      <c r="P368" s="62"/>
      <c r="Q368" s="62">
        <f t="shared" si="183"/>
        <v>12519.6</v>
      </c>
      <c r="R368" s="62">
        <f>70.1*7</f>
        <v>490.69999999999993</v>
      </c>
      <c r="S368" s="62">
        <f t="shared" si="184"/>
        <v>2341.7666666666669</v>
      </c>
      <c r="T368" s="62">
        <f t="shared" si="185"/>
        <v>23417.666666666668</v>
      </c>
      <c r="U368" s="62">
        <f t="shared" si="186"/>
        <v>1877.94</v>
      </c>
      <c r="V368" s="62">
        <f t="shared" si="187"/>
        <v>375.58800000000002</v>
      </c>
      <c r="W368" s="62">
        <f t="shared" si="188"/>
        <v>625.98</v>
      </c>
      <c r="X368" s="62">
        <f t="shared" si="189"/>
        <v>250.39200000000002</v>
      </c>
      <c r="Y368" s="62">
        <f t="shared" si="180"/>
        <v>915</v>
      </c>
      <c r="Z368" s="62">
        <f t="shared" si="181"/>
        <v>616</v>
      </c>
      <c r="AA368" s="64">
        <f t="shared" si="190"/>
        <v>7025.3</v>
      </c>
      <c r="AB368" s="64">
        <f t="shared" si="191"/>
        <v>20403.261111111111</v>
      </c>
      <c r="AC368" s="64">
        <f t="shared" si="192"/>
        <v>244839.13333333333</v>
      </c>
      <c r="AD368" s="64"/>
      <c r="AE368" s="64"/>
      <c r="AF368" s="64"/>
      <c r="AG368" s="64"/>
      <c r="AH368" s="64"/>
      <c r="AI368" s="64"/>
      <c r="AJ368" s="64"/>
      <c r="AK368" s="64"/>
      <c r="AL368" s="6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</row>
    <row r="369" spans="1:576" s="23" customFormat="1" ht="15" customHeight="1" x14ac:dyDescent="0.2">
      <c r="A369" s="18">
        <v>36</v>
      </c>
      <c r="B369" s="89" t="s">
        <v>335</v>
      </c>
      <c r="C369" s="89" t="s">
        <v>336</v>
      </c>
      <c r="D369" s="20">
        <v>14</v>
      </c>
      <c r="E369" s="89" t="s">
        <v>257</v>
      </c>
      <c r="F369" s="89" t="s">
        <v>337</v>
      </c>
      <c r="G369" s="130">
        <v>6</v>
      </c>
      <c r="H369" s="22">
        <v>40</v>
      </c>
      <c r="I369" s="22" t="s">
        <v>123</v>
      </c>
      <c r="J369" s="21" t="s">
        <v>247</v>
      </c>
      <c r="K369" s="21" t="s">
        <v>284</v>
      </c>
      <c r="L369" s="21" t="s">
        <v>299</v>
      </c>
      <c r="M369" s="22">
        <v>1</v>
      </c>
      <c r="N369" s="101">
        <v>10433</v>
      </c>
      <c r="O369" s="62">
        <f t="shared" si="182"/>
        <v>2086.6</v>
      </c>
      <c r="P369" s="62"/>
      <c r="Q369" s="62">
        <f t="shared" si="183"/>
        <v>12519.6</v>
      </c>
      <c r="R369" s="62">
        <f>70.1*4</f>
        <v>280.39999999999998</v>
      </c>
      <c r="S369" s="62">
        <f t="shared" si="184"/>
        <v>2341.7666666666669</v>
      </c>
      <c r="T369" s="62">
        <f t="shared" si="185"/>
        <v>23417.666666666668</v>
      </c>
      <c r="U369" s="62">
        <f t="shared" si="186"/>
        <v>1877.94</v>
      </c>
      <c r="V369" s="62">
        <f t="shared" si="187"/>
        <v>375.58800000000002</v>
      </c>
      <c r="W369" s="62">
        <f t="shared" si="188"/>
        <v>625.98</v>
      </c>
      <c r="X369" s="62">
        <f t="shared" si="189"/>
        <v>250.39200000000002</v>
      </c>
      <c r="Y369" s="62">
        <f t="shared" si="180"/>
        <v>915</v>
      </c>
      <c r="Z369" s="62">
        <f t="shared" si="181"/>
        <v>616</v>
      </c>
      <c r="AA369" s="64">
        <f t="shared" si="190"/>
        <v>7025.3</v>
      </c>
      <c r="AB369" s="64">
        <f t="shared" si="191"/>
        <v>20192.961111111112</v>
      </c>
      <c r="AC369" s="64">
        <f t="shared" si="192"/>
        <v>242315.53333333333</v>
      </c>
      <c r="AD369" s="64"/>
      <c r="AE369" s="64"/>
      <c r="AF369" s="64"/>
      <c r="AG369" s="64"/>
      <c r="AH369" s="64"/>
      <c r="AI369" s="64"/>
      <c r="AJ369" s="64"/>
      <c r="AK369" s="64"/>
      <c r="AL369" s="6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</row>
    <row r="370" spans="1:576" s="23" customFormat="1" ht="15" customHeight="1" x14ac:dyDescent="0.2">
      <c r="A370" s="18">
        <v>37</v>
      </c>
      <c r="B370" s="89" t="s">
        <v>335</v>
      </c>
      <c r="C370" s="89" t="s">
        <v>336</v>
      </c>
      <c r="D370" s="20">
        <v>14</v>
      </c>
      <c r="E370" s="89" t="s">
        <v>257</v>
      </c>
      <c r="F370" s="89" t="s">
        <v>337</v>
      </c>
      <c r="G370" s="130">
        <v>6</v>
      </c>
      <c r="H370" s="22">
        <v>40</v>
      </c>
      <c r="I370" s="22" t="s">
        <v>123</v>
      </c>
      <c r="J370" s="21" t="s">
        <v>247</v>
      </c>
      <c r="K370" s="21" t="s">
        <v>284</v>
      </c>
      <c r="L370" s="21" t="s">
        <v>299</v>
      </c>
      <c r="M370" s="22">
        <v>1</v>
      </c>
      <c r="N370" s="101">
        <v>10433</v>
      </c>
      <c r="O370" s="62">
        <f t="shared" si="182"/>
        <v>2086.6</v>
      </c>
      <c r="P370" s="62"/>
      <c r="Q370" s="62">
        <f t="shared" si="183"/>
        <v>12519.6</v>
      </c>
      <c r="R370" s="62">
        <f>70.1*5</f>
        <v>350.5</v>
      </c>
      <c r="S370" s="62">
        <f t="shared" si="184"/>
        <v>2341.7666666666669</v>
      </c>
      <c r="T370" s="62">
        <f t="shared" si="185"/>
        <v>23417.666666666668</v>
      </c>
      <c r="U370" s="62">
        <f t="shared" si="186"/>
        <v>1877.94</v>
      </c>
      <c r="V370" s="62">
        <f t="shared" si="187"/>
        <v>375.58800000000002</v>
      </c>
      <c r="W370" s="62">
        <f t="shared" si="188"/>
        <v>625.98</v>
      </c>
      <c r="X370" s="62">
        <f t="shared" si="189"/>
        <v>250.39200000000002</v>
      </c>
      <c r="Y370" s="62">
        <f t="shared" si="180"/>
        <v>915</v>
      </c>
      <c r="Z370" s="62">
        <f t="shared" si="181"/>
        <v>616</v>
      </c>
      <c r="AA370" s="64">
        <f t="shared" si="190"/>
        <v>7025.3</v>
      </c>
      <c r="AB370" s="64">
        <f t="shared" si="191"/>
        <v>20263.06111111111</v>
      </c>
      <c r="AC370" s="64">
        <f t="shared" si="192"/>
        <v>243156.73333333334</v>
      </c>
      <c r="AD370" s="64"/>
      <c r="AE370" s="64"/>
      <c r="AF370" s="64"/>
      <c r="AG370" s="64"/>
      <c r="AH370" s="64"/>
      <c r="AI370" s="64"/>
      <c r="AJ370" s="64"/>
      <c r="AK370" s="64"/>
      <c r="AL370" s="6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</row>
    <row r="371" spans="1:576" s="23" customFormat="1" ht="15" customHeight="1" x14ac:dyDescent="0.2">
      <c r="A371" s="18">
        <v>38</v>
      </c>
      <c r="B371" s="89" t="s">
        <v>335</v>
      </c>
      <c r="C371" s="89" t="s">
        <v>336</v>
      </c>
      <c r="D371" s="20">
        <v>14</v>
      </c>
      <c r="E371" s="89" t="s">
        <v>257</v>
      </c>
      <c r="F371" s="89" t="s">
        <v>337</v>
      </c>
      <c r="G371" s="130">
        <v>6</v>
      </c>
      <c r="H371" s="22">
        <v>40</v>
      </c>
      <c r="I371" s="22" t="s">
        <v>123</v>
      </c>
      <c r="J371" s="21" t="s">
        <v>247</v>
      </c>
      <c r="K371" s="21" t="s">
        <v>284</v>
      </c>
      <c r="L371" s="21" t="s">
        <v>299</v>
      </c>
      <c r="M371" s="22">
        <v>1</v>
      </c>
      <c r="N371" s="101">
        <v>10433</v>
      </c>
      <c r="O371" s="62">
        <f t="shared" si="182"/>
        <v>2086.6</v>
      </c>
      <c r="P371" s="62"/>
      <c r="Q371" s="62">
        <f t="shared" si="183"/>
        <v>12519.6</v>
      </c>
      <c r="R371" s="62">
        <f>70.1*6</f>
        <v>420.59999999999997</v>
      </c>
      <c r="S371" s="62">
        <f t="shared" si="184"/>
        <v>2341.7666666666669</v>
      </c>
      <c r="T371" s="62">
        <f t="shared" si="185"/>
        <v>23417.666666666668</v>
      </c>
      <c r="U371" s="62">
        <f t="shared" si="186"/>
        <v>1877.94</v>
      </c>
      <c r="V371" s="62">
        <f t="shared" si="187"/>
        <v>375.58800000000002</v>
      </c>
      <c r="W371" s="62">
        <f t="shared" si="188"/>
        <v>625.98</v>
      </c>
      <c r="X371" s="62">
        <f t="shared" si="189"/>
        <v>250.39200000000002</v>
      </c>
      <c r="Y371" s="62">
        <f t="shared" si="180"/>
        <v>915</v>
      </c>
      <c r="Z371" s="62">
        <f t="shared" si="181"/>
        <v>616</v>
      </c>
      <c r="AA371" s="64">
        <f t="shared" si="190"/>
        <v>7025.3</v>
      </c>
      <c r="AB371" s="64">
        <f t="shared" si="191"/>
        <v>20333.161111111109</v>
      </c>
      <c r="AC371" s="64">
        <f t="shared" si="192"/>
        <v>243997.93333333329</v>
      </c>
      <c r="AD371" s="64"/>
      <c r="AE371" s="64"/>
      <c r="AF371" s="64"/>
      <c r="AG371" s="64"/>
      <c r="AH371" s="64"/>
      <c r="AI371" s="64"/>
      <c r="AJ371" s="64"/>
      <c r="AK371" s="64"/>
      <c r="AL371" s="6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</row>
    <row r="372" spans="1:576" s="23" customFormat="1" ht="15" customHeight="1" x14ac:dyDescent="0.2">
      <c r="A372" s="18">
        <v>39</v>
      </c>
      <c r="B372" s="89" t="s">
        <v>335</v>
      </c>
      <c r="C372" s="89" t="s">
        <v>336</v>
      </c>
      <c r="D372" s="20">
        <v>14</v>
      </c>
      <c r="E372" s="89" t="s">
        <v>257</v>
      </c>
      <c r="F372" s="89" t="s">
        <v>337</v>
      </c>
      <c r="G372" s="130">
        <v>6</v>
      </c>
      <c r="H372" s="22">
        <v>40</v>
      </c>
      <c r="I372" s="22" t="s">
        <v>123</v>
      </c>
      <c r="J372" s="21" t="s">
        <v>247</v>
      </c>
      <c r="K372" s="21" t="s">
        <v>284</v>
      </c>
      <c r="L372" s="21" t="s">
        <v>299</v>
      </c>
      <c r="M372" s="22">
        <v>1</v>
      </c>
      <c r="N372" s="101">
        <v>10433</v>
      </c>
      <c r="O372" s="62">
        <f t="shared" si="182"/>
        <v>2086.6</v>
      </c>
      <c r="P372" s="62"/>
      <c r="Q372" s="62">
        <f t="shared" si="183"/>
        <v>12519.6</v>
      </c>
      <c r="R372" s="62">
        <f>70.1*4</f>
        <v>280.39999999999998</v>
      </c>
      <c r="S372" s="62">
        <f t="shared" si="184"/>
        <v>2341.7666666666669</v>
      </c>
      <c r="T372" s="62">
        <f t="shared" si="185"/>
        <v>23417.666666666668</v>
      </c>
      <c r="U372" s="62">
        <f t="shared" si="186"/>
        <v>1877.94</v>
      </c>
      <c r="V372" s="62">
        <f t="shared" si="187"/>
        <v>375.58800000000002</v>
      </c>
      <c r="W372" s="62">
        <f t="shared" si="188"/>
        <v>625.98</v>
      </c>
      <c r="X372" s="62">
        <f t="shared" si="189"/>
        <v>250.39200000000002</v>
      </c>
      <c r="Y372" s="62">
        <f t="shared" si="180"/>
        <v>915</v>
      </c>
      <c r="Z372" s="62">
        <f t="shared" si="181"/>
        <v>616</v>
      </c>
      <c r="AA372" s="64">
        <f t="shared" si="190"/>
        <v>7025.3</v>
      </c>
      <c r="AB372" s="64">
        <f t="shared" si="191"/>
        <v>20192.961111111112</v>
      </c>
      <c r="AC372" s="64">
        <f t="shared" si="192"/>
        <v>242315.53333333333</v>
      </c>
      <c r="AD372" s="64"/>
      <c r="AE372" s="64"/>
      <c r="AF372" s="64"/>
      <c r="AG372" s="64"/>
      <c r="AH372" s="64"/>
      <c r="AI372" s="64"/>
      <c r="AJ372" s="64"/>
      <c r="AK372" s="64"/>
      <c r="AL372" s="6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</row>
    <row r="373" spans="1:576" s="23" customFormat="1" ht="15" customHeight="1" x14ac:dyDescent="0.2">
      <c r="A373" s="18">
        <v>40</v>
      </c>
      <c r="B373" s="89" t="s">
        <v>335</v>
      </c>
      <c r="C373" s="89" t="s">
        <v>336</v>
      </c>
      <c r="D373" s="20">
        <v>14</v>
      </c>
      <c r="E373" s="89" t="s">
        <v>257</v>
      </c>
      <c r="F373" s="89" t="s">
        <v>337</v>
      </c>
      <c r="G373" s="130">
        <v>6</v>
      </c>
      <c r="H373" s="22">
        <v>40</v>
      </c>
      <c r="I373" s="22" t="s">
        <v>123</v>
      </c>
      <c r="J373" s="21" t="s">
        <v>247</v>
      </c>
      <c r="K373" s="21" t="s">
        <v>284</v>
      </c>
      <c r="L373" s="21" t="s">
        <v>299</v>
      </c>
      <c r="M373" s="22">
        <v>1</v>
      </c>
      <c r="N373" s="101">
        <v>10433</v>
      </c>
      <c r="O373" s="62">
        <f t="shared" si="182"/>
        <v>2086.6</v>
      </c>
      <c r="P373" s="62"/>
      <c r="Q373" s="62">
        <f t="shared" si="183"/>
        <v>12519.6</v>
      </c>
      <c r="R373" s="62">
        <f>70.1*7</f>
        <v>490.69999999999993</v>
      </c>
      <c r="S373" s="62">
        <f t="shared" si="184"/>
        <v>2341.7666666666669</v>
      </c>
      <c r="T373" s="62">
        <f t="shared" si="185"/>
        <v>23417.666666666668</v>
      </c>
      <c r="U373" s="62">
        <f t="shared" si="186"/>
        <v>1877.94</v>
      </c>
      <c r="V373" s="62">
        <f t="shared" si="187"/>
        <v>375.58800000000002</v>
      </c>
      <c r="W373" s="62">
        <f t="shared" si="188"/>
        <v>625.98</v>
      </c>
      <c r="X373" s="62">
        <f t="shared" si="189"/>
        <v>250.39200000000002</v>
      </c>
      <c r="Y373" s="62">
        <f t="shared" si="180"/>
        <v>915</v>
      </c>
      <c r="Z373" s="62">
        <f t="shared" si="181"/>
        <v>616</v>
      </c>
      <c r="AA373" s="64">
        <f t="shared" si="190"/>
        <v>7025.3</v>
      </c>
      <c r="AB373" s="64">
        <f t="shared" si="191"/>
        <v>20403.261111111111</v>
      </c>
      <c r="AC373" s="64">
        <f t="shared" si="192"/>
        <v>244839.13333333333</v>
      </c>
      <c r="AD373" s="64"/>
      <c r="AE373" s="64"/>
      <c r="AF373" s="64"/>
      <c r="AG373" s="64"/>
      <c r="AH373" s="64"/>
      <c r="AI373" s="64"/>
      <c r="AJ373" s="64"/>
      <c r="AK373" s="64"/>
      <c r="AL373" s="6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</row>
    <row r="374" spans="1:576" s="23" customFormat="1" ht="15" customHeight="1" x14ac:dyDescent="0.2">
      <c r="A374" s="18">
        <v>41</v>
      </c>
      <c r="B374" s="89" t="s">
        <v>335</v>
      </c>
      <c r="C374" s="89" t="s">
        <v>336</v>
      </c>
      <c r="D374" s="20">
        <v>14</v>
      </c>
      <c r="E374" s="89" t="s">
        <v>257</v>
      </c>
      <c r="F374" s="89" t="s">
        <v>337</v>
      </c>
      <c r="G374" s="130">
        <v>6</v>
      </c>
      <c r="H374" s="22">
        <v>40</v>
      </c>
      <c r="I374" s="22" t="s">
        <v>123</v>
      </c>
      <c r="J374" s="21" t="s">
        <v>247</v>
      </c>
      <c r="K374" s="21" t="s">
        <v>284</v>
      </c>
      <c r="L374" s="21" t="s">
        <v>299</v>
      </c>
      <c r="M374" s="22">
        <v>1</v>
      </c>
      <c r="N374" s="101">
        <v>10433</v>
      </c>
      <c r="O374" s="62">
        <f t="shared" si="182"/>
        <v>2086.6</v>
      </c>
      <c r="P374" s="62"/>
      <c r="Q374" s="62">
        <f t="shared" si="183"/>
        <v>12519.6</v>
      </c>
      <c r="R374" s="62">
        <f>70.1*4</f>
        <v>280.39999999999998</v>
      </c>
      <c r="S374" s="62">
        <f t="shared" si="184"/>
        <v>2341.7666666666669</v>
      </c>
      <c r="T374" s="62">
        <f t="shared" si="185"/>
        <v>23417.666666666668</v>
      </c>
      <c r="U374" s="62">
        <f t="shared" si="186"/>
        <v>1877.94</v>
      </c>
      <c r="V374" s="62">
        <f t="shared" si="187"/>
        <v>375.58800000000002</v>
      </c>
      <c r="W374" s="62">
        <f t="shared" si="188"/>
        <v>625.98</v>
      </c>
      <c r="X374" s="62">
        <f t="shared" si="189"/>
        <v>250.39200000000002</v>
      </c>
      <c r="Y374" s="62">
        <f t="shared" si="180"/>
        <v>915</v>
      </c>
      <c r="Z374" s="62">
        <f t="shared" si="181"/>
        <v>616</v>
      </c>
      <c r="AA374" s="64">
        <f t="shared" si="190"/>
        <v>7025.3</v>
      </c>
      <c r="AB374" s="64">
        <f t="shared" si="191"/>
        <v>20192.961111111112</v>
      </c>
      <c r="AC374" s="64">
        <f t="shared" si="192"/>
        <v>242315.53333333333</v>
      </c>
      <c r="AD374" s="64"/>
      <c r="AE374" s="64"/>
      <c r="AF374" s="64"/>
      <c r="AG374" s="64"/>
      <c r="AH374" s="64"/>
      <c r="AI374" s="64"/>
      <c r="AJ374" s="64"/>
      <c r="AK374" s="64"/>
      <c r="AL374" s="6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</row>
    <row r="375" spans="1:576" s="23" customFormat="1" ht="15" customHeight="1" x14ac:dyDescent="0.2">
      <c r="A375" s="18">
        <v>42</v>
      </c>
      <c r="B375" s="89" t="s">
        <v>335</v>
      </c>
      <c r="C375" s="89" t="s">
        <v>336</v>
      </c>
      <c r="D375" s="20">
        <v>14</v>
      </c>
      <c r="E375" s="89" t="s">
        <v>257</v>
      </c>
      <c r="F375" s="89" t="s">
        <v>337</v>
      </c>
      <c r="G375" s="130">
        <v>6</v>
      </c>
      <c r="H375" s="22">
        <v>40</v>
      </c>
      <c r="I375" s="22" t="s">
        <v>123</v>
      </c>
      <c r="J375" s="21" t="s">
        <v>247</v>
      </c>
      <c r="K375" s="21" t="s">
        <v>284</v>
      </c>
      <c r="L375" s="21" t="s">
        <v>299</v>
      </c>
      <c r="M375" s="22">
        <v>1</v>
      </c>
      <c r="N375" s="101">
        <v>10433</v>
      </c>
      <c r="O375" s="62">
        <f t="shared" si="182"/>
        <v>2086.6</v>
      </c>
      <c r="P375" s="62"/>
      <c r="Q375" s="62">
        <f t="shared" si="183"/>
        <v>12519.6</v>
      </c>
      <c r="R375" s="62">
        <f>70.1*4</f>
        <v>280.39999999999998</v>
      </c>
      <c r="S375" s="62">
        <f t="shared" si="184"/>
        <v>2341.7666666666669</v>
      </c>
      <c r="T375" s="62">
        <f t="shared" si="185"/>
        <v>23417.666666666668</v>
      </c>
      <c r="U375" s="62">
        <f t="shared" si="186"/>
        <v>1877.94</v>
      </c>
      <c r="V375" s="62">
        <f t="shared" si="187"/>
        <v>375.58800000000002</v>
      </c>
      <c r="W375" s="62">
        <f t="shared" si="188"/>
        <v>625.98</v>
      </c>
      <c r="X375" s="62">
        <f t="shared" si="189"/>
        <v>250.39200000000002</v>
      </c>
      <c r="Y375" s="62">
        <f t="shared" si="180"/>
        <v>915</v>
      </c>
      <c r="Z375" s="62">
        <f t="shared" si="181"/>
        <v>616</v>
      </c>
      <c r="AA375" s="64">
        <f t="shared" si="190"/>
        <v>7025.3</v>
      </c>
      <c r="AB375" s="64">
        <f t="shared" si="191"/>
        <v>20192.961111111112</v>
      </c>
      <c r="AC375" s="64">
        <f t="shared" si="192"/>
        <v>242315.53333333333</v>
      </c>
      <c r="AD375" s="64"/>
      <c r="AE375" s="64"/>
      <c r="AF375" s="64"/>
      <c r="AG375" s="64"/>
      <c r="AH375" s="64"/>
      <c r="AI375" s="64"/>
      <c r="AJ375" s="64"/>
      <c r="AK375" s="64"/>
      <c r="AL375" s="6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</row>
    <row r="376" spans="1:576" s="23" customFormat="1" ht="15" customHeight="1" x14ac:dyDescent="0.2">
      <c r="A376" s="18">
        <v>43</v>
      </c>
      <c r="B376" s="89" t="s">
        <v>335</v>
      </c>
      <c r="C376" s="89" t="s">
        <v>336</v>
      </c>
      <c r="D376" s="20">
        <v>14</v>
      </c>
      <c r="E376" s="89" t="s">
        <v>257</v>
      </c>
      <c r="F376" s="89" t="s">
        <v>337</v>
      </c>
      <c r="G376" s="130">
        <v>6</v>
      </c>
      <c r="H376" s="22">
        <v>40</v>
      </c>
      <c r="I376" s="22" t="s">
        <v>123</v>
      </c>
      <c r="J376" s="21" t="s">
        <v>247</v>
      </c>
      <c r="K376" s="21" t="s">
        <v>284</v>
      </c>
      <c r="L376" s="21" t="s">
        <v>299</v>
      </c>
      <c r="M376" s="22">
        <v>1</v>
      </c>
      <c r="N376" s="101">
        <v>10433</v>
      </c>
      <c r="O376" s="62">
        <f t="shared" si="182"/>
        <v>2086.6</v>
      </c>
      <c r="P376" s="62"/>
      <c r="Q376" s="62">
        <f t="shared" si="183"/>
        <v>12519.6</v>
      </c>
      <c r="R376" s="62">
        <f>70.1*5</f>
        <v>350.5</v>
      </c>
      <c r="S376" s="62">
        <f t="shared" si="184"/>
        <v>2341.7666666666669</v>
      </c>
      <c r="T376" s="62">
        <f t="shared" si="185"/>
        <v>23417.666666666668</v>
      </c>
      <c r="U376" s="62">
        <f t="shared" si="186"/>
        <v>1877.94</v>
      </c>
      <c r="V376" s="62">
        <f t="shared" si="187"/>
        <v>375.58800000000002</v>
      </c>
      <c r="W376" s="62">
        <f t="shared" si="188"/>
        <v>625.98</v>
      </c>
      <c r="X376" s="62">
        <f t="shared" si="189"/>
        <v>250.39200000000002</v>
      </c>
      <c r="Y376" s="62">
        <f t="shared" si="180"/>
        <v>915</v>
      </c>
      <c r="Z376" s="62">
        <f t="shared" si="181"/>
        <v>616</v>
      </c>
      <c r="AA376" s="64">
        <f t="shared" si="190"/>
        <v>7025.3</v>
      </c>
      <c r="AB376" s="64">
        <f t="shared" si="191"/>
        <v>20263.06111111111</v>
      </c>
      <c r="AC376" s="64">
        <f t="shared" si="192"/>
        <v>243156.73333333334</v>
      </c>
      <c r="AD376" s="64"/>
      <c r="AE376" s="64"/>
      <c r="AF376" s="64"/>
      <c r="AG376" s="64"/>
      <c r="AH376" s="64"/>
      <c r="AI376" s="64"/>
      <c r="AJ376" s="64"/>
      <c r="AK376" s="64"/>
      <c r="AL376" s="6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</row>
    <row r="377" spans="1:576" s="23" customFormat="1" ht="15" customHeight="1" x14ac:dyDescent="0.2">
      <c r="A377" s="18">
        <v>44</v>
      </c>
      <c r="B377" s="89" t="s">
        <v>335</v>
      </c>
      <c r="C377" s="89" t="s">
        <v>336</v>
      </c>
      <c r="D377" s="20">
        <v>14</v>
      </c>
      <c r="E377" s="89" t="s">
        <v>257</v>
      </c>
      <c r="F377" s="89" t="s">
        <v>337</v>
      </c>
      <c r="G377" s="130">
        <v>6</v>
      </c>
      <c r="H377" s="22">
        <v>40</v>
      </c>
      <c r="I377" s="22" t="s">
        <v>123</v>
      </c>
      <c r="J377" s="21" t="s">
        <v>247</v>
      </c>
      <c r="K377" s="21" t="s">
        <v>284</v>
      </c>
      <c r="L377" s="21" t="s">
        <v>299</v>
      </c>
      <c r="M377" s="22">
        <v>1</v>
      </c>
      <c r="N377" s="101">
        <v>10433</v>
      </c>
      <c r="O377" s="62">
        <f t="shared" si="182"/>
        <v>2086.6</v>
      </c>
      <c r="P377" s="62"/>
      <c r="Q377" s="62">
        <f t="shared" si="183"/>
        <v>12519.6</v>
      </c>
      <c r="R377" s="62">
        <f>70.1*4</f>
        <v>280.39999999999998</v>
      </c>
      <c r="S377" s="62">
        <f t="shared" si="184"/>
        <v>2341.7666666666669</v>
      </c>
      <c r="T377" s="62">
        <f t="shared" si="185"/>
        <v>23417.666666666668</v>
      </c>
      <c r="U377" s="62">
        <f t="shared" si="186"/>
        <v>1877.94</v>
      </c>
      <c r="V377" s="62">
        <f t="shared" si="187"/>
        <v>375.58800000000002</v>
      </c>
      <c r="W377" s="62">
        <f t="shared" si="188"/>
        <v>625.98</v>
      </c>
      <c r="X377" s="62">
        <f t="shared" si="189"/>
        <v>250.39200000000002</v>
      </c>
      <c r="Y377" s="62">
        <f t="shared" si="180"/>
        <v>915</v>
      </c>
      <c r="Z377" s="62">
        <f t="shared" si="181"/>
        <v>616</v>
      </c>
      <c r="AA377" s="64">
        <f t="shared" si="190"/>
        <v>7025.3</v>
      </c>
      <c r="AB377" s="64">
        <f t="shared" si="191"/>
        <v>20192.961111111112</v>
      </c>
      <c r="AC377" s="64">
        <f t="shared" si="192"/>
        <v>242315.53333333333</v>
      </c>
      <c r="AD377" s="64"/>
      <c r="AE377" s="64"/>
      <c r="AF377" s="64"/>
      <c r="AG377" s="64"/>
      <c r="AH377" s="64"/>
      <c r="AI377" s="64"/>
      <c r="AJ377" s="64"/>
      <c r="AK377" s="64"/>
      <c r="AL377" s="6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</row>
    <row r="378" spans="1:576" s="23" customFormat="1" ht="15" customHeight="1" x14ac:dyDescent="0.2">
      <c r="A378" s="18">
        <v>45</v>
      </c>
      <c r="B378" s="89" t="s">
        <v>335</v>
      </c>
      <c r="C378" s="89" t="s">
        <v>336</v>
      </c>
      <c r="D378" s="20">
        <v>14</v>
      </c>
      <c r="E378" s="89" t="s">
        <v>257</v>
      </c>
      <c r="F378" s="89" t="s">
        <v>337</v>
      </c>
      <c r="G378" s="130">
        <v>6</v>
      </c>
      <c r="H378" s="22">
        <v>40</v>
      </c>
      <c r="I378" s="22" t="s">
        <v>123</v>
      </c>
      <c r="J378" s="21" t="s">
        <v>247</v>
      </c>
      <c r="K378" s="21" t="s">
        <v>284</v>
      </c>
      <c r="L378" s="21" t="s">
        <v>299</v>
      </c>
      <c r="M378" s="22">
        <v>1</v>
      </c>
      <c r="N378" s="101">
        <v>10433</v>
      </c>
      <c r="O378" s="62">
        <f t="shared" si="182"/>
        <v>2086.6</v>
      </c>
      <c r="P378" s="62"/>
      <c r="Q378" s="62">
        <f t="shared" si="183"/>
        <v>12519.6</v>
      </c>
      <c r="R378" s="62">
        <f>70.1*5</f>
        <v>350.5</v>
      </c>
      <c r="S378" s="62">
        <f t="shared" si="184"/>
        <v>2341.7666666666669</v>
      </c>
      <c r="T378" s="62">
        <f t="shared" si="185"/>
        <v>23417.666666666668</v>
      </c>
      <c r="U378" s="62">
        <f t="shared" si="186"/>
        <v>1877.94</v>
      </c>
      <c r="V378" s="62">
        <f t="shared" si="187"/>
        <v>375.58800000000002</v>
      </c>
      <c r="W378" s="62">
        <f t="shared" si="188"/>
        <v>625.98</v>
      </c>
      <c r="X378" s="62">
        <f t="shared" si="189"/>
        <v>250.39200000000002</v>
      </c>
      <c r="Y378" s="62">
        <f t="shared" si="180"/>
        <v>915</v>
      </c>
      <c r="Z378" s="62">
        <f t="shared" si="181"/>
        <v>616</v>
      </c>
      <c r="AA378" s="64">
        <f t="shared" si="190"/>
        <v>7025.3</v>
      </c>
      <c r="AB378" s="64">
        <f t="shared" si="191"/>
        <v>20263.06111111111</v>
      </c>
      <c r="AC378" s="64">
        <f t="shared" si="192"/>
        <v>243156.73333333334</v>
      </c>
      <c r="AD378" s="64"/>
      <c r="AE378" s="64"/>
      <c r="AF378" s="64"/>
      <c r="AG378" s="64"/>
      <c r="AH378" s="64"/>
      <c r="AI378" s="64"/>
      <c r="AJ378" s="64"/>
      <c r="AK378" s="64"/>
      <c r="AL378" s="6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</row>
    <row r="379" spans="1:576" s="23" customFormat="1" ht="15" customHeight="1" x14ac:dyDescent="0.2">
      <c r="A379" s="18">
        <v>46</v>
      </c>
      <c r="B379" s="89" t="s">
        <v>335</v>
      </c>
      <c r="C379" s="89" t="s">
        <v>336</v>
      </c>
      <c r="D379" s="20">
        <v>14</v>
      </c>
      <c r="E379" s="89" t="s">
        <v>257</v>
      </c>
      <c r="F379" s="89" t="s">
        <v>337</v>
      </c>
      <c r="G379" s="130">
        <v>6</v>
      </c>
      <c r="H379" s="22">
        <v>40</v>
      </c>
      <c r="I379" s="22" t="s">
        <v>123</v>
      </c>
      <c r="J379" s="21" t="s">
        <v>247</v>
      </c>
      <c r="K379" s="21" t="s">
        <v>284</v>
      </c>
      <c r="L379" s="21" t="s">
        <v>299</v>
      </c>
      <c r="M379" s="22">
        <v>1</v>
      </c>
      <c r="N379" s="101">
        <v>10433</v>
      </c>
      <c r="O379" s="62">
        <f t="shared" si="182"/>
        <v>2086.6</v>
      </c>
      <c r="P379" s="62"/>
      <c r="Q379" s="62">
        <f t="shared" si="183"/>
        <v>12519.6</v>
      </c>
      <c r="R379" s="62">
        <f>70.1*4</f>
        <v>280.39999999999998</v>
      </c>
      <c r="S379" s="62">
        <f t="shared" si="184"/>
        <v>2341.7666666666669</v>
      </c>
      <c r="T379" s="62">
        <f t="shared" si="185"/>
        <v>23417.666666666668</v>
      </c>
      <c r="U379" s="62">
        <f t="shared" si="186"/>
        <v>1877.94</v>
      </c>
      <c r="V379" s="62">
        <f t="shared" si="187"/>
        <v>375.58800000000002</v>
      </c>
      <c r="W379" s="62">
        <f t="shared" si="188"/>
        <v>625.98</v>
      </c>
      <c r="X379" s="62">
        <f t="shared" si="189"/>
        <v>250.39200000000002</v>
      </c>
      <c r="Y379" s="62">
        <f t="shared" si="180"/>
        <v>915</v>
      </c>
      <c r="Z379" s="62">
        <f t="shared" si="181"/>
        <v>616</v>
      </c>
      <c r="AA379" s="64">
        <f t="shared" si="190"/>
        <v>7025.3</v>
      </c>
      <c r="AB379" s="64">
        <f t="shared" si="191"/>
        <v>20192.961111111112</v>
      </c>
      <c r="AC379" s="64">
        <f t="shared" si="192"/>
        <v>242315.53333333333</v>
      </c>
      <c r="AD379" s="64"/>
      <c r="AE379" s="64"/>
      <c r="AF379" s="64"/>
      <c r="AG379" s="64"/>
      <c r="AH379" s="64"/>
      <c r="AI379" s="64"/>
      <c r="AJ379" s="64"/>
      <c r="AK379" s="64"/>
      <c r="AL379" s="6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</row>
    <row r="380" spans="1:576" s="23" customFormat="1" ht="15" customHeight="1" x14ac:dyDescent="0.2">
      <c r="A380" s="18">
        <v>47</v>
      </c>
      <c r="B380" s="89" t="s">
        <v>335</v>
      </c>
      <c r="C380" s="89" t="s">
        <v>336</v>
      </c>
      <c r="D380" s="20">
        <v>14</v>
      </c>
      <c r="E380" s="89" t="s">
        <v>257</v>
      </c>
      <c r="F380" s="89" t="s">
        <v>337</v>
      </c>
      <c r="G380" s="130">
        <v>6</v>
      </c>
      <c r="H380" s="22">
        <v>40</v>
      </c>
      <c r="I380" s="22" t="s">
        <v>123</v>
      </c>
      <c r="J380" s="21" t="s">
        <v>247</v>
      </c>
      <c r="K380" s="21" t="s">
        <v>284</v>
      </c>
      <c r="L380" s="21" t="s">
        <v>299</v>
      </c>
      <c r="M380" s="22">
        <v>1</v>
      </c>
      <c r="N380" s="101">
        <v>10433</v>
      </c>
      <c r="O380" s="62">
        <f t="shared" si="182"/>
        <v>2086.6</v>
      </c>
      <c r="P380" s="62"/>
      <c r="Q380" s="62">
        <f t="shared" si="183"/>
        <v>12519.6</v>
      </c>
      <c r="R380" s="62">
        <f>70.1*6</f>
        <v>420.59999999999997</v>
      </c>
      <c r="S380" s="62">
        <f t="shared" si="184"/>
        <v>2341.7666666666669</v>
      </c>
      <c r="T380" s="62">
        <f t="shared" si="185"/>
        <v>23417.666666666668</v>
      </c>
      <c r="U380" s="62">
        <f t="shared" si="186"/>
        <v>1877.94</v>
      </c>
      <c r="V380" s="62">
        <f t="shared" si="187"/>
        <v>375.58800000000002</v>
      </c>
      <c r="W380" s="62">
        <f t="shared" si="188"/>
        <v>625.98</v>
      </c>
      <c r="X380" s="62">
        <f t="shared" si="189"/>
        <v>250.39200000000002</v>
      </c>
      <c r="Y380" s="62">
        <f t="shared" si="180"/>
        <v>915</v>
      </c>
      <c r="Z380" s="62">
        <f t="shared" si="181"/>
        <v>616</v>
      </c>
      <c r="AA380" s="64">
        <f t="shared" si="190"/>
        <v>7025.3</v>
      </c>
      <c r="AB380" s="64">
        <f t="shared" si="191"/>
        <v>20333.161111111109</v>
      </c>
      <c r="AC380" s="64">
        <f t="shared" si="192"/>
        <v>243997.93333333329</v>
      </c>
      <c r="AD380" s="64"/>
      <c r="AE380" s="64"/>
      <c r="AF380" s="64"/>
      <c r="AG380" s="64"/>
      <c r="AH380" s="64"/>
      <c r="AI380" s="64"/>
      <c r="AJ380" s="64"/>
      <c r="AK380" s="64"/>
      <c r="AL380" s="6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</row>
    <row r="381" spans="1:576" s="23" customFormat="1" ht="15" customHeight="1" x14ac:dyDescent="0.2">
      <c r="A381" s="18">
        <v>48</v>
      </c>
      <c r="B381" s="89" t="s">
        <v>335</v>
      </c>
      <c r="C381" s="89" t="s">
        <v>336</v>
      </c>
      <c r="D381" s="20">
        <v>14</v>
      </c>
      <c r="E381" s="89" t="s">
        <v>257</v>
      </c>
      <c r="F381" s="89" t="s">
        <v>337</v>
      </c>
      <c r="G381" s="130">
        <v>6</v>
      </c>
      <c r="H381" s="22">
        <v>40</v>
      </c>
      <c r="I381" s="22" t="s">
        <v>123</v>
      </c>
      <c r="J381" s="21" t="s">
        <v>247</v>
      </c>
      <c r="K381" s="21" t="s">
        <v>284</v>
      </c>
      <c r="L381" s="21" t="s">
        <v>299</v>
      </c>
      <c r="M381" s="22">
        <v>1</v>
      </c>
      <c r="N381" s="101">
        <v>10433</v>
      </c>
      <c r="O381" s="62">
        <f t="shared" si="182"/>
        <v>2086.6</v>
      </c>
      <c r="P381" s="62"/>
      <c r="Q381" s="62">
        <f t="shared" si="183"/>
        <v>12519.6</v>
      </c>
      <c r="R381" s="62">
        <f>70.1*7</f>
        <v>490.69999999999993</v>
      </c>
      <c r="S381" s="62">
        <f t="shared" si="184"/>
        <v>2341.7666666666669</v>
      </c>
      <c r="T381" s="62">
        <f t="shared" si="185"/>
        <v>23417.666666666668</v>
      </c>
      <c r="U381" s="62">
        <f t="shared" si="186"/>
        <v>1877.94</v>
      </c>
      <c r="V381" s="62">
        <f t="shared" si="187"/>
        <v>375.58800000000002</v>
      </c>
      <c r="W381" s="62">
        <f t="shared" si="188"/>
        <v>625.98</v>
      </c>
      <c r="X381" s="62">
        <f t="shared" si="189"/>
        <v>250.39200000000002</v>
      </c>
      <c r="Y381" s="62">
        <f t="shared" si="180"/>
        <v>915</v>
      </c>
      <c r="Z381" s="62">
        <f t="shared" si="181"/>
        <v>616</v>
      </c>
      <c r="AA381" s="64">
        <f t="shared" si="190"/>
        <v>7025.3</v>
      </c>
      <c r="AB381" s="64">
        <f t="shared" si="191"/>
        <v>20403.261111111111</v>
      </c>
      <c r="AC381" s="64">
        <f t="shared" si="192"/>
        <v>244839.13333333333</v>
      </c>
      <c r="AD381" s="64"/>
      <c r="AE381" s="64"/>
      <c r="AF381" s="64"/>
      <c r="AG381" s="64"/>
      <c r="AH381" s="64"/>
      <c r="AI381" s="64"/>
      <c r="AJ381" s="64"/>
      <c r="AK381" s="64"/>
      <c r="AL381" s="6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</row>
    <row r="382" spans="1:576" s="23" customFormat="1" ht="15" customHeight="1" x14ac:dyDescent="0.2">
      <c r="A382" s="18">
        <v>49</v>
      </c>
      <c r="B382" s="89" t="s">
        <v>335</v>
      </c>
      <c r="C382" s="89" t="s">
        <v>336</v>
      </c>
      <c r="D382" s="20">
        <v>14</v>
      </c>
      <c r="E382" s="89" t="s">
        <v>257</v>
      </c>
      <c r="F382" s="89" t="s">
        <v>337</v>
      </c>
      <c r="G382" s="130">
        <v>6</v>
      </c>
      <c r="H382" s="22">
        <v>40</v>
      </c>
      <c r="I382" s="22" t="s">
        <v>123</v>
      </c>
      <c r="J382" s="21" t="s">
        <v>247</v>
      </c>
      <c r="K382" s="21" t="s">
        <v>284</v>
      </c>
      <c r="L382" s="21" t="s">
        <v>299</v>
      </c>
      <c r="M382" s="22">
        <v>1</v>
      </c>
      <c r="N382" s="101">
        <v>10433</v>
      </c>
      <c r="O382" s="62">
        <f t="shared" si="182"/>
        <v>2086.6</v>
      </c>
      <c r="P382" s="62"/>
      <c r="Q382" s="62">
        <f t="shared" si="183"/>
        <v>12519.6</v>
      </c>
      <c r="R382" s="62">
        <f>70.1*5</f>
        <v>350.5</v>
      </c>
      <c r="S382" s="62">
        <f t="shared" si="184"/>
        <v>2341.7666666666669</v>
      </c>
      <c r="T382" s="62">
        <f t="shared" si="185"/>
        <v>23417.666666666668</v>
      </c>
      <c r="U382" s="62">
        <f t="shared" si="186"/>
        <v>1877.94</v>
      </c>
      <c r="V382" s="62">
        <f t="shared" si="187"/>
        <v>375.58800000000002</v>
      </c>
      <c r="W382" s="62">
        <f t="shared" si="188"/>
        <v>625.98</v>
      </c>
      <c r="X382" s="62">
        <f t="shared" si="189"/>
        <v>250.39200000000002</v>
      </c>
      <c r="Y382" s="62">
        <f t="shared" si="180"/>
        <v>915</v>
      </c>
      <c r="Z382" s="62">
        <f t="shared" si="181"/>
        <v>616</v>
      </c>
      <c r="AA382" s="64">
        <f t="shared" si="190"/>
        <v>7025.3</v>
      </c>
      <c r="AB382" s="64">
        <f t="shared" si="191"/>
        <v>20263.06111111111</v>
      </c>
      <c r="AC382" s="64">
        <f t="shared" si="192"/>
        <v>243156.73333333334</v>
      </c>
      <c r="AD382" s="64"/>
      <c r="AE382" s="64"/>
      <c r="AF382" s="64"/>
      <c r="AG382" s="64"/>
      <c r="AH382" s="64"/>
      <c r="AI382" s="64"/>
      <c r="AJ382" s="64"/>
      <c r="AK382" s="64"/>
      <c r="AL382" s="6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</row>
    <row r="383" spans="1:576" s="23" customFormat="1" ht="15" customHeight="1" x14ac:dyDescent="0.2">
      <c r="A383" s="18">
        <v>50</v>
      </c>
      <c r="B383" s="89" t="s">
        <v>335</v>
      </c>
      <c r="C383" s="89" t="s">
        <v>336</v>
      </c>
      <c r="D383" s="20">
        <v>14</v>
      </c>
      <c r="E383" s="89" t="s">
        <v>257</v>
      </c>
      <c r="F383" s="89" t="s">
        <v>337</v>
      </c>
      <c r="G383" s="130">
        <v>6</v>
      </c>
      <c r="H383" s="22">
        <v>40</v>
      </c>
      <c r="I383" s="22" t="s">
        <v>123</v>
      </c>
      <c r="J383" s="21" t="s">
        <v>247</v>
      </c>
      <c r="K383" s="21" t="s">
        <v>284</v>
      </c>
      <c r="L383" s="21" t="s">
        <v>299</v>
      </c>
      <c r="M383" s="22">
        <v>1</v>
      </c>
      <c r="N383" s="101">
        <v>10433</v>
      </c>
      <c r="O383" s="62">
        <f t="shared" si="182"/>
        <v>2086.6</v>
      </c>
      <c r="P383" s="62"/>
      <c r="Q383" s="62">
        <f t="shared" si="183"/>
        <v>12519.6</v>
      </c>
      <c r="R383" s="62">
        <f>60.57*2</f>
        <v>121.14</v>
      </c>
      <c r="S383" s="62">
        <f t="shared" si="184"/>
        <v>2341.7666666666669</v>
      </c>
      <c r="T383" s="62">
        <f t="shared" si="185"/>
        <v>23417.666666666668</v>
      </c>
      <c r="U383" s="62">
        <f t="shared" si="186"/>
        <v>1877.94</v>
      </c>
      <c r="V383" s="62">
        <f t="shared" si="187"/>
        <v>375.58800000000002</v>
      </c>
      <c r="W383" s="62">
        <f t="shared" si="188"/>
        <v>625.98</v>
      </c>
      <c r="X383" s="62">
        <f t="shared" si="189"/>
        <v>250.39200000000002</v>
      </c>
      <c r="Y383" s="62">
        <f t="shared" si="180"/>
        <v>915</v>
      </c>
      <c r="Z383" s="62">
        <f t="shared" si="181"/>
        <v>616</v>
      </c>
      <c r="AA383" s="64">
        <f t="shared" si="190"/>
        <v>7025.3</v>
      </c>
      <c r="AB383" s="64">
        <f t="shared" si="191"/>
        <v>20033.70111111111</v>
      </c>
      <c r="AC383" s="64">
        <f t="shared" si="192"/>
        <v>240404.41333333333</v>
      </c>
      <c r="AD383" s="64"/>
      <c r="AE383" s="64"/>
      <c r="AF383" s="64"/>
      <c r="AG383" s="64"/>
      <c r="AH383" s="64"/>
      <c r="AI383" s="64"/>
      <c r="AJ383" s="64"/>
      <c r="AK383" s="64"/>
      <c r="AL383" s="6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</row>
    <row r="384" spans="1:576" s="23" customFormat="1" ht="15" customHeight="1" x14ac:dyDescent="0.2">
      <c r="A384" s="18">
        <v>51</v>
      </c>
      <c r="B384" s="89" t="s">
        <v>335</v>
      </c>
      <c r="C384" s="89" t="s">
        <v>336</v>
      </c>
      <c r="D384" s="20">
        <v>14</v>
      </c>
      <c r="E384" s="89" t="s">
        <v>257</v>
      </c>
      <c r="F384" s="89" t="s">
        <v>337</v>
      </c>
      <c r="G384" s="130">
        <v>6</v>
      </c>
      <c r="H384" s="22">
        <v>40</v>
      </c>
      <c r="I384" s="22" t="s">
        <v>123</v>
      </c>
      <c r="J384" s="21" t="s">
        <v>247</v>
      </c>
      <c r="K384" s="21" t="s">
        <v>284</v>
      </c>
      <c r="L384" s="21" t="s">
        <v>299</v>
      </c>
      <c r="M384" s="22">
        <v>1</v>
      </c>
      <c r="N384" s="101">
        <v>10433</v>
      </c>
      <c r="O384" s="62">
        <f t="shared" si="182"/>
        <v>2086.6</v>
      </c>
      <c r="P384" s="62"/>
      <c r="Q384" s="62">
        <f t="shared" si="183"/>
        <v>12519.6</v>
      </c>
      <c r="R384" s="62">
        <f>70.1*7</f>
        <v>490.69999999999993</v>
      </c>
      <c r="S384" s="62">
        <f t="shared" si="184"/>
        <v>2341.7666666666669</v>
      </c>
      <c r="T384" s="62">
        <f t="shared" si="185"/>
        <v>23417.666666666668</v>
      </c>
      <c r="U384" s="62">
        <f t="shared" si="186"/>
        <v>1877.94</v>
      </c>
      <c r="V384" s="62">
        <f t="shared" si="187"/>
        <v>375.58800000000002</v>
      </c>
      <c r="W384" s="62">
        <f t="shared" si="188"/>
        <v>625.98</v>
      </c>
      <c r="X384" s="62">
        <f t="shared" si="189"/>
        <v>250.39200000000002</v>
      </c>
      <c r="Y384" s="62">
        <f t="shared" si="180"/>
        <v>915</v>
      </c>
      <c r="Z384" s="62">
        <f t="shared" si="181"/>
        <v>616</v>
      </c>
      <c r="AA384" s="64">
        <f t="shared" si="190"/>
        <v>7025.3</v>
      </c>
      <c r="AB384" s="64">
        <f t="shared" si="191"/>
        <v>20403.261111111111</v>
      </c>
      <c r="AC384" s="64">
        <f t="shared" si="192"/>
        <v>244839.13333333333</v>
      </c>
      <c r="AD384" s="64"/>
      <c r="AE384" s="64"/>
      <c r="AF384" s="64"/>
      <c r="AG384" s="64"/>
      <c r="AH384" s="64"/>
      <c r="AI384" s="64"/>
      <c r="AJ384" s="64"/>
      <c r="AK384" s="64"/>
      <c r="AL384" s="6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</row>
    <row r="385" spans="1:576" s="23" customFormat="1" ht="15" customHeight="1" x14ac:dyDescent="0.2">
      <c r="A385" s="18">
        <v>52</v>
      </c>
      <c r="B385" s="89" t="s">
        <v>335</v>
      </c>
      <c r="C385" s="89" t="s">
        <v>336</v>
      </c>
      <c r="D385" s="20">
        <v>14</v>
      </c>
      <c r="E385" s="89" t="s">
        <v>257</v>
      </c>
      <c r="F385" s="89" t="s">
        <v>337</v>
      </c>
      <c r="G385" s="130">
        <v>6</v>
      </c>
      <c r="H385" s="22">
        <v>40</v>
      </c>
      <c r="I385" s="22" t="s">
        <v>123</v>
      </c>
      <c r="J385" s="21" t="s">
        <v>247</v>
      </c>
      <c r="K385" s="21" t="s">
        <v>284</v>
      </c>
      <c r="L385" s="21" t="s">
        <v>299</v>
      </c>
      <c r="M385" s="22">
        <v>1</v>
      </c>
      <c r="N385" s="101">
        <v>10433</v>
      </c>
      <c r="O385" s="62">
        <f t="shared" si="182"/>
        <v>2086.6</v>
      </c>
      <c r="P385" s="62"/>
      <c r="Q385" s="62">
        <f t="shared" si="183"/>
        <v>12519.6</v>
      </c>
      <c r="R385" s="62">
        <f>70.1*7</f>
        <v>490.69999999999993</v>
      </c>
      <c r="S385" s="62">
        <f t="shared" si="184"/>
        <v>2341.7666666666669</v>
      </c>
      <c r="T385" s="62">
        <f t="shared" si="185"/>
        <v>23417.666666666668</v>
      </c>
      <c r="U385" s="62">
        <f t="shared" si="186"/>
        <v>1877.94</v>
      </c>
      <c r="V385" s="62">
        <f t="shared" si="187"/>
        <v>375.58800000000002</v>
      </c>
      <c r="W385" s="62">
        <f t="shared" si="188"/>
        <v>625.98</v>
      </c>
      <c r="X385" s="62">
        <f t="shared" si="189"/>
        <v>250.39200000000002</v>
      </c>
      <c r="Y385" s="62">
        <f t="shared" si="180"/>
        <v>915</v>
      </c>
      <c r="Z385" s="62">
        <f t="shared" si="181"/>
        <v>616</v>
      </c>
      <c r="AA385" s="64">
        <f t="shared" si="190"/>
        <v>7025.3</v>
      </c>
      <c r="AB385" s="64">
        <f t="shared" si="191"/>
        <v>20403.261111111111</v>
      </c>
      <c r="AC385" s="64">
        <f t="shared" si="192"/>
        <v>244839.13333333333</v>
      </c>
      <c r="AD385" s="64"/>
      <c r="AE385" s="64"/>
      <c r="AF385" s="64"/>
      <c r="AG385" s="64"/>
      <c r="AH385" s="64"/>
      <c r="AI385" s="64"/>
      <c r="AJ385" s="64"/>
      <c r="AK385" s="64"/>
      <c r="AL385" s="6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</row>
    <row r="386" spans="1:576" s="23" customFormat="1" ht="15" customHeight="1" x14ac:dyDescent="0.2">
      <c r="A386" s="18">
        <v>53</v>
      </c>
      <c r="B386" s="89" t="s">
        <v>335</v>
      </c>
      <c r="C386" s="89" t="s">
        <v>336</v>
      </c>
      <c r="D386" s="20">
        <v>14</v>
      </c>
      <c r="E386" s="89" t="s">
        <v>257</v>
      </c>
      <c r="F386" s="89" t="s">
        <v>337</v>
      </c>
      <c r="G386" s="130">
        <v>6</v>
      </c>
      <c r="H386" s="22">
        <v>40</v>
      </c>
      <c r="I386" s="22" t="s">
        <v>123</v>
      </c>
      <c r="J386" s="21" t="s">
        <v>247</v>
      </c>
      <c r="K386" s="21" t="s">
        <v>284</v>
      </c>
      <c r="L386" s="21" t="s">
        <v>299</v>
      </c>
      <c r="M386" s="22">
        <v>1</v>
      </c>
      <c r="N386" s="101">
        <v>10433</v>
      </c>
      <c r="O386" s="62">
        <f t="shared" si="182"/>
        <v>2086.6</v>
      </c>
      <c r="P386" s="62"/>
      <c r="Q386" s="62">
        <f t="shared" si="183"/>
        <v>12519.6</v>
      </c>
      <c r="R386" s="62">
        <f>70.1*4</f>
        <v>280.39999999999998</v>
      </c>
      <c r="S386" s="62">
        <f t="shared" si="184"/>
        <v>2341.7666666666669</v>
      </c>
      <c r="T386" s="62">
        <f t="shared" si="185"/>
        <v>23417.666666666668</v>
      </c>
      <c r="U386" s="62">
        <f t="shared" si="186"/>
        <v>1877.94</v>
      </c>
      <c r="V386" s="62">
        <f t="shared" si="187"/>
        <v>375.58800000000002</v>
      </c>
      <c r="W386" s="62">
        <f t="shared" si="188"/>
        <v>625.98</v>
      </c>
      <c r="X386" s="62">
        <f t="shared" si="189"/>
        <v>250.39200000000002</v>
      </c>
      <c r="Y386" s="62">
        <f t="shared" si="180"/>
        <v>915</v>
      </c>
      <c r="Z386" s="62">
        <f t="shared" si="181"/>
        <v>616</v>
      </c>
      <c r="AA386" s="64">
        <f t="shared" si="190"/>
        <v>7025.3</v>
      </c>
      <c r="AB386" s="64">
        <f t="shared" si="191"/>
        <v>20192.961111111112</v>
      </c>
      <c r="AC386" s="64">
        <f t="shared" si="192"/>
        <v>242315.53333333333</v>
      </c>
      <c r="AD386" s="64"/>
      <c r="AE386" s="64"/>
      <c r="AF386" s="64"/>
      <c r="AG386" s="64"/>
      <c r="AH386" s="64"/>
      <c r="AI386" s="64"/>
      <c r="AJ386" s="64"/>
      <c r="AK386" s="64"/>
      <c r="AL386" s="6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</row>
    <row r="387" spans="1:576" s="23" customFormat="1" ht="15" customHeight="1" x14ac:dyDescent="0.2">
      <c r="A387" s="18">
        <v>54</v>
      </c>
      <c r="B387" s="89" t="s">
        <v>335</v>
      </c>
      <c r="C387" s="89" t="s">
        <v>336</v>
      </c>
      <c r="D387" s="20">
        <v>14</v>
      </c>
      <c r="E387" s="89" t="s">
        <v>257</v>
      </c>
      <c r="F387" s="89" t="s">
        <v>337</v>
      </c>
      <c r="G387" s="130">
        <v>6</v>
      </c>
      <c r="H387" s="22">
        <v>40</v>
      </c>
      <c r="I387" s="22" t="s">
        <v>123</v>
      </c>
      <c r="J387" s="21" t="s">
        <v>247</v>
      </c>
      <c r="K387" s="21" t="s">
        <v>284</v>
      </c>
      <c r="L387" s="21" t="s">
        <v>299</v>
      </c>
      <c r="M387" s="22">
        <v>1</v>
      </c>
      <c r="N387" s="101">
        <v>10433</v>
      </c>
      <c r="O387" s="62">
        <f t="shared" si="182"/>
        <v>2086.6</v>
      </c>
      <c r="P387" s="62"/>
      <c r="Q387" s="62">
        <f t="shared" si="183"/>
        <v>12519.6</v>
      </c>
      <c r="R387" s="62">
        <f>70.1*7</f>
        <v>490.69999999999993</v>
      </c>
      <c r="S387" s="62">
        <f t="shared" si="184"/>
        <v>2345.9333333333334</v>
      </c>
      <c r="T387" s="62">
        <f t="shared" si="185"/>
        <v>23459.333333333332</v>
      </c>
      <c r="U387" s="62">
        <f t="shared" si="186"/>
        <v>1877.94</v>
      </c>
      <c r="V387" s="62">
        <f t="shared" si="187"/>
        <v>375.58800000000002</v>
      </c>
      <c r="W387" s="62">
        <f t="shared" si="188"/>
        <v>625.98</v>
      </c>
      <c r="X387" s="62">
        <f t="shared" si="189"/>
        <v>250.39200000000002</v>
      </c>
      <c r="Y387" s="62">
        <f>856+70</f>
        <v>926</v>
      </c>
      <c r="Z387" s="62">
        <f>600+30</f>
        <v>630</v>
      </c>
      <c r="AA387" s="64">
        <f t="shared" si="190"/>
        <v>7037.8</v>
      </c>
      <c r="AB387" s="64">
        <f t="shared" si="191"/>
        <v>20433.122222222224</v>
      </c>
      <c r="AC387" s="64">
        <f t="shared" si="192"/>
        <v>245197.46666666667</v>
      </c>
      <c r="AD387" s="64"/>
      <c r="AE387" s="64"/>
      <c r="AF387" s="64"/>
      <c r="AG387" s="64"/>
      <c r="AH387" s="64"/>
      <c r="AI387" s="64"/>
      <c r="AJ387" s="64"/>
      <c r="AK387" s="64"/>
      <c r="AL387" s="6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</row>
    <row r="388" spans="1:576" s="23" customFormat="1" ht="15" customHeight="1" x14ac:dyDescent="0.2">
      <c r="A388" s="18">
        <v>55</v>
      </c>
      <c r="B388" s="89" t="s">
        <v>335</v>
      </c>
      <c r="C388" s="89" t="s">
        <v>336</v>
      </c>
      <c r="D388" s="20">
        <v>14</v>
      </c>
      <c r="E388" s="89" t="s">
        <v>257</v>
      </c>
      <c r="F388" s="89" t="s">
        <v>337</v>
      </c>
      <c r="G388" s="130">
        <v>6</v>
      </c>
      <c r="H388" s="22">
        <v>40</v>
      </c>
      <c r="I388" s="22" t="s">
        <v>123</v>
      </c>
      <c r="J388" s="21" t="s">
        <v>247</v>
      </c>
      <c r="K388" s="21" t="s">
        <v>284</v>
      </c>
      <c r="L388" s="21" t="s">
        <v>299</v>
      </c>
      <c r="M388" s="22">
        <v>1</v>
      </c>
      <c r="N388" s="101">
        <v>10433</v>
      </c>
      <c r="O388" s="62">
        <f t="shared" si="182"/>
        <v>2086.6</v>
      </c>
      <c r="P388" s="62"/>
      <c r="Q388" s="62">
        <f t="shared" si="183"/>
        <v>12519.6</v>
      </c>
      <c r="R388" s="62">
        <f>70.1*4</f>
        <v>280.39999999999998</v>
      </c>
      <c r="S388" s="62">
        <f t="shared" si="184"/>
        <v>2341.7666666666669</v>
      </c>
      <c r="T388" s="62">
        <f t="shared" si="185"/>
        <v>23417.666666666668</v>
      </c>
      <c r="U388" s="62">
        <f t="shared" si="186"/>
        <v>1877.94</v>
      </c>
      <c r="V388" s="62">
        <f t="shared" si="187"/>
        <v>375.58800000000002</v>
      </c>
      <c r="W388" s="62">
        <f t="shared" si="188"/>
        <v>625.98</v>
      </c>
      <c r="X388" s="62">
        <f t="shared" si="189"/>
        <v>250.39200000000002</v>
      </c>
      <c r="Y388" s="62">
        <f>845+70</f>
        <v>915</v>
      </c>
      <c r="Z388" s="62">
        <f>586+30</f>
        <v>616</v>
      </c>
      <c r="AA388" s="64">
        <f t="shared" si="190"/>
        <v>7025.3</v>
      </c>
      <c r="AB388" s="64">
        <f t="shared" si="191"/>
        <v>20192.961111111112</v>
      </c>
      <c r="AC388" s="64">
        <f t="shared" si="192"/>
        <v>242315.53333333333</v>
      </c>
      <c r="AD388" s="64"/>
      <c r="AE388" s="64"/>
      <c r="AF388" s="64"/>
      <c r="AG388" s="64"/>
      <c r="AH388" s="64"/>
      <c r="AI388" s="64"/>
      <c r="AJ388" s="64"/>
      <c r="AK388" s="64"/>
      <c r="AL388" s="6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</row>
    <row r="389" spans="1:576" s="23" customFormat="1" ht="15" customHeight="1" x14ac:dyDescent="0.2">
      <c r="A389" s="18">
        <v>56</v>
      </c>
      <c r="B389" s="89" t="s">
        <v>335</v>
      </c>
      <c r="C389" s="89" t="s">
        <v>336</v>
      </c>
      <c r="D389" s="20">
        <v>14</v>
      </c>
      <c r="E389" s="89" t="s">
        <v>257</v>
      </c>
      <c r="F389" s="89" t="s">
        <v>337</v>
      </c>
      <c r="G389" s="130">
        <v>6</v>
      </c>
      <c r="H389" s="22">
        <v>40</v>
      </c>
      <c r="I389" s="22" t="s">
        <v>123</v>
      </c>
      <c r="J389" s="21" t="s">
        <v>247</v>
      </c>
      <c r="K389" s="21" t="s">
        <v>284</v>
      </c>
      <c r="L389" s="21" t="s">
        <v>299</v>
      </c>
      <c r="M389" s="22">
        <v>1</v>
      </c>
      <c r="N389" s="101">
        <v>10433</v>
      </c>
      <c r="O389" s="62">
        <f t="shared" si="182"/>
        <v>2086.6</v>
      </c>
      <c r="P389" s="62"/>
      <c r="Q389" s="62">
        <f t="shared" si="183"/>
        <v>12519.6</v>
      </c>
      <c r="R389" s="62">
        <f>70.1*7</f>
        <v>490.69999999999993</v>
      </c>
      <c r="S389" s="62">
        <f t="shared" si="184"/>
        <v>2341.7666666666669</v>
      </c>
      <c r="T389" s="62">
        <f t="shared" si="185"/>
        <v>23417.666666666668</v>
      </c>
      <c r="U389" s="62">
        <f t="shared" si="186"/>
        <v>1877.94</v>
      </c>
      <c r="V389" s="62">
        <f t="shared" si="187"/>
        <v>375.58800000000002</v>
      </c>
      <c r="W389" s="62">
        <f t="shared" si="188"/>
        <v>625.98</v>
      </c>
      <c r="X389" s="62">
        <f t="shared" si="189"/>
        <v>250.39200000000002</v>
      </c>
      <c r="Y389" s="62">
        <f>845+70</f>
        <v>915</v>
      </c>
      <c r="Z389" s="62">
        <f>586+30</f>
        <v>616</v>
      </c>
      <c r="AA389" s="64">
        <f t="shared" si="190"/>
        <v>7025.3</v>
      </c>
      <c r="AB389" s="64">
        <f t="shared" si="191"/>
        <v>20403.261111111111</v>
      </c>
      <c r="AC389" s="64">
        <f t="shared" si="192"/>
        <v>244839.13333333333</v>
      </c>
      <c r="AD389" s="64"/>
      <c r="AE389" s="64"/>
      <c r="AF389" s="64"/>
      <c r="AG389" s="64"/>
      <c r="AH389" s="64"/>
      <c r="AI389" s="64"/>
      <c r="AJ389" s="64"/>
      <c r="AK389" s="64"/>
      <c r="AL389" s="6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</row>
    <row r="390" spans="1:576" s="23" customFormat="1" ht="15" customHeight="1" x14ac:dyDescent="0.2">
      <c r="A390" s="18">
        <v>57</v>
      </c>
      <c r="B390" s="89" t="s">
        <v>335</v>
      </c>
      <c r="C390" s="89" t="s">
        <v>336</v>
      </c>
      <c r="D390" s="20">
        <v>14</v>
      </c>
      <c r="E390" s="89" t="s">
        <v>257</v>
      </c>
      <c r="F390" s="89" t="s">
        <v>337</v>
      </c>
      <c r="G390" s="130">
        <v>6</v>
      </c>
      <c r="H390" s="22">
        <v>40</v>
      </c>
      <c r="I390" s="22" t="s">
        <v>123</v>
      </c>
      <c r="J390" s="21" t="s">
        <v>247</v>
      </c>
      <c r="K390" s="21" t="s">
        <v>284</v>
      </c>
      <c r="L390" s="21" t="s">
        <v>299</v>
      </c>
      <c r="M390" s="22">
        <v>1</v>
      </c>
      <c r="N390" s="101">
        <v>10433</v>
      </c>
      <c r="O390" s="62">
        <f t="shared" si="182"/>
        <v>2086.6</v>
      </c>
      <c r="P390" s="62"/>
      <c r="Q390" s="62">
        <f t="shared" si="183"/>
        <v>12519.6</v>
      </c>
      <c r="R390" s="62">
        <f>70.1*6</f>
        <v>420.59999999999997</v>
      </c>
      <c r="S390" s="62">
        <f t="shared" si="184"/>
        <v>2341.7666666666669</v>
      </c>
      <c r="T390" s="62">
        <f t="shared" si="185"/>
        <v>23417.666666666668</v>
      </c>
      <c r="U390" s="62">
        <f t="shared" si="186"/>
        <v>1877.94</v>
      </c>
      <c r="V390" s="62">
        <f t="shared" si="187"/>
        <v>375.58800000000002</v>
      </c>
      <c r="W390" s="62">
        <f t="shared" si="188"/>
        <v>625.98</v>
      </c>
      <c r="X390" s="62">
        <f t="shared" si="189"/>
        <v>250.39200000000002</v>
      </c>
      <c r="Y390" s="62">
        <f>845+70</f>
        <v>915</v>
      </c>
      <c r="Z390" s="62">
        <f>586+30</f>
        <v>616</v>
      </c>
      <c r="AA390" s="64">
        <f t="shared" si="190"/>
        <v>7025.3</v>
      </c>
      <c r="AB390" s="64">
        <f t="shared" si="191"/>
        <v>20333.161111111109</v>
      </c>
      <c r="AC390" s="64">
        <f t="shared" si="192"/>
        <v>243997.93333333329</v>
      </c>
      <c r="AD390" s="64"/>
      <c r="AE390" s="64"/>
      <c r="AF390" s="64"/>
      <c r="AG390" s="64"/>
      <c r="AH390" s="64"/>
      <c r="AI390" s="64"/>
      <c r="AJ390" s="64"/>
      <c r="AK390" s="64"/>
      <c r="AL390" s="6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  <c r="OV390" s="24"/>
      <c r="OW390" s="24"/>
      <c r="OX390" s="24"/>
      <c r="OY390" s="24"/>
      <c r="OZ390" s="24"/>
      <c r="PA390" s="24"/>
      <c r="PB390" s="24"/>
      <c r="PC390" s="24"/>
      <c r="PD390" s="24"/>
      <c r="PE390" s="24"/>
      <c r="PF390" s="24"/>
      <c r="PG390" s="24"/>
      <c r="PH390" s="24"/>
      <c r="PI390" s="24"/>
      <c r="PJ390" s="24"/>
      <c r="PK390" s="24"/>
      <c r="PL390" s="24"/>
      <c r="PM390" s="24"/>
      <c r="PN390" s="24"/>
      <c r="PO390" s="24"/>
      <c r="PP390" s="24"/>
      <c r="PQ390" s="24"/>
      <c r="PR390" s="24"/>
      <c r="PS390" s="24"/>
      <c r="PT390" s="24"/>
      <c r="PU390" s="24"/>
      <c r="PV390" s="24"/>
      <c r="PW390" s="24"/>
      <c r="PX390" s="24"/>
      <c r="PY390" s="24"/>
      <c r="PZ390" s="24"/>
      <c r="QA390" s="24"/>
      <c r="QB390" s="24"/>
      <c r="QC390" s="24"/>
      <c r="QD390" s="24"/>
      <c r="QE390" s="24"/>
      <c r="QF390" s="24"/>
      <c r="QG390" s="24"/>
      <c r="QH390" s="24"/>
      <c r="QI390" s="24"/>
      <c r="QJ390" s="24"/>
      <c r="QK390" s="24"/>
      <c r="QL390" s="24"/>
      <c r="QM390" s="24"/>
      <c r="QN390" s="24"/>
      <c r="QO390" s="24"/>
      <c r="QP390" s="24"/>
      <c r="QQ390" s="24"/>
      <c r="QR390" s="24"/>
      <c r="QS390" s="24"/>
      <c r="QT390" s="24"/>
      <c r="QU390" s="24"/>
      <c r="QV390" s="24"/>
      <c r="QW390" s="24"/>
      <c r="QX390" s="24"/>
      <c r="QY390" s="24"/>
      <c r="QZ390" s="24"/>
      <c r="RA390" s="24"/>
      <c r="RB390" s="24"/>
      <c r="RC390" s="24"/>
      <c r="RD390" s="24"/>
      <c r="RE390" s="24"/>
      <c r="RF390" s="24"/>
      <c r="RG390" s="24"/>
      <c r="RH390" s="24"/>
      <c r="RI390" s="24"/>
      <c r="RJ390" s="24"/>
      <c r="RK390" s="24"/>
      <c r="RL390" s="24"/>
      <c r="RM390" s="24"/>
      <c r="RN390" s="24"/>
      <c r="RO390" s="24"/>
      <c r="RP390" s="24"/>
      <c r="RQ390" s="24"/>
      <c r="RR390" s="24"/>
      <c r="RS390" s="24"/>
      <c r="RT390" s="24"/>
      <c r="RU390" s="24"/>
      <c r="RV390" s="24"/>
      <c r="RW390" s="24"/>
      <c r="RX390" s="24"/>
      <c r="RY390" s="24"/>
      <c r="RZ390" s="24"/>
      <c r="SA390" s="24"/>
      <c r="SB390" s="24"/>
      <c r="SC390" s="24"/>
      <c r="SD390" s="24"/>
      <c r="SE390" s="24"/>
      <c r="SF390" s="24"/>
      <c r="SG390" s="24"/>
      <c r="SH390" s="24"/>
      <c r="SI390" s="24"/>
      <c r="SJ390" s="24"/>
      <c r="SK390" s="24"/>
      <c r="SL390" s="24"/>
      <c r="SM390" s="24"/>
      <c r="SN390" s="24"/>
      <c r="SO390" s="24"/>
      <c r="SP390" s="24"/>
      <c r="SQ390" s="24"/>
      <c r="SR390" s="24"/>
      <c r="SS390" s="24"/>
      <c r="ST390" s="24"/>
      <c r="SU390" s="24"/>
      <c r="SV390" s="24"/>
      <c r="SW390" s="24"/>
      <c r="SX390" s="24"/>
      <c r="SY390" s="24"/>
      <c r="SZ390" s="24"/>
      <c r="TA390" s="24"/>
      <c r="TB390" s="24"/>
      <c r="TC390" s="24"/>
      <c r="TD390" s="24"/>
      <c r="TE390" s="24"/>
      <c r="TF390" s="24"/>
      <c r="TG390" s="24"/>
      <c r="TH390" s="24"/>
      <c r="TI390" s="24"/>
      <c r="TJ390" s="24"/>
      <c r="TK390" s="24"/>
      <c r="TL390" s="24"/>
      <c r="TM390" s="24"/>
      <c r="TN390" s="24"/>
      <c r="TO390" s="24"/>
      <c r="TP390" s="24"/>
      <c r="TQ390" s="24"/>
      <c r="TR390" s="24"/>
      <c r="TS390" s="24"/>
      <c r="TT390" s="24"/>
      <c r="TU390" s="24"/>
      <c r="TV390" s="24"/>
      <c r="TW390" s="24"/>
      <c r="TX390" s="24"/>
      <c r="TY390" s="24"/>
      <c r="TZ390" s="24"/>
      <c r="UA390" s="24"/>
      <c r="UB390" s="24"/>
      <c r="UC390" s="24"/>
      <c r="UD390" s="24"/>
      <c r="UE390" s="24"/>
      <c r="UF390" s="24"/>
      <c r="UG390" s="24"/>
      <c r="UH390" s="24"/>
      <c r="UI390" s="24"/>
      <c r="UJ390" s="24"/>
      <c r="UK390" s="24"/>
      <c r="UL390" s="24"/>
      <c r="UM390" s="24"/>
      <c r="UN390" s="24"/>
      <c r="UO390" s="24"/>
      <c r="UP390" s="24"/>
      <c r="UQ390" s="24"/>
      <c r="UR390" s="24"/>
      <c r="US390" s="24"/>
      <c r="UT390" s="24"/>
      <c r="UU390" s="24"/>
      <c r="UV390" s="24"/>
      <c r="UW390" s="24"/>
      <c r="UX390" s="24"/>
      <c r="UY390" s="24"/>
      <c r="UZ390" s="24"/>
      <c r="VA390" s="24"/>
      <c r="VB390" s="24"/>
      <c r="VC390" s="24"/>
      <c r="VD390" s="24"/>
    </row>
    <row r="391" spans="1:576" s="23" customFormat="1" ht="15" customHeight="1" x14ac:dyDescent="0.2">
      <c r="A391" s="18">
        <v>58</v>
      </c>
      <c r="B391" s="89" t="s">
        <v>335</v>
      </c>
      <c r="C391" s="89" t="s">
        <v>336</v>
      </c>
      <c r="D391" s="20">
        <v>14</v>
      </c>
      <c r="E391" s="89" t="s">
        <v>257</v>
      </c>
      <c r="F391" s="89" t="s">
        <v>337</v>
      </c>
      <c r="G391" s="130">
        <v>6</v>
      </c>
      <c r="H391" s="22">
        <v>40</v>
      </c>
      <c r="I391" s="22" t="s">
        <v>123</v>
      </c>
      <c r="J391" s="21" t="s">
        <v>247</v>
      </c>
      <c r="K391" s="21" t="s">
        <v>284</v>
      </c>
      <c r="L391" s="21" t="s">
        <v>299</v>
      </c>
      <c r="M391" s="22">
        <v>1</v>
      </c>
      <c r="N391" s="101">
        <v>10433</v>
      </c>
      <c r="O391" s="62">
        <f t="shared" si="182"/>
        <v>2086.6</v>
      </c>
      <c r="P391" s="62"/>
      <c r="Q391" s="62">
        <f t="shared" si="183"/>
        <v>12519.6</v>
      </c>
      <c r="R391" s="62">
        <f>70.1*6</f>
        <v>420.59999999999997</v>
      </c>
      <c r="S391" s="62">
        <f t="shared" si="184"/>
        <v>2341.7666666666669</v>
      </c>
      <c r="T391" s="62">
        <f t="shared" si="185"/>
        <v>23417.666666666668</v>
      </c>
      <c r="U391" s="62">
        <f t="shared" si="186"/>
        <v>1877.94</v>
      </c>
      <c r="V391" s="62">
        <f t="shared" si="187"/>
        <v>375.58800000000002</v>
      </c>
      <c r="W391" s="62">
        <f t="shared" si="188"/>
        <v>625.98</v>
      </c>
      <c r="X391" s="62">
        <f t="shared" si="189"/>
        <v>250.39200000000002</v>
      </c>
      <c r="Y391" s="62">
        <f>845+70</f>
        <v>915</v>
      </c>
      <c r="Z391" s="62">
        <f>586+30</f>
        <v>616</v>
      </c>
      <c r="AA391" s="64">
        <f t="shared" si="190"/>
        <v>7025.3</v>
      </c>
      <c r="AB391" s="64">
        <f t="shared" si="191"/>
        <v>20333.161111111109</v>
      </c>
      <c r="AC391" s="64">
        <f t="shared" si="192"/>
        <v>243997.93333333329</v>
      </c>
      <c r="AD391" s="64"/>
      <c r="AE391" s="64"/>
      <c r="AF391" s="64"/>
      <c r="AG391" s="64"/>
      <c r="AH391" s="64"/>
      <c r="AI391" s="64"/>
      <c r="AJ391" s="64"/>
      <c r="AK391" s="64"/>
      <c r="AL391" s="6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  <c r="OV391" s="24"/>
      <c r="OW391" s="24"/>
      <c r="OX391" s="24"/>
      <c r="OY391" s="24"/>
      <c r="OZ391" s="24"/>
      <c r="PA391" s="24"/>
      <c r="PB391" s="24"/>
      <c r="PC391" s="24"/>
      <c r="PD391" s="24"/>
      <c r="PE391" s="24"/>
      <c r="PF391" s="24"/>
      <c r="PG391" s="24"/>
      <c r="PH391" s="24"/>
      <c r="PI391" s="24"/>
      <c r="PJ391" s="24"/>
      <c r="PK391" s="24"/>
      <c r="PL391" s="24"/>
      <c r="PM391" s="24"/>
      <c r="PN391" s="24"/>
      <c r="PO391" s="24"/>
      <c r="PP391" s="24"/>
      <c r="PQ391" s="24"/>
      <c r="PR391" s="24"/>
      <c r="PS391" s="24"/>
      <c r="PT391" s="24"/>
      <c r="PU391" s="24"/>
      <c r="PV391" s="24"/>
      <c r="PW391" s="24"/>
      <c r="PX391" s="24"/>
      <c r="PY391" s="24"/>
      <c r="PZ391" s="24"/>
      <c r="QA391" s="24"/>
      <c r="QB391" s="24"/>
      <c r="QC391" s="24"/>
      <c r="QD391" s="24"/>
      <c r="QE391" s="24"/>
      <c r="QF391" s="24"/>
      <c r="QG391" s="24"/>
      <c r="QH391" s="24"/>
      <c r="QI391" s="24"/>
      <c r="QJ391" s="24"/>
      <c r="QK391" s="24"/>
      <c r="QL391" s="24"/>
      <c r="QM391" s="24"/>
      <c r="QN391" s="24"/>
      <c r="QO391" s="24"/>
      <c r="QP391" s="24"/>
      <c r="QQ391" s="24"/>
      <c r="QR391" s="24"/>
      <c r="QS391" s="24"/>
      <c r="QT391" s="24"/>
      <c r="QU391" s="24"/>
      <c r="QV391" s="24"/>
      <c r="QW391" s="24"/>
      <c r="QX391" s="24"/>
      <c r="QY391" s="24"/>
      <c r="QZ391" s="24"/>
      <c r="RA391" s="24"/>
      <c r="RB391" s="24"/>
      <c r="RC391" s="24"/>
      <c r="RD391" s="24"/>
      <c r="RE391" s="24"/>
      <c r="RF391" s="24"/>
      <c r="RG391" s="24"/>
      <c r="RH391" s="24"/>
      <c r="RI391" s="24"/>
      <c r="RJ391" s="24"/>
      <c r="RK391" s="24"/>
      <c r="RL391" s="24"/>
      <c r="RM391" s="24"/>
      <c r="RN391" s="24"/>
      <c r="RO391" s="24"/>
      <c r="RP391" s="24"/>
      <c r="RQ391" s="24"/>
      <c r="RR391" s="24"/>
      <c r="RS391" s="24"/>
      <c r="RT391" s="24"/>
      <c r="RU391" s="24"/>
      <c r="RV391" s="24"/>
      <c r="RW391" s="24"/>
      <c r="RX391" s="24"/>
      <c r="RY391" s="24"/>
      <c r="RZ391" s="24"/>
      <c r="SA391" s="24"/>
      <c r="SB391" s="24"/>
      <c r="SC391" s="24"/>
      <c r="SD391" s="24"/>
      <c r="SE391" s="24"/>
      <c r="SF391" s="24"/>
      <c r="SG391" s="24"/>
      <c r="SH391" s="24"/>
      <c r="SI391" s="24"/>
      <c r="SJ391" s="24"/>
      <c r="SK391" s="24"/>
      <c r="SL391" s="24"/>
      <c r="SM391" s="24"/>
      <c r="SN391" s="24"/>
      <c r="SO391" s="24"/>
      <c r="SP391" s="24"/>
      <c r="SQ391" s="24"/>
      <c r="SR391" s="24"/>
      <c r="SS391" s="24"/>
      <c r="ST391" s="24"/>
      <c r="SU391" s="24"/>
      <c r="SV391" s="24"/>
      <c r="SW391" s="24"/>
      <c r="SX391" s="24"/>
      <c r="SY391" s="24"/>
      <c r="SZ391" s="24"/>
      <c r="TA391" s="24"/>
      <c r="TB391" s="24"/>
      <c r="TC391" s="24"/>
      <c r="TD391" s="24"/>
      <c r="TE391" s="24"/>
      <c r="TF391" s="24"/>
      <c r="TG391" s="24"/>
      <c r="TH391" s="24"/>
      <c r="TI391" s="24"/>
      <c r="TJ391" s="24"/>
      <c r="TK391" s="24"/>
      <c r="TL391" s="24"/>
      <c r="TM391" s="24"/>
      <c r="TN391" s="24"/>
      <c r="TO391" s="24"/>
      <c r="TP391" s="24"/>
      <c r="TQ391" s="24"/>
      <c r="TR391" s="24"/>
      <c r="TS391" s="24"/>
      <c r="TT391" s="24"/>
      <c r="TU391" s="24"/>
      <c r="TV391" s="24"/>
      <c r="TW391" s="24"/>
      <c r="TX391" s="24"/>
      <c r="TY391" s="24"/>
      <c r="TZ391" s="24"/>
      <c r="UA391" s="24"/>
      <c r="UB391" s="24"/>
      <c r="UC391" s="24"/>
      <c r="UD391" s="24"/>
      <c r="UE391" s="24"/>
      <c r="UF391" s="24"/>
      <c r="UG391" s="24"/>
      <c r="UH391" s="24"/>
      <c r="UI391" s="24"/>
      <c r="UJ391" s="24"/>
      <c r="UK391" s="24"/>
      <c r="UL391" s="24"/>
      <c r="UM391" s="24"/>
      <c r="UN391" s="24"/>
      <c r="UO391" s="24"/>
      <c r="UP391" s="24"/>
      <c r="UQ391" s="24"/>
      <c r="UR391" s="24"/>
      <c r="US391" s="24"/>
      <c r="UT391" s="24"/>
      <c r="UU391" s="24"/>
      <c r="UV391" s="24"/>
      <c r="UW391" s="24"/>
      <c r="UX391" s="24"/>
      <c r="UY391" s="24"/>
      <c r="UZ391" s="24"/>
      <c r="VA391" s="24"/>
      <c r="VB391" s="24"/>
      <c r="VC391" s="24"/>
      <c r="VD391" s="24"/>
    </row>
    <row r="392" spans="1:576" s="23" customFormat="1" ht="15" customHeight="1" x14ac:dyDescent="0.2">
      <c r="A392" s="18">
        <v>59</v>
      </c>
      <c r="B392" s="89" t="s">
        <v>335</v>
      </c>
      <c r="C392" s="89" t="s">
        <v>336</v>
      </c>
      <c r="D392" s="20">
        <v>14</v>
      </c>
      <c r="E392" s="89" t="s">
        <v>257</v>
      </c>
      <c r="F392" s="89" t="s">
        <v>337</v>
      </c>
      <c r="G392" s="130">
        <v>6</v>
      </c>
      <c r="H392" s="22">
        <v>40</v>
      </c>
      <c r="I392" s="22" t="s">
        <v>123</v>
      </c>
      <c r="J392" s="21" t="s">
        <v>247</v>
      </c>
      <c r="K392" s="21" t="s">
        <v>284</v>
      </c>
      <c r="L392" s="21" t="s">
        <v>299</v>
      </c>
      <c r="M392" s="22">
        <v>1</v>
      </c>
      <c r="N392" s="101">
        <v>10433</v>
      </c>
      <c r="O392" s="62">
        <f t="shared" si="182"/>
        <v>2086.6</v>
      </c>
      <c r="P392" s="62"/>
      <c r="Q392" s="62">
        <f t="shared" si="183"/>
        <v>12519.6</v>
      </c>
      <c r="R392" s="62">
        <f>70.1*4</f>
        <v>280.39999999999998</v>
      </c>
      <c r="S392" s="62">
        <f t="shared" si="184"/>
        <v>2341.7666666666669</v>
      </c>
      <c r="T392" s="62">
        <f t="shared" si="185"/>
        <v>23417.666666666668</v>
      </c>
      <c r="U392" s="62">
        <f t="shared" si="186"/>
        <v>1877.94</v>
      </c>
      <c r="V392" s="62">
        <f t="shared" si="187"/>
        <v>375.58800000000002</v>
      </c>
      <c r="W392" s="62">
        <f t="shared" si="188"/>
        <v>625.98</v>
      </c>
      <c r="X392" s="62">
        <f t="shared" si="189"/>
        <v>250.39200000000002</v>
      </c>
      <c r="Y392" s="62">
        <f>845+70</f>
        <v>915</v>
      </c>
      <c r="Z392" s="62">
        <f>586+30</f>
        <v>616</v>
      </c>
      <c r="AA392" s="64">
        <f t="shared" si="190"/>
        <v>7025.3</v>
      </c>
      <c r="AB392" s="64">
        <f t="shared" si="191"/>
        <v>20192.961111111112</v>
      </c>
      <c r="AC392" s="64">
        <f t="shared" si="192"/>
        <v>242315.53333333333</v>
      </c>
      <c r="AD392" s="64"/>
      <c r="AE392" s="64"/>
      <c r="AF392" s="64"/>
      <c r="AG392" s="64"/>
      <c r="AH392" s="64"/>
      <c r="AI392" s="64"/>
      <c r="AJ392" s="64"/>
      <c r="AK392" s="64"/>
      <c r="AL392" s="6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  <c r="OV392" s="24"/>
      <c r="OW392" s="24"/>
      <c r="OX392" s="24"/>
      <c r="OY392" s="24"/>
      <c r="OZ392" s="24"/>
      <c r="PA392" s="24"/>
      <c r="PB392" s="24"/>
      <c r="PC392" s="24"/>
      <c r="PD392" s="24"/>
      <c r="PE392" s="24"/>
      <c r="PF392" s="24"/>
      <c r="PG392" s="24"/>
      <c r="PH392" s="24"/>
      <c r="PI392" s="24"/>
      <c r="PJ392" s="24"/>
      <c r="PK392" s="24"/>
      <c r="PL392" s="24"/>
      <c r="PM392" s="24"/>
      <c r="PN392" s="24"/>
      <c r="PO392" s="24"/>
      <c r="PP392" s="24"/>
      <c r="PQ392" s="24"/>
      <c r="PR392" s="24"/>
      <c r="PS392" s="24"/>
      <c r="PT392" s="24"/>
      <c r="PU392" s="24"/>
      <c r="PV392" s="24"/>
      <c r="PW392" s="24"/>
      <c r="PX392" s="24"/>
      <c r="PY392" s="24"/>
      <c r="PZ392" s="24"/>
      <c r="QA392" s="24"/>
      <c r="QB392" s="24"/>
      <c r="QC392" s="24"/>
      <c r="QD392" s="24"/>
      <c r="QE392" s="24"/>
      <c r="QF392" s="24"/>
      <c r="QG392" s="24"/>
      <c r="QH392" s="24"/>
      <c r="QI392" s="24"/>
      <c r="QJ392" s="24"/>
      <c r="QK392" s="24"/>
      <c r="QL392" s="24"/>
      <c r="QM392" s="24"/>
      <c r="QN392" s="24"/>
      <c r="QO392" s="24"/>
      <c r="QP392" s="24"/>
      <c r="QQ392" s="24"/>
      <c r="QR392" s="24"/>
      <c r="QS392" s="24"/>
      <c r="QT392" s="24"/>
      <c r="QU392" s="24"/>
      <c r="QV392" s="24"/>
      <c r="QW392" s="24"/>
      <c r="QX392" s="24"/>
      <c r="QY392" s="24"/>
      <c r="QZ392" s="24"/>
      <c r="RA392" s="24"/>
      <c r="RB392" s="24"/>
      <c r="RC392" s="24"/>
      <c r="RD392" s="24"/>
      <c r="RE392" s="24"/>
      <c r="RF392" s="24"/>
      <c r="RG392" s="24"/>
      <c r="RH392" s="24"/>
      <c r="RI392" s="24"/>
      <c r="RJ392" s="24"/>
      <c r="RK392" s="24"/>
      <c r="RL392" s="24"/>
      <c r="RM392" s="24"/>
      <c r="RN392" s="24"/>
      <c r="RO392" s="24"/>
      <c r="RP392" s="24"/>
      <c r="RQ392" s="24"/>
      <c r="RR392" s="24"/>
      <c r="RS392" s="24"/>
      <c r="RT392" s="24"/>
      <c r="RU392" s="24"/>
      <c r="RV392" s="24"/>
      <c r="RW392" s="24"/>
      <c r="RX392" s="24"/>
      <c r="RY392" s="24"/>
      <c r="RZ392" s="24"/>
      <c r="SA392" s="24"/>
      <c r="SB392" s="24"/>
      <c r="SC392" s="24"/>
      <c r="SD392" s="24"/>
      <c r="SE392" s="24"/>
      <c r="SF392" s="24"/>
      <c r="SG392" s="24"/>
      <c r="SH392" s="24"/>
      <c r="SI392" s="24"/>
      <c r="SJ392" s="24"/>
      <c r="SK392" s="24"/>
      <c r="SL392" s="24"/>
      <c r="SM392" s="24"/>
      <c r="SN392" s="24"/>
      <c r="SO392" s="24"/>
      <c r="SP392" s="24"/>
      <c r="SQ392" s="24"/>
      <c r="SR392" s="24"/>
      <c r="SS392" s="24"/>
      <c r="ST392" s="24"/>
      <c r="SU392" s="24"/>
      <c r="SV392" s="24"/>
      <c r="SW392" s="24"/>
      <c r="SX392" s="24"/>
      <c r="SY392" s="24"/>
      <c r="SZ392" s="24"/>
      <c r="TA392" s="24"/>
      <c r="TB392" s="24"/>
      <c r="TC392" s="24"/>
      <c r="TD392" s="24"/>
      <c r="TE392" s="24"/>
      <c r="TF392" s="24"/>
      <c r="TG392" s="24"/>
      <c r="TH392" s="24"/>
      <c r="TI392" s="24"/>
      <c r="TJ392" s="24"/>
      <c r="TK392" s="24"/>
      <c r="TL392" s="24"/>
      <c r="TM392" s="24"/>
      <c r="TN392" s="24"/>
      <c r="TO392" s="24"/>
      <c r="TP392" s="24"/>
      <c r="TQ392" s="24"/>
      <c r="TR392" s="24"/>
      <c r="TS392" s="24"/>
      <c r="TT392" s="24"/>
      <c r="TU392" s="24"/>
      <c r="TV392" s="24"/>
      <c r="TW392" s="24"/>
      <c r="TX392" s="24"/>
      <c r="TY392" s="24"/>
      <c r="TZ392" s="24"/>
      <c r="UA392" s="24"/>
      <c r="UB392" s="24"/>
      <c r="UC392" s="24"/>
      <c r="UD392" s="24"/>
      <c r="UE392" s="24"/>
      <c r="UF392" s="24"/>
      <c r="UG392" s="24"/>
      <c r="UH392" s="24"/>
      <c r="UI392" s="24"/>
      <c r="UJ392" s="24"/>
      <c r="UK392" s="24"/>
      <c r="UL392" s="24"/>
      <c r="UM392" s="24"/>
      <c r="UN392" s="24"/>
      <c r="UO392" s="24"/>
      <c r="UP392" s="24"/>
      <c r="UQ392" s="24"/>
      <c r="UR392" s="24"/>
      <c r="US392" s="24"/>
      <c r="UT392" s="24"/>
      <c r="UU392" s="24"/>
      <c r="UV392" s="24"/>
      <c r="UW392" s="24"/>
      <c r="UX392" s="24"/>
      <c r="UY392" s="24"/>
      <c r="UZ392" s="24"/>
      <c r="VA392" s="24"/>
      <c r="VB392" s="24"/>
      <c r="VC392" s="24"/>
      <c r="VD392" s="24"/>
    </row>
    <row r="393" spans="1:576" s="23" customFormat="1" ht="15" customHeight="1" x14ac:dyDescent="0.2">
      <c r="A393" s="18">
        <v>60</v>
      </c>
      <c r="B393" s="89" t="s">
        <v>335</v>
      </c>
      <c r="C393" s="89" t="s">
        <v>336</v>
      </c>
      <c r="D393" s="20">
        <v>14</v>
      </c>
      <c r="E393" s="89" t="s">
        <v>257</v>
      </c>
      <c r="F393" s="89" t="s">
        <v>337</v>
      </c>
      <c r="G393" s="130" t="s">
        <v>237</v>
      </c>
      <c r="H393" s="22">
        <v>40</v>
      </c>
      <c r="I393" s="22" t="s">
        <v>123</v>
      </c>
      <c r="J393" s="21" t="s">
        <v>249</v>
      </c>
      <c r="K393" s="21" t="s">
        <v>284</v>
      </c>
      <c r="L393" s="21" t="s">
        <v>299</v>
      </c>
      <c r="M393" s="22">
        <v>1</v>
      </c>
      <c r="N393" s="62">
        <v>10937</v>
      </c>
      <c r="O393" s="62">
        <f t="shared" si="182"/>
        <v>2187.4</v>
      </c>
      <c r="P393" s="62"/>
      <c r="Q393" s="62">
        <f t="shared" si="183"/>
        <v>13124.4</v>
      </c>
      <c r="R393" s="62">
        <f>70.1*7</f>
        <v>490.69999999999993</v>
      </c>
      <c r="S393" s="62">
        <f t="shared" si="184"/>
        <v>2446.7333333333331</v>
      </c>
      <c r="T393" s="62">
        <f t="shared" si="185"/>
        <v>24467.333333333332</v>
      </c>
      <c r="U393" s="62">
        <f t="shared" si="186"/>
        <v>1968.6599999999999</v>
      </c>
      <c r="V393" s="62">
        <f t="shared" si="187"/>
        <v>393.73199999999997</v>
      </c>
      <c r="W393" s="62">
        <f t="shared" si="188"/>
        <v>656.22</v>
      </c>
      <c r="X393" s="62">
        <f t="shared" si="189"/>
        <v>262.488</v>
      </c>
      <c r="Y393" s="62">
        <f t="shared" ref="Y393:Y432" si="193">856+70</f>
        <v>926</v>
      </c>
      <c r="Z393" s="62">
        <f t="shared" ref="Z393:Z432" si="194">600+30</f>
        <v>630</v>
      </c>
      <c r="AA393" s="64">
        <f t="shared" si="190"/>
        <v>7340.2</v>
      </c>
      <c r="AB393" s="64">
        <f t="shared" si="191"/>
        <v>21306.722222222223</v>
      </c>
      <c r="AC393" s="64">
        <f t="shared" si="192"/>
        <v>255680.66666666669</v>
      </c>
      <c r="AD393" s="64"/>
      <c r="AE393" s="64"/>
      <c r="AF393" s="64"/>
      <c r="AG393" s="64"/>
      <c r="AH393" s="64"/>
      <c r="AI393" s="64"/>
      <c r="AJ393" s="64"/>
      <c r="AK393" s="64"/>
      <c r="AL393" s="6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  <c r="OV393" s="24"/>
      <c r="OW393" s="24"/>
      <c r="OX393" s="24"/>
      <c r="OY393" s="24"/>
      <c r="OZ393" s="24"/>
      <c r="PA393" s="24"/>
      <c r="PB393" s="24"/>
      <c r="PC393" s="24"/>
      <c r="PD393" s="24"/>
      <c r="PE393" s="24"/>
      <c r="PF393" s="24"/>
      <c r="PG393" s="24"/>
      <c r="PH393" s="24"/>
      <c r="PI393" s="24"/>
      <c r="PJ393" s="24"/>
      <c r="PK393" s="24"/>
      <c r="PL393" s="24"/>
      <c r="PM393" s="24"/>
      <c r="PN393" s="24"/>
      <c r="PO393" s="24"/>
      <c r="PP393" s="24"/>
      <c r="PQ393" s="24"/>
      <c r="PR393" s="24"/>
      <c r="PS393" s="24"/>
      <c r="PT393" s="24"/>
      <c r="PU393" s="24"/>
      <c r="PV393" s="24"/>
      <c r="PW393" s="24"/>
      <c r="PX393" s="24"/>
      <c r="PY393" s="24"/>
      <c r="PZ393" s="24"/>
      <c r="QA393" s="24"/>
      <c r="QB393" s="24"/>
      <c r="QC393" s="24"/>
      <c r="QD393" s="24"/>
      <c r="QE393" s="24"/>
      <c r="QF393" s="24"/>
      <c r="QG393" s="24"/>
      <c r="QH393" s="24"/>
      <c r="QI393" s="24"/>
      <c r="QJ393" s="24"/>
      <c r="QK393" s="24"/>
      <c r="QL393" s="24"/>
      <c r="QM393" s="24"/>
      <c r="QN393" s="24"/>
      <c r="QO393" s="24"/>
      <c r="QP393" s="24"/>
      <c r="QQ393" s="24"/>
      <c r="QR393" s="24"/>
      <c r="QS393" s="24"/>
      <c r="QT393" s="24"/>
      <c r="QU393" s="24"/>
      <c r="QV393" s="24"/>
      <c r="QW393" s="24"/>
      <c r="QX393" s="24"/>
      <c r="QY393" s="24"/>
      <c r="QZ393" s="24"/>
      <c r="RA393" s="24"/>
      <c r="RB393" s="24"/>
      <c r="RC393" s="24"/>
      <c r="RD393" s="24"/>
      <c r="RE393" s="24"/>
      <c r="RF393" s="24"/>
      <c r="RG393" s="24"/>
      <c r="RH393" s="24"/>
      <c r="RI393" s="24"/>
      <c r="RJ393" s="24"/>
      <c r="RK393" s="24"/>
      <c r="RL393" s="24"/>
      <c r="RM393" s="24"/>
      <c r="RN393" s="24"/>
      <c r="RO393" s="24"/>
      <c r="RP393" s="24"/>
      <c r="RQ393" s="24"/>
      <c r="RR393" s="24"/>
      <c r="RS393" s="24"/>
      <c r="RT393" s="24"/>
      <c r="RU393" s="24"/>
      <c r="RV393" s="24"/>
      <c r="RW393" s="24"/>
      <c r="RX393" s="24"/>
      <c r="RY393" s="24"/>
      <c r="RZ393" s="24"/>
      <c r="SA393" s="24"/>
      <c r="SB393" s="24"/>
      <c r="SC393" s="24"/>
      <c r="SD393" s="24"/>
      <c r="SE393" s="24"/>
      <c r="SF393" s="24"/>
      <c r="SG393" s="24"/>
      <c r="SH393" s="24"/>
      <c r="SI393" s="24"/>
      <c r="SJ393" s="24"/>
      <c r="SK393" s="24"/>
      <c r="SL393" s="24"/>
      <c r="SM393" s="24"/>
      <c r="SN393" s="24"/>
      <c r="SO393" s="24"/>
      <c r="SP393" s="24"/>
      <c r="SQ393" s="24"/>
      <c r="SR393" s="24"/>
      <c r="SS393" s="24"/>
      <c r="ST393" s="24"/>
      <c r="SU393" s="24"/>
      <c r="SV393" s="24"/>
      <c r="SW393" s="24"/>
      <c r="SX393" s="24"/>
      <c r="SY393" s="24"/>
      <c r="SZ393" s="24"/>
      <c r="TA393" s="24"/>
      <c r="TB393" s="24"/>
      <c r="TC393" s="24"/>
      <c r="TD393" s="24"/>
      <c r="TE393" s="24"/>
      <c r="TF393" s="24"/>
      <c r="TG393" s="24"/>
      <c r="TH393" s="24"/>
      <c r="TI393" s="24"/>
      <c r="TJ393" s="24"/>
      <c r="TK393" s="24"/>
      <c r="TL393" s="24"/>
      <c r="TM393" s="24"/>
      <c r="TN393" s="24"/>
      <c r="TO393" s="24"/>
      <c r="TP393" s="24"/>
      <c r="TQ393" s="24"/>
      <c r="TR393" s="24"/>
      <c r="TS393" s="24"/>
      <c r="TT393" s="24"/>
      <c r="TU393" s="24"/>
      <c r="TV393" s="24"/>
      <c r="TW393" s="24"/>
      <c r="TX393" s="24"/>
      <c r="TY393" s="24"/>
      <c r="TZ393" s="24"/>
      <c r="UA393" s="24"/>
      <c r="UB393" s="24"/>
      <c r="UC393" s="24"/>
      <c r="UD393" s="24"/>
      <c r="UE393" s="24"/>
      <c r="UF393" s="24"/>
      <c r="UG393" s="24"/>
      <c r="UH393" s="24"/>
      <c r="UI393" s="24"/>
      <c r="UJ393" s="24"/>
      <c r="UK393" s="24"/>
      <c r="UL393" s="24"/>
      <c r="UM393" s="24"/>
      <c r="UN393" s="24"/>
      <c r="UO393" s="24"/>
      <c r="UP393" s="24"/>
      <c r="UQ393" s="24"/>
      <c r="UR393" s="24"/>
      <c r="US393" s="24"/>
      <c r="UT393" s="24"/>
      <c r="UU393" s="24"/>
      <c r="UV393" s="24"/>
      <c r="UW393" s="24"/>
      <c r="UX393" s="24"/>
      <c r="UY393" s="24"/>
      <c r="UZ393" s="24"/>
      <c r="VA393" s="24"/>
      <c r="VB393" s="24"/>
      <c r="VC393" s="24"/>
      <c r="VD393" s="24"/>
    </row>
    <row r="394" spans="1:576" s="23" customFormat="1" ht="15" customHeight="1" x14ac:dyDescent="0.2">
      <c r="A394" s="18">
        <v>61</v>
      </c>
      <c r="B394" s="89" t="s">
        <v>335</v>
      </c>
      <c r="C394" s="89" t="s">
        <v>336</v>
      </c>
      <c r="D394" s="20">
        <v>14</v>
      </c>
      <c r="E394" s="89" t="s">
        <v>257</v>
      </c>
      <c r="F394" s="89" t="s">
        <v>337</v>
      </c>
      <c r="G394" s="130" t="s">
        <v>237</v>
      </c>
      <c r="H394" s="22">
        <v>40</v>
      </c>
      <c r="I394" s="22" t="s">
        <v>123</v>
      </c>
      <c r="J394" s="21" t="s">
        <v>249</v>
      </c>
      <c r="K394" s="21" t="s">
        <v>284</v>
      </c>
      <c r="L394" s="21" t="s">
        <v>299</v>
      </c>
      <c r="M394" s="22">
        <v>1</v>
      </c>
      <c r="N394" s="62">
        <v>10937</v>
      </c>
      <c r="O394" s="62">
        <f t="shared" si="182"/>
        <v>2187.4</v>
      </c>
      <c r="P394" s="62"/>
      <c r="Q394" s="62">
        <f t="shared" si="183"/>
        <v>13124.4</v>
      </c>
      <c r="R394" s="62">
        <f>70.1*5</f>
        <v>350.5</v>
      </c>
      <c r="S394" s="62">
        <f t="shared" si="184"/>
        <v>2446.7333333333331</v>
      </c>
      <c r="T394" s="62">
        <f t="shared" si="185"/>
        <v>24467.333333333332</v>
      </c>
      <c r="U394" s="62">
        <f t="shared" si="186"/>
        <v>1968.6599999999999</v>
      </c>
      <c r="V394" s="62">
        <f t="shared" si="187"/>
        <v>393.73199999999997</v>
      </c>
      <c r="W394" s="62">
        <f t="shared" si="188"/>
        <v>656.22</v>
      </c>
      <c r="X394" s="62">
        <f t="shared" si="189"/>
        <v>262.488</v>
      </c>
      <c r="Y394" s="62">
        <f t="shared" si="193"/>
        <v>926</v>
      </c>
      <c r="Z394" s="62">
        <f t="shared" si="194"/>
        <v>630</v>
      </c>
      <c r="AA394" s="64">
        <f t="shared" si="190"/>
        <v>7340.2</v>
      </c>
      <c r="AB394" s="64">
        <f t="shared" si="191"/>
        <v>21166.522222222222</v>
      </c>
      <c r="AC394" s="64">
        <f t="shared" si="192"/>
        <v>253998.26666666666</v>
      </c>
      <c r="AD394" s="64"/>
      <c r="AE394" s="64"/>
      <c r="AF394" s="64"/>
      <c r="AG394" s="64"/>
      <c r="AH394" s="64"/>
      <c r="AI394" s="64"/>
      <c r="AJ394" s="64"/>
      <c r="AK394" s="64"/>
      <c r="AL394" s="6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  <c r="OV394" s="24"/>
      <c r="OW394" s="24"/>
      <c r="OX394" s="24"/>
      <c r="OY394" s="24"/>
      <c r="OZ394" s="24"/>
      <c r="PA394" s="24"/>
      <c r="PB394" s="24"/>
      <c r="PC394" s="24"/>
      <c r="PD394" s="24"/>
      <c r="PE394" s="24"/>
      <c r="PF394" s="24"/>
      <c r="PG394" s="24"/>
      <c r="PH394" s="24"/>
      <c r="PI394" s="24"/>
      <c r="PJ394" s="24"/>
      <c r="PK394" s="24"/>
      <c r="PL394" s="24"/>
      <c r="PM394" s="24"/>
      <c r="PN394" s="24"/>
      <c r="PO394" s="24"/>
      <c r="PP394" s="24"/>
      <c r="PQ394" s="24"/>
      <c r="PR394" s="24"/>
      <c r="PS394" s="24"/>
      <c r="PT394" s="24"/>
      <c r="PU394" s="24"/>
      <c r="PV394" s="24"/>
      <c r="PW394" s="24"/>
      <c r="PX394" s="24"/>
      <c r="PY394" s="24"/>
      <c r="PZ394" s="24"/>
      <c r="QA394" s="24"/>
      <c r="QB394" s="24"/>
      <c r="QC394" s="24"/>
      <c r="QD394" s="24"/>
      <c r="QE394" s="24"/>
      <c r="QF394" s="24"/>
      <c r="QG394" s="24"/>
      <c r="QH394" s="24"/>
      <c r="QI394" s="24"/>
      <c r="QJ394" s="24"/>
      <c r="QK394" s="24"/>
      <c r="QL394" s="24"/>
      <c r="QM394" s="24"/>
      <c r="QN394" s="24"/>
      <c r="QO394" s="24"/>
      <c r="QP394" s="24"/>
      <c r="QQ394" s="24"/>
      <c r="QR394" s="24"/>
      <c r="QS394" s="24"/>
      <c r="QT394" s="24"/>
      <c r="QU394" s="24"/>
      <c r="QV394" s="24"/>
      <c r="QW394" s="24"/>
      <c r="QX394" s="24"/>
      <c r="QY394" s="24"/>
      <c r="QZ394" s="24"/>
      <c r="RA394" s="24"/>
      <c r="RB394" s="24"/>
      <c r="RC394" s="24"/>
      <c r="RD394" s="24"/>
      <c r="RE394" s="24"/>
      <c r="RF394" s="24"/>
      <c r="RG394" s="24"/>
      <c r="RH394" s="24"/>
      <c r="RI394" s="24"/>
      <c r="RJ394" s="24"/>
      <c r="RK394" s="24"/>
      <c r="RL394" s="24"/>
      <c r="RM394" s="24"/>
      <c r="RN394" s="24"/>
      <c r="RO394" s="24"/>
      <c r="RP394" s="24"/>
      <c r="RQ394" s="24"/>
      <c r="RR394" s="24"/>
      <c r="RS394" s="24"/>
      <c r="RT394" s="24"/>
      <c r="RU394" s="24"/>
      <c r="RV394" s="24"/>
      <c r="RW394" s="24"/>
      <c r="RX394" s="24"/>
      <c r="RY394" s="24"/>
      <c r="RZ394" s="24"/>
      <c r="SA394" s="24"/>
      <c r="SB394" s="24"/>
      <c r="SC394" s="24"/>
      <c r="SD394" s="24"/>
      <c r="SE394" s="24"/>
      <c r="SF394" s="24"/>
      <c r="SG394" s="24"/>
      <c r="SH394" s="24"/>
      <c r="SI394" s="24"/>
      <c r="SJ394" s="24"/>
      <c r="SK394" s="24"/>
      <c r="SL394" s="24"/>
      <c r="SM394" s="24"/>
      <c r="SN394" s="24"/>
      <c r="SO394" s="24"/>
      <c r="SP394" s="24"/>
      <c r="SQ394" s="24"/>
      <c r="SR394" s="24"/>
      <c r="SS394" s="24"/>
      <c r="ST394" s="24"/>
      <c r="SU394" s="24"/>
      <c r="SV394" s="24"/>
      <c r="SW394" s="24"/>
      <c r="SX394" s="24"/>
      <c r="SY394" s="24"/>
      <c r="SZ394" s="24"/>
      <c r="TA394" s="24"/>
      <c r="TB394" s="24"/>
      <c r="TC394" s="24"/>
      <c r="TD394" s="24"/>
      <c r="TE394" s="24"/>
      <c r="TF394" s="24"/>
      <c r="TG394" s="24"/>
      <c r="TH394" s="24"/>
      <c r="TI394" s="24"/>
      <c r="TJ394" s="24"/>
      <c r="TK394" s="24"/>
      <c r="TL394" s="24"/>
      <c r="TM394" s="24"/>
      <c r="TN394" s="24"/>
      <c r="TO394" s="24"/>
      <c r="TP394" s="24"/>
      <c r="TQ394" s="24"/>
      <c r="TR394" s="24"/>
      <c r="TS394" s="24"/>
      <c r="TT394" s="24"/>
      <c r="TU394" s="24"/>
      <c r="TV394" s="24"/>
      <c r="TW394" s="24"/>
      <c r="TX394" s="24"/>
      <c r="TY394" s="24"/>
      <c r="TZ394" s="24"/>
      <c r="UA394" s="24"/>
      <c r="UB394" s="24"/>
      <c r="UC394" s="24"/>
      <c r="UD394" s="24"/>
      <c r="UE394" s="24"/>
      <c r="UF394" s="24"/>
      <c r="UG394" s="24"/>
      <c r="UH394" s="24"/>
      <c r="UI394" s="24"/>
      <c r="UJ394" s="24"/>
      <c r="UK394" s="24"/>
      <c r="UL394" s="24"/>
      <c r="UM394" s="24"/>
      <c r="UN394" s="24"/>
      <c r="UO394" s="24"/>
      <c r="UP394" s="24"/>
      <c r="UQ394" s="24"/>
      <c r="UR394" s="24"/>
      <c r="US394" s="24"/>
      <c r="UT394" s="24"/>
      <c r="UU394" s="24"/>
      <c r="UV394" s="24"/>
      <c r="UW394" s="24"/>
      <c r="UX394" s="24"/>
      <c r="UY394" s="24"/>
      <c r="UZ394" s="24"/>
      <c r="VA394" s="24"/>
      <c r="VB394" s="24"/>
      <c r="VC394" s="24"/>
      <c r="VD394" s="24"/>
    </row>
    <row r="395" spans="1:576" s="23" customFormat="1" ht="15" customHeight="1" x14ac:dyDescent="0.2">
      <c r="A395" s="18">
        <v>62</v>
      </c>
      <c r="B395" s="89" t="s">
        <v>335</v>
      </c>
      <c r="C395" s="89" t="s">
        <v>336</v>
      </c>
      <c r="D395" s="20">
        <v>14</v>
      </c>
      <c r="E395" s="89" t="s">
        <v>257</v>
      </c>
      <c r="F395" s="89" t="s">
        <v>337</v>
      </c>
      <c r="G395" s="130" t="s">
        <v>237</v>
      </c>
      <c r="H395" s="22">
        <v>40</v>
      </c>
      <c r="I395" s="22" t="s">
        <v>123</v>
      </c>
      <c r="J395" s="21" t="s">
        <v>249</v>
      </c>
      <c r="K395" s="21" t="s">
        <v>284</v>
      </c>
      <c r="L395" s="21" t="s">
        <v>299</v>
      </c>
      <c r="M395" s="22">
        <v>1</v>
      </c>
      <c r="N395" s="62">
        <v>10937</v>
      </c>
      <c r="O395" s="62">
        <f t="shared" si="182"/>
        <v>2187.4</v>
      </c>
      <c r="P395" s="62"/>
      <c r="Q395" s="62">
        <f t="shared" si="183"/>
        <v>13124.4</v>
      </c>
      <c r="R395" s="62">
        <f>70.1*4</f>
        <v>280.39999999999998</v>
      </c>
      <c r="S395" s="62">
        <f t="shared" si="184"/>
        <v>2446.7333333333331</v>
      </c>
      <c r="T395" s="62">
        <f t="shared" si="185"/>
        <v>24467.333333333332</v>
      </c>
      <c r="U395" s="62">
        <f t="shared" si="186"/>
        <v>1968.6599999999999</v>
      </c>
      <c r="V395" s="62">
        <f t="shared" si="187"/>
        <v>393.73199999999997</v>
      </c>
      <c r="W395" s="62">
        <f t="shared" si="188"/>
        <v>656.22</v>
      </c>
      <c r="X395" s="62">
        <f t="shared" si="189"/>
        <v>262.488</v>
      </c>
      <c r="Y395" s="62">
        <f t="shared" si="193"/>
        <v>926</v>
      </c>
      <c r="Z395" s="62">
        <f t="shared" si="194"/>
        <v>630</v>
      </c>
      <c r="AA395" s="64">
        <f t="shared" si="190"/>
        <v>7340.2</v>
      </c>
      <c r="AB395" s="64">
        <f t="shared" si="191"/>
        <v>21096.422222222223</v>
      </c>
      <c r="AC395" s="64">
        <f t="shared" si="192"/>
        <v>253157.06666666668</v>
      </c>
      <c r="AD395" s="64"/>
      <c r="AE395" s="64"/>
      <c r="AF395" s="64"/>
      <c r="AG395" s="64"/>
      <c r="AH395" s="64"/>
      <c r="AI395" s="64"/>
      <c r="AJ395" s="64"/>
      <c r="AK395" s="64"/>
      <c r="AL395" s="6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  <c r="OV395" s="24"/>
      <c r="OW395" s="24"/>
      <c r="OX395" s="24"/>
      <c r="OY395" s="24"/>
      <c r="OZ395" s="24"/>
      <c r="PA395" s="24"/>
      <c r="PB395" s="24"/>
      <c r="PC395" s="24"/>
      <c r="PD395" s="24"/>
      <c r="PE395" s="24"/>
      <c r="PF395" s="24"/>
      <c r="PG395" s="24"/>
      <c r="PH395" s="24"/>
      <c r="PI395" s="24"/>
      <c r="PJ395" s="24"/>
      <c r="PK395" s="24"/>
      <c r="PL395" s="24"/>
      <c r="PM395" s="24"/>
      <c r="PN395" s="24"/>
      <c r="PO395" s="24"/>
      <c r="PP395" s="24"/>
      <c r="PQ395" s="24"/>
      <c r="PR395" s="24"/>
      <c r="PS395" s="24"/>
      <c r="PT395" s="24"/>
      <c r="PU395" s="24"/>
      <c r="PV395" s="24"/>
      <c r="PW395" s="24"/>
      <c r="PX395" s="24"/>
      <c r="PY395" s="24"/>
      <c r="PZ395" s="24"/>
      <c r="QA395" s="24"/>
      <c r="QB395" s="24"/>
      <c r="QC395" s="24"/>
      <c r="QD395" s="24"/>
      <c r="QE395" s="24"/>
      <c r="QF395" s="24"/>
      <c r="QG395" s="24"/>
      <c r="QH395" s="24"/>
      <c r="QI395" s="24"/>
      <c r="QJ395" s="24"/>
      <c r="QK395" s="24"/>
      <c r="QL395" s="24"/>
      <c r="QM395" s="24"/>
      <c r="QN395" s="24"/>
      <c r="QO395" s="24"/>
      <c r="QP395" s="24"/>
      <c r="QQ395" s="24"/>
      <c r="QR395" s="24"/>
      <c r="QS395" s="24"/>
      <c r="QT395" s="24"/>
      <c r="QU395" s="24"/>
      <c r="QV395" s="24"/>
      <c r="QW395" s="24"/>
      <c r="QX395" s="24"/>
      <c r="QY395" s="24"/>
      <c r="QZ395" s="24"/>
      <c r="RA395" s="24"/>
      <c r="RB395" s="24"/>
      <c r="RC395" s="24"/>
      <c r="RD395" s="24"/>
      <c r="RE395" s="24"/>
      <c r="RF395" s="24"/>
      <c r="RG395" s="24"/>
      <c r="RH395" s="24"/>
      <c r="RI395" s="24"/>
      <c r="RJ395" s="24"/>
      <c r="RK395" s="24"/>
      <c r="RL395" s="24"/>
      <c r="RM395" s="24"/>
      <c r="RN395" s="24"/>
      <c r="RO395" s="24"/>
      <c r="RP395" s="24"/>
      <c r="RQ395" s="24"/>
      <c r="RR395" s="24"/>
      <c r="RS395" s="24"/>
      <c r="RT395" s="24"/>
      <c r="RU395" s="24"/>
      <c r="RV395" s="24"/>
      <c r="RW395" s="24"/>
      <c r="RX395" s="24"/>
      <c r="RY395" s="24"/>
      <c r="RZ395" s="24"/>
      <c r="SA395" s="24"/>
      <c r="SB395" s="24"/>
      <c r="SC395" s="24"/>
      <c r="SD395" s="24"/>
      <c r="SE395" s="24"/>
      <c r="SF395" s="24"/>
      <c r="SG395" s="24"/>
      <c r="SH395" s="24"/>
      <c r="SI395" s="24"/>
      <c r="SJ395" s="24"/>
      <c r="SK395" s="24"/>
      <c r="SL395" s="24"/>
      <c r="SM395" s="24"/>
      <c r="SN395" s="24"/>
      <c r="SO395" s="24"/>
      <c r="SP395" s="24"/>
      <c r="SQ395" s="24"/>
      <c r="SR395" s="24"/>
      <c r="SS395" s="24"/>
      <c r="ST395" s="24"/>
      <c r="SU395" s="24"/>
      <c r="SV395" s="24"/>
      <c r="SW395" s="24"/>
      <c r="SX395" s="24"/>
      <c r="SY395" s="24"/>
      <c r="SZ395" s="24"/>
      <c r="TA395" s="24"/>
      <c r="TB395" s="24"/>
      <c r="TC395" s="24"/>
      <c r="TD395" s="24"/>
      <c r="TE395" s="24"/>
      <c r="TF395" s="24"/>
      <c r="TG395" s="24"/>
      <c r="TH395" s="24"/>
      <c r="TI395" s="24"/>
      <c r="TJ395" s="24"/>
      <c r="TK395" s="24"/>
      <c r="TL395" s="24"/>
      <c r="TM395" s="24"/>
      <c r="TN395" s="24"/>
      <c r="TO395" s="24"/>
      <c r="TP395" s="24"/>
      <c r="TQ395" s="24"/>
      <c r="TR395" s="24"/>
      <c r="TS395" s="24"/>
      <c r="TT395" s="24"/>
      <c r="TU395" s="24"/>
      <c r="TV395" s="24"/>
      <c r="TW395" s="24"/>
      <c r="TX395" s="24"/>
      <c r="TY395" s="24"/>
      <c r="TZ395" s="24"/>
      <c r="UA395" s="24"/>
      <c r="UB395" s="24"/>
      <c r="UC395" s="24"/>
      <c r="UD395" s="24"/>
      <c r="UE395" s="24"/>
      <c r="UF395" s="24"/>
      <c r="UG395" s="24"/>
      <c r="UH395" s="24"/>
      <c r="UI395" s="24"/>
      <c r="UJ395" s="24"/>
      <c r="UK395" s="24"/>
      <c r="UL395" s="24"/>
      <c r="UM395" s="24"/>
      <c r="UN395" s="24"/>
      <c r="UO395" s="24"/>
      <c r="UP395" s="24"/>
      <c r="UQ395" s="24"/>
      <c r="UR395" s="24"/>
      <c r="US395" s="24"/>
      <c r="UT395" s="24"/>
      <c r="UU395" s="24"/>
      <c r="UV395" s="24"/>
      <c r="UW395" s="24"/>
      <c r="UX395" s="24"/>
      <c r="UY395" s="24"/>
      <c r="UZ395" s="24"/>
      <c r="VA395" s="24"/>
      <c r="VB395" s="24"/>
      <c r="VC395" s="24"/>
      <c r="VD395" s="24"/>
    </row>
    <row r="396" spans="1:576" s="23" customFormat="1" ht="15" customHeight="1" x14ac:dyDescent="0.2">
      <c r="A396" s="18">
        <v>63</v>
      </c>
      <c r="B396" s="89" t="s">
        <v>335</v>
      </c>
      <c r="C396" s="89" t="s">
        <v>336</v>
      </c>
      <c r="D396" s="20">
        <v>14</v>
      </c>
      <c r="E396" s="89" t="s">
        <v>257</v>
      </c>
      <c r="F396" s="89" t="s">
        <v>337</v>
      </c>
      <c r="G396" s="130" t="s">
        <v>237</v>
      </c>
      <c r="H396" s="22">
        <v>40</v>
      </c>
      <c r="I396" s="22" t="s">
        <v>123</v>
      </c>
      <c r="J396" s="21" t="s">
        <v>249</v>
      </c>
      <c r="K396" s="21" t="s">
        <v>284</v>
      </c>
      <c r="L396" s="21" t="s">
        <v>299</v>
      </c>
      <c r="M396" s="22">
        <v>1</v>
      </c>
      <c r="N396" s="62">
        <v>10937</v>
      </c>
      <c r="O396" s="62">
        <f t="shared" si="182"/>
        <v>2187.4</v>
      </c>
      <c r="P396" s="62"/>
      <c r="Q396" s="62">
        <f t="shared" si="183"/>
        <v>13124.4</v>
      </c>
      <c r="R396" s="62">
        <f>70.1*7</f>
        <v>490.69999999999993</v>
      </c>
      <c r="S396" s="62">
        <f t="shared" si="184"/>
        <v>2446.7333333333331</v>
      </c>
      <c r="T396" s="62">
        <f t="shared" si="185"/>
        <v>24467.333333333332</v>
      </c>
      <c r="U396" s="62">
        <f t="shared" si="186"/>
        <v>1968.6599999999999</v>
      </c>
      <c r="V396" s="62">
        <f t="shared" si="187"/>
        <v>393.73199999999997</v>
      </c>
      <c r="W396" s="62">
        <f t="shared" si="188"/>
        <v>656.22</v>
      </c>
      <c r="X396" s="62">
        <f t="shared" si="189"/>
        <v>262.488</v>
      </c>
      <c r="Y396" s="62">
        <f t="shared" si="193"/>
        <v>926</v>
      </c>
      <c r="Z396" s="62">
        <f t="shared" si="194"/>
        <v>630</v>
      </c>
      <c r="AA396" s="64">
        <f t="shared" si="190"/>
        <v>7340.2</v>
      </c>
      <c r="AB396" s="64">
        <f t="shared" si="191"/>
        <v>21306.722222222223</v>
      </c>
      <c r="AC396" s="64">
        <f t="shared" si="192"/>
        <v>255680.66666666669</v>
      </c>
      <c r="AD396" s="64"/>
      <c r="AE396" s="64"/>
      <c r="AF396" s="64"/>
      <c r="AG396" s="64"/>
      <c r="AH396" s="64"/>
      <c r="AI396" s="64"/>
      <c r="AJ396" s="64"/>
      <c r="AK396" s="64"/>
      <c r="AL396" s="6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  <c r="OV396" s="24"/>
      <c r="OW396" s="24"/>
      <c r="OX396" s="24"/>
      <c r="OY396" s="24"/>
      <c r="OZ396" s="24"/>
      <c r="PA396" s="24"/>
      <c r="PB396" s="24"/>
      <c r="PC396" s="24"/>
      <c r="PD396" s="24"/>
      <c r="PE396" s="24"/>
      <c r="PF396" s="24"/>
      <c r="PG396" s="24"/>
      <c r="PH396" s="24"/>
      <c r="PI396" s="24"/>
      <c r="PJ396" s="24"/>
      <c r="PK396" s="24"/>
      <c r="PL396" s="24"/>
      <c r="PM396" s="24"/>
      <c r="PN396" s="24"/>
      <c r="PO396" s="24"/>
      <c r="PP396" s="24"/>
      <c r="PQ396" s="24"/>
      <c r="PR396" s="24"/>
      <c r="PS396" s="24"/>
      <c r="PT396" s="24"/>
      <c r="PU396" s="24"/>
      <c r="PV396" s="24"/>
      <c r="PW396" s="24"/>
      <c r="PX396" s="24"/>
      <c r="PY396" s="24"/>
      <c r="PZ396" s="24"/>
      <c r="QA396" s="24"/>
      <c r="QB396" s="24"/>
      <c r="QC396" s="24"/>
      <c r="QD396" s="24"/>
      <c r="QE396" s="24"/>
      <c r="QF396" s="24"/>
      <c r="QG396" s="24"/>
      <c r="QH396" s="24"/>
      <c r="QI396" s="24"/>
      <c r="QJ396" s="24"/>
      <c r="QK396" s="24"/>
      <c r="QL396" s="24"/>
      <c r="QM396" s="24"/>
      <c r="QN396" s="24"/>
      <c r="QO396" s="24"/>
      <c r="QP396" s="24"/>
      <c r="QQ396" s="24"/>
      <c r="QR396" s="24"/>
      <c r="QS396" s="24"/>
      <c r="QT396" s="24"/>
      <c r="QU396" s="24"/>
      <c r="QV396" s="24"/>
      <c r="QW396" s="24"/>
      <c r="QX396" s="24"/>
      <c r="QY396" s="24"/>
      <c r="QZ396" s="24"/>
      <c r="RA396" s="24"/>
      <c r="RB396" s="24"/>
      <c r="RC396" s="24"/>
      <c r="RD396" s="24"/>
      <c r="RE396" s="24"/>
      <c r="RF396" s="24"/>
      <c r="RG396" s="24"/>
      <c r="RH396" s="24"/>
      <c r="RI396" s="24"/>
      <c r="RJ396" s="24"/>
      <c r="RK396" s="24"/>
      <c r="RL396" s="24"/>
      <c r="RM396" s="24"/>
      <c r="RN396" s="24"/>
      <c r="RO396" s="24"/>
      <c r="RP396" s="24"/>
      <c r="RQ396" s="24"/>
      <c r="RR396" s="24"/>
      <c r="RS396" s="24"/>
      <c r="RT396" s="24"/>
      <c r="RU396" s="24"/>
      <c r="RV396" s="24"/>
      <c r="RW396" s="24"/>
      <c r="RX396" s="24"/>
      <c r="RY396" s="24"/>
      <c r="RZ396" s="24"/>
      <c r="SA396" s="24"/>
      <c r="SB396" s="24"/>
      <c r="SC396" s="24"/>
      <c r="SD396" s="24"/>
      <c r="SE396" s="24"/>
      <c r="SF396" s="24"/>
      <c r="SG396" s="24"/>
      <c r="SH396" s="24"/>
      <c r="SI396" s="24"/>
      <c r="SJ396" s="24"/>
      <c r="SK396" s="24"/>
      <c r="SL396" s="24"/>
      <c r="SM396" s="24"/>
      <c r="SN396" s="24"/>
      <c r="SO396" s="24"/>
      <c r="SP396" s="24"/>
      <c r="SQ396" s="24"/>
      <c r="SR396" s="24"/>
      <c r="SS396" s="24"/>
      <c r="ST396" s="24"/>
      <c r="SU396" s="24"/>
      <c r="SV396" s="24"/>
      <c r="SW396" s="24"/>
      <c r="SX396" s="24"/>
      <c r="SY396" s="24"/>
      <c r="SZ396" s="24"/>
      <c r="TA396" s="24"/>
      <c r="TB396" s="24"/>
      <c r="TC396" s="24"/>
      <c r="TD396" s="24"/>
      <c r="TE396" s="24"/>
      <c r="TF396" s="24"/>
      <c r="TG396" s="24"/>
      <c r="TH396" s="24"/>
      <c r="TI396" s="24"/>
      <c r="TJ396" s="24"/>
      <c r="TK396" s="24"/>
      <c r="TL396" s="24"/>
      <c r="TM396" s="24"/>
      <c r="TN396" s="24"/>
      <c r="TO396" s="24"/>
      <c r="TP396" s="24"/>
      <c r="TQ396" s="24"/>
      <c r="TR396" s="24"/>
      <c r="TS396" s="24"/>
      <c r="TT396" s="24"/>
      <c r="TU396" s="24"/>
      <c r="TV396" s="24"/>
      <c r="TW396" s="24"/>
      <c r="TX396" s="24"/>
      <c r="TY396" s="24"/>
      <c r="TZ396" s="24"/>
      <c r="UA396" s="24"/>
      <c r="UB396" s="24"/>
      <c r="UC396" s="24"/>
      <c r="UD396" s="24"/>
      <c r="UE396" s="24"/>
      <c r="UF396" s="24"/>
      <c r="UG396" s="24"/>
      <c r="UH396" s="24"/>
      <c r="UI396" s="24"/>
      <c r="UJ396" s="24"/>
      <c r="UK396" s="24"/>
      <c r="UL396" s="24"/>
      <c r="UM396" s="24"/>
      <c r="UN396" s="24"/>
      <c r="UO396" s="24"/>
      <c r="UP396" s="24"/>
      <c r="UQ396" s="24"/>
      <c r="UR396" s="24"/>
      <c r="US396" s="24"/>
      <c r="UT396" s="24"/>
      <c r="UU396" s="24"/>
      <c r="UV396" s="24"/>
      <c r="UW396" s="24"/>
      <c r="UX396" s="24"/>
      <c r="UY396" s="24"/>
      <c r="UZ396" s="24"/>
      <c r="VA396" s="24"/>
      <c r="VB396" s="24"/>
      <c r="VC396" s="24"/>
      <c r="VD396" s="24"/>
    </row>
    <row r="397" spans="1:576" s="23" customFormat="1" ht="15" customHeight="1" x14ac:dyDescent="0.2">
      <c r="A397" s="18">
        <v>64</v>
      </c>
      <c r="B397" s="89" t="s">
        <v>335</v>
      </c>
      <c r="C397" s="89" t="s">
        <v>336</v>
      </c>
      <c r="D397" s="20">
        <v>14</v>
      </c>
      <c r="E397" s="89" t="s">
        <v>257</v>
      </c>
      <c r="F397" s="89" t="s">
        <v>337</v>
      </c>
      <c r="G397" s="130" t="s">
        <v>237</v>
      </c>
      <c r="H397" s="22">
        <v>40</v>
      </c>
      <c r="I397" s="22" t="s">
        <v>123</v>
      </c>
      <c r="J397" s="21" t="s">
        <v>249</v>
      </c>
      <c r="K397" s="21" t="s">
        <v>284</v>
      </c>
      <c r="L397" s="21" t="s">
        <v>299</v>
      </c>
      <c r="M397" s="22">
        <v>1</v>
      </c>
      <c r="N397" s="62">
        <v>10937</v>
      </c>
      <c r="O397" s="62">
        <f t="shared" si="182"/>
        <v>2187.4</v>
      </c>
      <c r="P397" s="62"/>
      <c r="Q397" s="62">
        <f t="shared" si="183"/>
        <v>13124.4</v>
      </c>
      <c r="R397" s="62">
        <f>70.1*4</f>
        <v>280.39999999999998</v>
      </c>
      <c r="S397" s="62">
        <f t="shared" si="184"/>
        <v>2446.7333333333331</v>
      </c>
      <c r="T397" s="62">
        <f t="shared" si="185"/>
        <v>24467.333333333332</v>
      </c>
      <c r="U397" s="62">
        <f t="shared" si="186"/>
        <v>1968.6599999999999</v>
      </c>
      <c r="V397" s="62">
        <f t="shared" si="187"/>
        <v>393.73199999999997</v>
      </c>
      <c r="W397" s="62">
        <f t="shared" si="188"/>
        <v>656.22</v>
      </c>
      <c r="X397" s="62">
        <f t="shared" si="189"/>
        <v>262.488</v>
      </c>
      <c r="Y397" s="62">
        <f t="shared" si="193"/>
        <v>926</v>
      </c>
      <c r="Z397" s="62">
        <f t="shared" si="194"/>
        <v>630</v>
      </c>
      <c r="AA397" s="64">
        <f t="shared" si="190"/>
        <v>7340.2</v>
      </c>
      <c r="AB397" s="64">
        <f t="shared" si="191"/>
        <v>21096.422222222223</v>
      </c>
      <c r="AC397" s="64">
        <f t="shared" si="192"/>
        <v>253157.06666666668</v>
      </c>
      <c r="AD397" s="64"/>
      <c r="AE397" s="64"/>
      <c r="AF397" s="64"/>
      <c r="AG397" s="64"/>
      <c r="AH397" s="64"/>
      <c r="AI397" s="64"/>
      <c r="AJ397" s="64"/>
      <c r="AK397" s="64"/>
      <c r="AL397" s="6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  <c r="OV397" s="24"/>
      <c r="OW397" s="24"/>
      <c r="OX397" s="24"/>
      <c r="OY397" s="24"/>
      <c r="OZ397" s="24"/>
      <c r="PA397" s="24"/>
      <c r="PB397" s="24"/>
      <c r="PC397" s="24"/>
      <c r="PD397" s="24"/>
      <c r="PE397" s="24"/>
      <c r="PF397" s="24"/>
      <c r="PG397" s="24"/>
      <c r="PH397" s="24"/>
      <c r="PI397" s="24"/>
      <c r="PJ397" s="24"/>
      <c r="PK397" s="24"/>
      <c r="PL397" s="24"/>
      <c r="PM397" s="24"/>
      <c r="PN397" s="24"/>
      <c r="PO397" s="24"/>
      <c r="PP397" s="24"/>
      <c r="PQ397" s="24"/>
      <c r="PR397" s="24"/>
      <c r="PS397" s="24"/>
      <c r="PT397" s="24"/>
      <c r="PU397" s="24"/>
      <c r="PV397" s="24"/>
      <c r="PW397" s="24"/>
      <c r="PX397" s="24"/>
      <c r="PY397" s="24"/>
      <c r="PZ397" s="24"/>
      <c r="QA397" s="24"/>
      <c r="QB397" s="24"/>
      <c r="QC397" s="24"/>
      <c r="QD397" s="24"/>
      <c r="QE397" s="24"/>
      <c r="QF397" s="24"/>
      <c r="QG397" s="24"/>
      <c r="QH397" s="24"/>
      <c r="QI397" s="24"/>
      <c r="QJ397" s="24"/>
      <c r="QK397" s="24"/>
      <c r="QL397" s="24"/>
      <c r="QM397" s="24"/>
      <c r="QN397" s="24"/>
      <c r="QO397" s="24"/>
      <c r="QP397" s="24"/>
      <c r="QQ397" s="24"/>
      <c r="QR397" s="24"/>
      <c r="QS397" s="24"/>
      <c r="QT397" s="24"/>
      <c r="QU397" s="24"/>
      <c r="QV397" s="24"/>
      <c r="QW397" s="24"/>
      <c r="QX397" s="24"/>
      <c r="QY397" s="24"/>
      <c r="QZ397" s="24"/>
      <c r="RA397" s="24"/>
      <c r="RB397" s="24"/>
      <c r="RC397" s="24"/>
      <c r="RD397" s="24"/>
      <c r="RE397" s="24"/>
      <c r="RF397" s="24"/>
      <c r="RG397" s="24"/>
      <c r="RH397" s="24"/>
      <c r="RI397" s="24"/>
      <c r="RJ397" s="24"/>
      <c r="RK397" s="24"/>
      <c r="RL397" s="24"/>
      <c r="RM397" s="24"/>
      <c r="RN397" s="24"/>
      <c r="RO397" s="24"/>
      <c r="RP397" s="24"/>
      <c r="RQ397" s="24"/>
      <c r="RR397" s="24"/>
      <c r="RS397" s="24"/>
      <c r="RT397" s="24"/>
      <c r="RU397" s="24"/>
      <c r="RV397" s="24"/>
      <c r="RW397" s="24"/>
      <c r="RX397" s="24"/>
      <c r="RY397" s="24"/>
      <c r="RZ397" s="24"/>
      <c r="SA397" s="24"/>
      <c r="SB397" s="24"/>
      <c r="SC397" s="24"/>
      <c r="SD397" s="24"/>
      <c r="SE397" s="24"/>
      <c r="SF397" s="24"/>
      <c r="SG397" s="24"/>
      <c r="SH397" s="24"/>
      <c r="SI397" s="24"/>
      <c r="SJ397" s="24"/>
      <c r="SK397" s="24"/>
      <c r="SL397" s="24"/>
      <c r="SM397" s="24"/>
      <c r="SN397" s="24"/>
      <c r="SO397" s="24"/>
      <c r="SP397" s="24"/>
      <c r="SQ397" s="24"/>
      <c r="SR397" s="24"/>
      <c r="SS397" s="24"/>
      <c r="ST397" s="24"/>
      <c r="SU397" s="24"/>
      <c r="SV397" s="24"/>
      <c r="SW397" s="24"/>
      <c r="SX397" s="24"/>
      <c r="SY397" s="24"/>
      <c r="SZ397" s="24"/>
      <c r="TA397" s="24"/>
      <c r="TB397" s="24"/>
      <c r="TC397" s="24"/>
      <c r="TD397" s="24"/>
      <c r="TE397" s="24"/>
      <c r="TF397" s="24"/>
      <c r="TG397" s="24"/>
      <c r="TH397" s="24"/>
      <c r="TI397" s="24"/>
      <c r="TJ397" s="24"/>
      <c r="TK397" s="24"/>
      <c r="TL397" s="24"/>
      <c r="TM397" s="24"/>
      <c r="TN397" s="24"/>
      <c r="TO397" s="24"/>
      <c r="TP397" s="24"/>
      <c r="TQ397" s="24"/>
      <c r="TR397" s="24"/>
      <c r="TS397" s="24"/>
      <c r="TT397" s="24"/>
      <c r="TU397" s="24"/>
      <c r="TV397" s="24"/>
      <c r="TW397" s="24"/>
      <c r="TX397" s="24"/>
      <c r="TY397" s="24"/>
      <c r="TZ397" s="24"/>
      <c r="UA397" s="24"/>
      <c r="UB397" s="24"/>
      <c r="UC397" s="24"/>
      <c r="UD397" s="24"/>
      <c r="UE397" s="24"/>
      <c r="UF397" s="24"/>
      <c r="UG397" s="24"/>
      <c r="UH397" s="24"/>
      <c r="UI397" s="24"/>
      <c r="UJ397" s="24"/>
      <c r="UK397" s="24"/>
      <c r="UL397" s="24"/>
      <c r="UM397" s="24"/>
      <c r="UN397" s="24"/>
      <c r="UO397" s="24"/>
      <c r="UP397" s="24"/>
      <c r="UQ397" s="24"/>
      <c r="UR397" s="24"/>
      <c r="US397" s="24"/>
      <c r="UT397" s="24"/>
      <c r="UU397" s="24"/>
      <c r="UV397" s="24"/>
      <c r="UW397" s="24"/>
      <c r="UX397" s="24"/>
      <c r="UY397" s="24"/>
      <c r="UZ397" s="24"/>
      <c r="VA397" s="24"/>
      <c r="VB397" s="24"/>
      <c r="VC397" s="24"/>
      <c r="VD397" s="24"/>
    </row>
    <row r="398" spans="1:576" s="23" customFormat="1" ht="15" customHeight="1" x14ac:dyDescent="0.2">
      <c r="A398" s="18">
        <v>65</v>
      </c>
      <c r="B398" s="89" t="s">
        <v>335</v>
      </c>
      <c r="C398" s="89" t="s">
        <v>336</v>
      </c>
      <c r="D398" s="20">
        <v>14</v>
      </c>
      <c r="E398" s="89" t="s">
        <v>257</v>
      </c>
      <c r="F398" s="89" t="s">
        <v>337</v>
      </c>
      <c r="G398" s="130" t="s">
        <v>237</v>
      </c>
      <c r="H398" s="22">
        <v>40</v>
      </c>
      <c r="I398" s="22" t="s">
        <v>123</v>
      </c>
      <c r="J398" s="21" t="s">
        <v>249</v>
      </c>
      <c r="K398" s="21" t="s">
        <v>284</v>
      </c>
      <c r="L398" s="21" t="s">
        <v>299</v>
      </c>
      <c r="M398" s="22">
        <v>1</v>
      </c>
      <c r="N398" s="62">
        <v>10937</v>
      </c>
      <c r="O398" s="62">
        <f t="shared" ref="O398:O429" si="195">+N398*20%</f>
        <v>2187.4</v>
      </c>
      <c r="P398" s="62"/>
      <c r="Q398" s="62">
        <f t="shared" ref="Q398:Q429" si="196">N398+O398+P398</f>
        <v>13124.4</v>
      </c>
      <c r="R398" s="62">
        <f>70.1*7</f>
        <v>490.69999999999993</v>
      </c>
      <c r="S398" s="62">
        <f t="shared" ref="S398:S429" si="197">(Q398+Y398+Z398)/30*5</f>
        <v>2446.7333333333331</v>
      </c>
      <c r="T398" s="62">
        <f t="shared" ref="T398:T429" si="198">(Q398+Y398+Z398)/30*50</f>
        <v>24467.333333333332</v>
      </c>
      <c r="U398" s="62">
        <f t="shared" ref="U398:U429" si="199">Q398*15%</f>
        <v>1968.6599999999999</v>
      </c>
      <c r="V398" s="62">
        <f t="shared" ref="V398:V429" si="200">Q398*3%</f>
        <v>393.73199999999997</v>
      </c>
      <c r="W398" s="62">
        <f t="shared" ref="W398:W429" si="201">Q398*5%</f>
        <v>656.22</v>
      </c>
      <c r="X398" s="62">
        <f t="shared" ref="X398:X429" si="202">Q398*2%</f>
        <v>262.488</v>
      </c>
      <c r="Y398" s="62">
        <f t="shared" si="193"/>
        <v>926</v>
      </c>
      <c r="Z398" s="62">
        <f t="shared" si="194"/>
        <v>630</v>
      </c>
      <c r="AA398" s="64">
        <f t="shared" ref="AA398:AA429" si="203">(Q398+Y398+Z398)/2</f>
        <v>7340.2</v>
      </c>
      <c r="AB398" s="64">
        <f t="shared" ref="AB398:AB429" si="204">Q398+R398+U398+V398+W398+X398+Y398+Z398+(S398/12+T398/12+AA398/12)</f>
        <v>21306.722222222223</v>
      </c>
      <c r="AC398" s="64">
        <f t="shared" ref="AC398:AC429" si="205">+AB398*12</f>
        <v>255680.66666666669</v>
      </c>
      <c r="AD398" s="64"/>
      <c r="AE398" s="64"/>
      <c r="AF398" s="64"/>
      <c r="AG398" s="64"/>
      <c r="AH398" s="64"/>
      <c r="AI398" s="64"/>
      <c r="AJ398" s="64"/>
      <c r="AK398" s="64"/>
      <c r="AL398" s="6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  <c r="OV398" s="24"/>
      <c r="OW398" s="24"/>
      <c r="OX398" s="24"/>
      <c r="OY398" s="24"/>
      <c r="OZ398" s="24"/>
      <c r="PA398" s="24"/>
      <c r="PB398" s="24"/>
      <c r="PC398" s="24"/>
      <c r="PD398" s="24"/>
      <c r="PE398" s="24"/>
      <c r="PF398" s="24"/>
      <c r="PG398" s="24"/>
      <c r="PH398" s="24"/>
      <c r="PI398" s="24"/>
      <c r="PJ398" s="24"/>
      <c r="PK398" s="24"/>
      <c r="PL398" s="24"/>
      <c r="PM398" s="24"/>
      <c r="PN398" s="24"/>
      <c r="PO398" s="24"/>
      <c r="PP398" s="24"/>
      <c r="PQ398" s="24"/>
      <c r="PR398" s="24"/>
      <c r="PS398" s="24"/>
      <c r="PT398" s="24"/>
      <c r="PU398" s="24"/>
      <c r="PV398" s="24"/>
      <c r="PW398" s="24"/>
      <c r="PX398" s="24"/>
      <c r="PY398" s="24"/>
      <c r="PZ398" s="24"/>
      <c r="QA398" s="24"/>
      <c r="QB398" s="24"/>
      <c r="QC398" s="24"/>
      <c r="QD398" s="24"/>
      <c r="QE398" s="24"/>
      <c r="QF398" s="24"/>
      <c r="QG398" s="24"/>
      <c r="QH398" s="24"/>
      <c r="QI398" s="24"/>
      <c r="QJ398" s="24"/>
      <c r="QK398" s="24"/>
      <c r="QL398" s="24"/>
      <c r="QM398" s="24"/>
      <c r="QN398" s="24"/>
      <c r="QO398" s="24"/>
      <c r="QP398" s="24"/>
      <c r="QQ398" s="24"/>
      <c r="QR398" s="24"/>
      <c r="QS398" s="24"/>
      <c r="QT398" s="24"/>
      <c r="QU398" s="24"/>
      <c r="QV398" s="24"/>
      <c r="QW398" s="24"/>
      <c r="QX398" s="24"/>
      <c r="QY398" s="24"/>
      <c r="QZ398" s="24"/>
      <c r="RA398" s="24"/>
      <c r="RB398" s="24"/>
      <c r="RC398" s="24"/>
      <c r="RD398" s="24"/>
      <c r="RE398" s="24"/>
      <c r="RF398" s="24"/>
      <c r="RG398" s="24"/>
      <c r="RH398" s="24"/>
      <c r="RI398" s="24"/>
      <c r="RJ398" s="24"/>
      <c r="RK398" s="24"/>
      <c r="RL398" s="24"/>
      <c r="RM398" s="24"/>
      <c r="RN398" s="24"/>
      <c r="RO398" s="24"/>
      <c r="RP398" s="24"/>
      <c r="RQ398" s="24"/>
      <c r="RR398" s="24"/>
      <c r="RS398" s="24"/>
      <c r="RT398" s="24"/>
      <c r="RU398" s="24"/>
      <c r="RV398" s="24"/>
      <c r="RW398" s="24"/>
      <c r="RX398" s="24"/>
      <c r="RY398" s="24"/>
      <c r="RZ398" s="24"/>
      <c r="SA398" s="24"/>
      <c r="SB398" s="24"/>
      <c r="SC398" s="24"/>
      <c r="SD398" s="24"/>
      <c r="SE398" s="24"/>
      <c r="SF398" s="24"/>
      <c r="SG398" s="24"/>
      <c r="SH398" s="24"/>
      <c r="SI398" s="24"/>
      <c r="SJ398" s="24"/>
      <c r="SK398" s="24"/>
      <c r="SL398" s="24"/>
      <c r="SM398" s="24"/>
      <c r="SN398" s="24"/>
      <c r="SO398" s="24"/>
      <c r="SP398" s="24"/>
      <c r="SQ398" s="24"/>
      <c r="SR398" s="24"/>
      <c r="SS398" s="24"/>
      <c r="ST398" s="24"/>
      <c r="SU398" s="24"/>
      <c r="SV398" s="24"/>
      <c r="SW398" s="24"/>
      <c r="SX398" s="24"/>
      <c r="SY398" s="24"/>
      <c r="SZ398" s="24"/>
      <c r="TA398" s="24"/>
      <c r="TB398" s="24"/>
      <c r="TC398" s="24"/>
      <c r="TD398" s="24"/>
      <c r="TE398" s="24"/>
      <c r="TF398" s="24"/>
      <c r="TG398" s="24"/>
      <c r="TH398" s="24"/>
      <c r="TI398" s="24"/>
      <c r="TJ398" s="24"/>
      <c r="TK398" s="24"/>
      <c r="TL398" s="24"/>
      <c r="TM398" s="24"/>
      <c r="TN398" s="24"/>
      <c r="TO398" s="24"/>
      <c r="TP398" s="24"/>
      <c r="TQ398" s="24"/>
      <c r="TR398" s="24"/>
      <c r="TS398" s="24"/>
      <c r="TT398" s="24"/>
      <c r="TU398" s="24"/>
      <c r="TV398" s="24"/>
      <c r="TW398" s="24"/>
      <c r="TX398" s="24"/>
      <c r="TY398" s="24"/>
      <c r="TZ398" s="24"/>
      <c r="UA398" s="24"/>
      <c r="UB398" s="24"/>
      <c r="UC398" s="24"/>
      <c r="UD398" s="24"/>
      <c r="UE398" s="24"/>
      <c r="UF398" s="24"/>
      <c r="UG398" s="24"/>
      <c r="UH398" s="24"/>
      <c r="UI398" s="24"/>
      <c r="UJ398" s="24"/>
      <c r="UK398" s="24"/>
      <c r="UL398" s="24"/>
      <c r="UM398" s="24"/>
      <c r="UN398" s="24"/>
      <c r="UO398" s="24"/>
      <c r="UP398" s="24"/>
      <c r="UQ398" s="24"/>
      <c r="UR398" s="24"/>
      <c r="US398" s="24"/>
      <c r="UT398" s="24"/>
      <c r="UU398" s="24"/>
      <c r="UV398" s="24"/>
      <c r="UW398" s="24"/>
      <c r="UX398" s="24"/>
      <c r="UY398" s="24"/>
      <c r="UZ398" s="24"/>
      <c r="VA398" s="24"/>
      <c r="VB398" s="24"/>
      <c r="VC398" s="24"/>
      <c r="VD398" s="24"/>
    </row>
    <row r="399" spans="1:576" s="23" customFormat="1" ht="15" customHeight="1" x14ac:dyDescent="0.2">
      <c r="A399" s="18">
        <v>66</v>
      </c>
      <c r="B399" s="89" t="s">
        <v>335</v>
      </c>
      <c r="C399" s="89" t="s">
        <v>336</v>
      </c>
      <c r="D399" s="20">
        <v>14</v>
      </c>
      <c r="E399" s="89" t="s">
        <v>257</v>
      </c>
      <c r="F399" s="89" t="s">
        <v>337</v>
      </c>
      <c r="G399" s="130" t="s">
        <v>237</v>
      </c>
      <c r="H399" s="22">
        <v>40</v>
      </c>
      <c r="I399" s="22" t="s">
        <v>123</v>
      </c>
      <c r="J399" s="21" t="s">
        <v>249</v>
      </c>
      <c r="K399" s="21" t="s">
        <v>284</v>
      </c>
      <c r="L399" s="21" t="s">
        <v>299</v>
      </c>
      <c r="M399" s="22">
        <v>1</v>
      </c>
      <c r="N399" s="62">
        <v>10937</v>
      </c>
      <c r="O399" s="62">
        <f t="shared" si="195"/>
        <v>2187.4</v>
      </c>
      <c r="P399" s="62"/>
      <c r="Q399" s="62">
        <f t="shared" si="196"/>
        <v>13124.4</v>
      </c>
      <c r="R399" s="62">
        <f>70.1*7</f>
        <v>490.69999999999993</v>
      </c>
      <c r="S399" s="62">
        <f t="shared" si="197"/>
        <v>2446.7333333333331</v>
      </c>
      <c r="T399" s="62">
        <f t="shared" si="198"/>
        <v>24467.333333333332</v>
      </c>
      <c r="U399" s="62">
        <f t="shared" si="199"/>
        <v>1968.6599999999999</v>
      </c>
      <c r="V399" s="62">
        <f t="shared" si="200"/>
        <v>393.73199999999997</v>
      </c>
      <c r="W399" s="62">
        <f t="shared" si="201"/>
        <v>656.22</v>
      </c>
      <c r="X399" s="62">
        <f t="shared" si="202"/>
        <v>262.488</v>
      </c>
      <c r="Y399" s="62">
        <f t="shared" si="193"/>
        <v>926</v>
      </c>
      <c r="Z399" s="62">
        <f t="shared" si="194"/>
        <v>630</v>
      </c>
      <c r="AA399" s="64">
        <f t="shared" si="203"/>
        <v>7340.2</v>
      </c>
      <c r="AB399" s="64">
        <f t="shared" si="204"/>
        <v>21306.722222222223</v>
      </c>
      <c r="AC399" s="64">
        <f t="shared" si="205"/>
        <v>255680.66666666669</v>
      </c>
      <c r="AD399" s="64"/>
      <c r="AE399" s="64"/>
      <c r="AF399" s="64"/>
      <c r="AG399" s="64"/>
      <c r="AH399" s="64"/>
      <c r="AI399" s="64"/>
      <c r="AJ399" s="64"/>
      <c r="AK399" s="64"/>
      <c r="AL399" s="6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  <c r="OV399" s="24"/>
      <c r="OW399" s="24"/>
      <c r="OX399" s="24"/>
      <c r="OY399" s="24"/>
      <c r="OZ399" s="24"/>
      <c r="PA399" s="24"/>
      <c r="PB399" s="24"/>
      <c r="PC399" s="24"/>
      <c r="PD399" s="24"/>
      <c r="PE399" s="24"/>
      <c r="PF399" s="24"/>
      <c r="PG399" s="24"/>
      <c r="PH399" s="24"/>
      <c r="PI399" s="24"/>
      <c r="PJ399" s="24"/>
      <c r="PK399" s="24"/>
      <c r="PL399" s="24"/>
      <c r="PM399" s="24"/>
      <c r="PN399" s="24"/>
      <c r="PO399" s="24"/>
      <c r="PP399" s="24"/>
      <c r="PQ399" s="24"/>
      <c r="PR399" s="24"/>
      <c r="PS399" s="24"/>
      <c r="PT399" s="24"/>
      <c r="PU399" s="24"/>
      <c r="PV399" s="24"/>
      <c r="PW399" s="24"/>
      <c r="PX399" s="24"/>
      <c r="PY399" s="24"/>
      <c r="PZ399" s="24"/>
      <c r="QA399" s="24"/>
      <c r="QB399" s="24"/>
      <c r="QC399" s="24"/>
      <c r="QD399" s="24"/>
      <c r="QE399" s="24"/>
      <c r="QF399" s="24"/>
      <c r="QG399" s="24"/>
      <c r="QH399" s="24"/>
      <c r="QI399" s="24"/>
      <c r="QJ399" s="24"/>
      <c r="QK399" s="24"/>
      <c r="QL399" s="24"/>
      <c r="QM399" s="24"/>
      <c r="QN399" s="24"/>
      <c r="QO399" s="24"/>
      <c r="QP399" s="24"/>
      <c r="QQ399" s="24"/>
      <c r="QR399" s="24"/>
      <c r="QS399" s="24"/>
      <c r="QT399" s="24"/>
      <c r="QU399" s="24"/>
      <c r="QV399" s="24"/>
      <c r="QW399" s="24"/>
      <c r="QX399" s="24"/>
      <c r="QY399" s="24"/>
      <c r="QZ399" s="24"/>
      <c r="RA399" s="24"/>
      <c r="RB399" s="24"/>
      <c r="RC399" s="24"/>
      <c r="RD399" s="24"/>
      <c r="RE399" s="24"/>
      <c r="RF399" s="24"/>
      <c r="RG399" s="24"/>
      <c r="RH399" s="24"/>
      <c r="RI399" s="24"/>
      <c r="RJ399" s="24"/>
      <c r="RK399" s="24"/>
      <c r="RL399" s="24"/>
      <c r="RM399" s="24"/>
      <c r="RN399" s="24"/>
      <c r="RO399" s="24"/>
      <c r="RP399" s="24"/>
      <c r="RQ399" s="24"/>
      <c r="RR399" s="24"/>
      <c r="RS399" s="24"/>
      <c r="RT399" s="24"/>
      <c r="RU399" s="24"/>
      <c r="RV399" s="24"/>
      <c r="RW399" s="24"/>
      <c r="RX399" s="24"/>
      <c r="RY399" s="24"/>
      <c r="RZ399" s="24"/>
      <c r="SA399" s="24"/>
      <c r="SB399" s="24"/>
      <c r="SC399" s="24"/>
      <c r="SD399" s="24"/>
      <c r="SE399" s="24"/>
      <c r="SF399" s="24"/>
      <c r="SG399" s="24"/>
      <c r="SH399" s="24"/>
      <c r="SI399" s="24"/>
      <c r="SJ399" s="24"/>
      <c r="SK399" s="24"/>
      <c r="SL399" s="24"/>
      <c r="SM399" s="24"/>
      <c r="SN399" s="24"/>
      <c r="SO399" s="24"/>
      <c r="SP399" s="24"/>
      <c r="SQ399" s="24"/>
      <c r="SR399" s="24"/>
      <c r="SS399" s="24"/>
      <c r="ST399" s="24"/>
      <c r="SU399" s="24"/>
      <c r="SV399" s="24"/>
      <c r="SW399" s="24"/>
      <c r="SX399" s="24"/>
      <c r="SY399" s="24"/>
      <c r="SZ399" s="24"/>
      <c r="TA399" s="24"/>
      <c r="TB399" s="24"/>
      <c r="TC399" s="24"/>
      <c r="TD399" s="24"/>
      <c r="TE399" s="24"/>
      <c r="TF399" s="24"/>
      <c r="TG399" s="24"/>
      <c r="TH399" s="24"/>
      <c r="TI399" s="24"/>
      <c r="TJ399" s="24"/>
      <c r="TK399" s="24"/>
      <c r="TL399" s="24"/>
      <c r="TM399" s="24"/>
      <c r="TN399" s="24"/>
      <c r="TO399" s="24"/>
      <c r="TP399" s="24"/>
      <c r="TQ399" s="24"/>
      <c r="TR399" s="24"/>
      <c r="TS399" s="24"/>
      <c r="TT399" s="24"/>
      <c r="TU399" s="24"/>
      <c r="TV399" s="24"/>
      <c r="TW399" s="24"/>
      <c r="TX399" s="24"/>
      <c r="TY399" s="24"/>
      <c r="TZ399" s="24"/>
      <c r="UA399" s="24"/>
      <c r="UB399" s="24"/>
      <c r="UC399" s="24"/>
      <c r="UD399" s="24"/>
      <c r="UE399" s="24"/>
      <c r="UF399" s="24"/>
      <c r="UG399" s="24"/>
      <c r="UH399" s="24"/>
      <c r="UI399" s="24"/>
      <c r="UJ399" s="24"/>
      <c r="UK399" s="24"/>
      <c r="UL399" s="24"/>
      <c r="UM399" s="24"/>
      <c r="UN399" s="24"/>
      <c r="UO399" s="24"/>
      <c r="UP399" s="24"/>
      <c r="UQ399" s="24"/>
      <c r="UR399" s="24"/>
      <c r="US399" s="24"/>
      <c r="UT399" s="24"/>
      <c r="UU399" s="24"/>
      <c r="UV399" s="24"/>
      <c r="UW399" s="24"/>
      <c r="UX399" s="24"/>
      <c r="UY399" s="24"/>
      <c r="UZ399" s="24"/>
      <c r="VA399" s="24"/>
      <c r="VB399" s="24"/>
      <c r="VC399" s="24"/>
      <c r="VD399" s="24"/>
    </row>
    <row r="400" spans="1:576" s="23" customFormat="1" ht="15" customHeight="1" x14ac:dyDescent="0.2">
      <c r="A400" s="18">
        <v>67</v>
      </c>
      <c r="B400" s="89" t="s">
        <v>335</v>
      </c>
      <c r="C400" s="89" t="s">
        <v>336</v>
      </c>
      <c r="D400" s="20">
        <v>14</v>
      </c>
      <c r="E400" s="89" t="s">
        <v>257</v>
      </c>
      <c r="F400" s="89" t="s">
        <v>337</v>
      </c>
      <c r="G400" s="130" t="s">
        <v>237</v>
      </c>
      <c r="H400" s="22">
        <v>40</v>
      </c>
      <c r="I400" s="22" t="s">
        <v>123</v>
      </c>
      <c r="J400" s="21" t="s">
        <v>249</v>
      </c>
      <c r="K400" s="21" t="s">
        <v>284</v>
      </c>
      <c r="L400" s="21" t="s">
        <v>299</v>
      </c>
      <c r="M400" s="22">
        <v>1</v>
      </c>
      <c r="N400" s="62">
        <v>10937</v>
      </c>
      <c r="O400" s="62">
        <f t="shared" si="195"/>
        <v>2187.4</v>
      </c>
      <c r="P400" s="62"/>
      <c r="Q400" s="62">
        <f t="shared" si="196"/>
        <v>13124.4</v>
      </c>
      <c r="R400" s="62">
        <f>70.1*7</f>
        <v>490.69999999999993</v>
      </c>
      <c r="S400" s="62">
        <f t="shared" si="197"/>
        <v>2446.7333333333331</v>
      </c>
      <c r="T400" s="62">
        <f t="shared" si="198"/>
        <v>24467.333333333332</v>
      </c>
      <c r="U400" s="62">
        <f t="shared" si="199"/>
        <v>1968.6599999999999</v>
      </c>
      <c r="V400" s="62">
        <f t="shared" si="200"/>
        <v>393.73199999999997</v>
      </c>
      <c r="W400" s="62">
        <f t="shared" si="201"/>
        <v>656.22</v>
      </c>
      <c r="X400" s="62">
        <f t="shared" si="202"/>
        <v>262.488</v>
      </c>
      <c r="Y400" s="62">
        <f t="shared" si="193"/>
        <v>926</v>
      </c>
      <c r="Z400" s="62">
        <f t="shared" si="194"/>
        <v>630</v>
      </c>
      <c r="AA400" s="64">
        <f t="shared" si="203"/>
        <v>7340.2</v>
      </c>
      <c r="AB400" s="64">
        <f t="shared" si="204"/>
        <v>21306.722222222223</v>
      </c>
      <c r="AC400" s="64">
        <f t="shared" si="205"/>
        <v>255680.66666666669</v>
      </c>
      <c r="AD400" s="64"/>
      <c r="AE400" s="64"/>
      <c r="AF400" s="64"/>
      <c r="AG400" s="64"/>
      <c r="AH400" s="64"/>
      <c r="AI400" s="64"/>
      <c r="AJ400" s="64"/>
      <c r="AK400" s="64"/>
      <c r="AL400" s="6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  <c r="OV400" s="24"/>
      <c r="OW400" s="24"/>
      <c r="OX400" s="24"/>
      <c r="OY400" s="24"/>
      <c r="OZ400" s="24"/>
      <c r="PA400" s="24"/>
      <c r="PB400" s="24"/>
      <c r="PC400" s="24"/>
      <c r="PD400" s="24"/>
      <c r="PE400" s="24"/>
      <c r="PF400" s="24"/>
      <c r="PG400" s="24"/>
      <c r="PH400" s="24"/>
      <c r="PI400" s="24"/>
      <c r="PJ400" s="24"/>
      <c r="PK400" s="24"/>
      <c r="PL400" s="24"/>
      <c r="PM400" s="24"/>
      <c r="PN400" s="24"/>
      <c r="PO400" s="24"/>
      <c r="PP400" s="24"/>
      <c r="PQ400" s="24"/>
      <c r="PR400" s="24"/>
      <c r="PS400" s="24"/>
      <c r="PT400" s="24"/>
      <c r="PU400" s="24"/>
      <c r="PV400" s="24"/>
      <c r="PW400" s="24"/>
      <c r="PX400" s="24"/>
      <c r="PY400" s="24"/>
      <c r="PZ400" s="24"/>
      <c r="QA400" s="24"/>
      <c r="QB400" s="24"/>
      <c r="QC400" s="24"/>
      <c r="QD400" s="24"/>
      <c r="QE400" s="24"/>
      <c r="QF400" s="24"/>
      <c r="QG400" s="24"/>
      <c r="QH400" s="24"/>
      <c r="QI400" s="24"/>
      <c r="QJ400" s="24"/>
      <c r="QK400" s="24"/>
      <c r="QL400" s="24"/>
      <c r="QM400" s="24"/>
      <c r="QN400" s="24"/>
      <c r="QO400" s="24"/>
      <c r="QP400" s="24"/>
      <c r="QQ400" s="24"/>
      <c r="QR400" s="24"/>
      <c r="QS400" s="24"/>
      <c r="QT400" s="24"/>
      <c r="QU400" s="24"/>
      <c r="QV400" s="24"/>
      <c r="QW400" s="24"/>
      <c r="QX400" s="24"/>
      <c r="QY400" s="24"/>
      <c r="QZ400" s="24"/>
      <c r="RA400" s="24"/>
      <c r="RB400" s="24"/>
      <c r="RC400" s="24"/>
      <c r="RD400" s="24"/>
      <c r="RE400" s="24"/>
      <c r="RF400" s="24"/>
      <c r="RG400" s="24"/>
      <c r="RH400" s="24"/>
      <c r="RI400" s="24"/>
      <c r="RJ400" s="24"/>
      <c r="RK400" s="24"/>
      <c r="RL400" s="24"/>
      <c r="RM400" s="24"/>
      <c r="RN400" s="24"/>
      <c r="RO400" s="24"/>
      <c r="RP400" s="24"/>
      <c r="RQ400" s="24"/>
      <c r="RR400" s="24"/>
      <c r="RS400" s="24"/>
      <c r="RT400" s="24"/>
      <c r="RU400" s="24"/>
      <c r="RV400" s="24"/>
      <c r="RW400" s="24"/>
      <c r="RX400" s="24"/>
      <c r="RY400" s="24"/>
      <c r="RZ400" s="24"/>
      <c r="SA400" s="24"/>
      <c r="SB400" s="24"/>
      <c r="SC400" s="24"/>
      <c r="SD400" s="24"/>
      <c r="SE400" s="24"/>
      <c r="SF400" s="24"/>
      <c r="SG400" s="24"/>
      <c r="SH400" s="24"/>
      <c r="SI400" s="24"/>
      <c r="SJ400" s="24"/>
      <c r="SK400" s="24"/>
      <c r="SL400" s="24"/>
      <c r="SM400" s="24"/>
      <c r="SN400" s="24"/>
      <c r="SO400" s="24"/>
      <c r="SP400" s="24"/>
      <c r="SQ400" s="24"/>
      <c r="SR400" s="24"/>
      <c r="SS400" s="24"/>
      <c r="ST400" s="24"/>
      <c r="SU400" s="24"/>
      <c r="SV400" s="24"/>
      <c r="SW400" s="24"/>
      <c r="SX400" s="24"/>
      <c r="SY400" s="24"/>
      <c r="SZ400" s="24"/>
      <c r="TA400" s="24"/>
      <c r="TB400" s="24"/>
      <c r="TC400" s="24"/>
      <c r="TD400" s="24"/>
      <c r="TE400" s="24"/>
      <c r="TF400" s="24"/>
      <c r="TG400" s="24"/>
      <c r="TH400" s="24"/>
      <c r="TI400" s="24"/>
      <c r="TJ400" s="24"/>
      <c r="TK400" s="24"/>
      <c r="TL400" s="24"/>
      <c r="TM400" s="24"/>
      <c r="TN400" s="24"/>
      <c r="TO400" s="24"/>
      <c r="TP400" s="24"/>
      <c r="TQ400" s="24"/>
      <c r="TR400" s="24"/>
      <c r="TS400" s="24"/>
      <c r="TT400" s="24"/>
      <c r="TU400" s="24"/>
      <c r="TV400" s="24"/>
      <c r="TW400" s="24"/>
      <c r="TX400" s="24"/>
      <c r="TY400" s="24"/>
      <c r="TZ400" s="24"/>
      <c r="UA400" s="24"/>
      <c r="UB400" s="24"/>
      <c r="UC400" s="24"/>
      <c r="UD400" s="24"/>
      <c r="UE400" s="24"/>
      <c r="UF400" s="24"/>
      <c r="UG400" s="24"/>
      <c r="UH400" s="24"/>
      <c r="UI400" s="24"/>
      <c r="UJ400" s="24"/>
      <c r="UK400" s="24"/>
      <c r="UL400" s="24"/>
      <c r="UM400" s="24"/>
      <c r="UN400" s="24"/>
      <c r="UO400" s="24"/>
      <c r="UP400" s="24"/>
      <c r="UQ400" s="24"/>
      <c r="UR400" s="24"/>
      <c r="US400" s="24"/>
      <c r="UT400" s="24"/>
      <c r="UU400" s="24"/>
      <c r="UV400" s="24"/>
      <c r="UW400" s="24"/>
      <c r="UX400" s="24"/>
      <c r="UY400" s="24"/>
      <c r="UZ400" s="24"/>
      <c r="VA400" s="24"/>
      <c r="VB400" s="24"/>
      <c r="VC400" s="24"/>
      <c r="VD400" s="24"/>
    </row>
    <row r="401" spans="1:576" s="23" customFormat="1" ht="15" customHeight="1" x14ac:dyDescent="0.2">
      <c r="A401" s="18">
        <v>68</v>
      </c>
      <c r="B401" s="89" t="s">
        <v>335</v>
      </c>
      <c r="C401" s="89" t="s">
        <v>336</v>
      </c>
      <c r="D401" s="20">
        <v>14</v>
      </c>
      <c r="E401" s="89" t="s">
        <v>257</v>
      </c>
      <c r="F401" s="89" t="s">
        <v>337</v>
      </c>
      <c r="G401" s="130" t="s">
        <v>237</v>
      </c>
      <c r="H401" s="22">
        <v>40</v>
      </c>
      <c r="I401" s="22" t="s">
        <v>123</v>
      </c>
      <c r="J401" s="21" t="s">
        <v>249</v>
      </c>
      <c r="K401" s="21" t="s">
        <v>284</v>
      </c>
      <c r="L401" s="21" t="s">
        <v>299</v>
      </c>
      <c r="M401" s="22">
        <v>1</v>
      </c>
      <c r="N401" s="62">
        <v>10937</v>
      </c>
      <c r="O401" s="62">
        <f t="shared" si="195"/>
        <v>2187.4</v>
      </c>
      <c r="P401" s="62"/>
      <c r="Q401" s="62">
        <f t="shared" si="196"/>
        <v>13124.4</v>
      </c>
      <c r="R401" s="62">
        <f>70.1*4</f>
        <v>280.39999999999998</v>
      </c>
      <c r="S401" s="62">
        <f t="shared" si="197"/>
        <v>2446.7333333333331</v>
      </c>
      <c r="T401" s="62">
        <f t="shared" si="198"/>
        <v>24467.333333333332</v>
      </c>
      <c r="U401" s="62">
        <f t="shared" si="199"/>
        <v>1968.6599999999999</v>
      </c>
      <c r="V401" s="62">
        <f t="shared" si="200"/>
        <v>393.73199999999997</v>
      </c>
      <c r="W401" s="62">
        <f t="shared" si="201"/>
        <v>656.22</v>
      </c>
      <c r="X401" s="62">
        <f t="shared" si="202"/>
        <v>262.488</v>
      </c>
      <c r="Y401" s="62">
        <f t="shared" si="193"/>
        <v>926</v>
      </c>
      <c r="Z401" s="62">
        <f t="shared" si="194"/>
        <v>630</v>
      </c>
      <c r="AA401" s="64">
        <f t="shared" si="203"/>
        <v>7340.2</v>
      </c>
      <c r="AB401" s="64">
        <f t="shared" si="204"/>
        <v>21096.422222222223</v>
      </c>
      <c r="AC401" s="64">
        <f t="shared" si="205"/>
        <v>253157.06666666668</v>
      </c>
      <c r="AD401" s="64"/>
      <c r="AE401" s="64"/>
      <c r="AF401" s="64"/>
      <c r="AG401" s="64"/>
      <c r="AH401" s="64"/>
      <c r="AI401" s="64"/>
      <c r="AJ401" s="64"/>
      <c r="AK401" s="64"/>
      <c r="AL401" s="6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  <c r="OV401" s="24"/>
      <c r="OW401" s="24"/>
      <c r="OX401" s="24"/>
      <c r="OY401" s="24"/>
      <c r="OZ401" s="24"/>
      <c r="PA401" s="24"/>
      <c r="PB401" s="24"/>
      <c r="PC401" s="24"/>
      <c r="PD401" s="24"/>
      <c r="PE401" s="24"/>
      <c r="PF401" s="24"/>
      <c r="PG401" s="24"/>
      <c r="PH401" s="24"/>
      <c r="PI401" s="24"/>
      <c r="PJ401" s="24"/>
      <c r="PK401" s="24"/>
      <c r="PL401" s="24"/>
      <c r="PM401" s="24"/>
      <c r="PN401" s="24"/>
      <c r="PO401" s="24"/>
      <c r="PP401" s="24"/>
      <c r="PQ401" s="24"/>
      <c r="PR401" s="24"/>
      <c r="PS401" s="24"/>
      <c r="PT401" s="24"/>
      <c r="PU401" s="24"/>
      <c r="PV401" s="24"/>
      <c r="PW401" s="24"/>
      <c r="PX401" s="24"/>
      <c r="PY401" s="24"/>
      <c r="PZ401" s="24"/>
      <c r="QA401" s="24"/>
      <c r="QB401" s="24"/>
      <c r="QC401" s="24"/>
      <c r="QD401" s="24"/>
      <c r="QE401" s="24"/>
      <c r="QF401" s="24"/>
      <c r="QG401" s="24"/>
      <c r="QH401" s="24"/>
      <c r="QI401" s="24"/>
      <c r="QJ401" s="24"/>
      <c r="QK401" s="24"/>
      <c r="QL401" s="24"/>
      <c r="QM401" s="24"/>
      <c r="QN401" s="24"/>
      <c r="QO401" s="24"/>
      <c r="QP401" s="24"/>
      <c r="QQ401" s="24"/>
      <c r="QR401" s="24"/>
      <c r="QS401" s="24"/>
      <c r="QT401" s="24"/>
      <c r="QU401" s="24"/>
      <c r="QV401" s="24"/>
      <c r="QW401" s="24"/>
      <c r="QX401" s="24"/>
      <c r="QY401" s="24"/>
      <c r="QZ401" s="24"/>
      <c r="RA401" s="24"/>
      <c r="RB401" s="24"/>
      <c r="RC401" s="24"/>
      <c r="RD401" s="24"/>
      <c r="RE401" s="24"/>
      <c r="RF401" s="24"/>
      <c r="RG401" s="24"/>
      <c r="RH401" s="24"/>
      <c r="RI401" s="24"/>
      <c r="RJ401" s="24"/>
      <c r="RK401" s="24"/>
      <c r="RL401" s="24"/>
      <c r="RM401" s="24"/>
      <c r="RN401" s="24"/>
      <c r="RO401" s="24"/>
      <c r="RP401" s="24"/>
      <c r="RQ401" s="24"/>
      <c r="RR401" s="24"/>
      <c r="RS401" s="24"/>
      <c r="RT401" s="24"/>
      <c r="RU401" s="24"/>
      <c r="RV401" s="24"/>
      <c r="RW401" s="24"/>
      <c r="RX401" s="24"/>
      <c r="RY401" s="24"/>
      <c r="RZ401" s="24"/>
      <c r="SA401" s="24"/>
      <c r="SB401" s="24"/>
      <c r="SC401" s="24"/>
      <c r="SD401" s="24"/>
      <c r="SE401" s="24"/>
      <c r="SF401" s="24"/>
      <c r="SG401" s="24"/>
      <c r="SH401" s="24"/>
      <c r="SI401" s="24"/>
      <c r="SJ401" s="24"/>
      <c r="SK401" s="24"/>
      <c r="SL401" s="24"/>
      <c r="SM401" s="24"/>
      <c r="SN401" s="24"/>
      <c r="SO401" s="24"/>
      <c r="SP401" s="24"/>
      <c r="SQ401" s="24"/>
      <c r="SR401" s="24"/>
      <c r="SS401" s="24"/>
      <c r="ST401" s="24"/>
      <c r="SU401" s="24"/>
      <c r="SV401" s="24"/>
      <c r="SW401" s="24"/>
      <c r="SX401" s="24"/>
      <c r="SY401" s="24"/>
      <c r="SZ401" s="24"/>
      <c r="TA401" s="24"/>
      <c r="TB401" s="24"/>
      <c r="TC401" s="24"/>
      <c r="TD401" s="24"/>
      <c r="TE401" s="24"/>
      <c r="TF401" s="24"/>
      <c r="TG401" s="24"/>
      <c r="TH401" s="24"/>
      <c r="TI401" s="24"/>
      <c r="TJ401" s="24"/>
      <c r="TK401" s="24"/>
      <c r="TL401" s="24"/>
      <c r="TM401" s="24"/>
      <c r="TN401" s="24"/>
      <c r="TO401" s="24"/>
      <c r="TP401" s="24"/>
      <c r="TQ401" s="24"/>
      <c r="TR401" s="24"/>
      <c r="TS401" s="24"/>
      <c r="TT401" s="24"/>
      <c r="TU401" s="24"/>
      <c r="TV401" s="24"/>
      <c r="TW401" s="24"/>
      <c r="TX401" s="24"/>
      <c r="TY401" s="24"/>
      <c r="TZ401" s="24"/>
      <c r="UA401" s="24"/>
      <c r="UB401" s="24"/>
      <c r="UC401" s="24"/>
      <c r="UD401" s="24"/>
      <c r="UE401" s="24"/>
      <c r="UF401" s="24"/>
      <c r="UG401" s="24"/>
      <c r="UH401" s="24"/>
      <c r="UI401" s="24"/>
      <c r="UJ401" s="24"/>
      <c r="UK401" s="24"/>
      <c r="UL401" s="24"/>
      <c r="UM401" s="24"/>
      <c r="UN401" s="24"/>
      <c r="UO401" s="24"/>
      <c r="UP401" s="24"/>
      <c r="UQ401" s="24"/>
      <c r="UR401" s="24"/>
      <c r="US401" s="24"/>
      <c r="UT401" s="24"/>
      <c r="UU401" s="24"/>
      <c r="UV401" s="24"/>
      <c r="UW401" s="24"/>
      <c r="UX401" s="24"/>
      <c r="UY401" s="24"/>
      <c r="UZ401" s="24"/>
      <c r="VA401" s="24"/>
      <c r="VB401" s="24"/>
      <c r="VC401" s="24"/>
      <c r="VD401" s="24"/>
    </row>
    <row r="402" spans="1:576" s="23" customFormat="1" ht="15" customHeight="1" x14ac:dyDescent="0.2">
      <c r="A402" s="18">
        <v>69</v>
      </c>
      <c r="B402" s="89" t="s">
        <v>335</v>
      </c>
      <c r="C402" s="89" t="s">
        <v>336</v>
      </c>
      <c r="D402" s="20">
        <v>14</v>
      </c>
      <c r="E402" s="89" t="s">
        <v>257</v>
      </c>
      <c r="F402" s="89" t="s">
        <v>337</v>
      </c>
      <c r="G402" s="130" t="s">
        <v>237</v>
      </c>
      <c r="H402" s="22">
        <v>40</v>
      </c>
      <c r="I402" s="22" t="s">
        <v>123</v>
      </c>
      <c r="J402" s="21" t="s">
        <v>249</v>
      </c>
      <c r="K402" s="21" t="s">
        <v>284</v>
      </c>
      <c r="L402" s="21" t="s">
        <v>299</v>
      </c>
      <c r="M402" s="22">
        <v>1</v>
      </c>
      <c r="N402" s="62">
        <v>10937</v>
      </c>
      <c r="O402" s="62">
        <f t="shared" si="195"/>
        <v>2187.4</v>
      </c>
      <c r="P402" s="62"/>
      <c r="Q402" s="62">
        <f t="shared" si="196"/>
        <v>13124.4</v>
      </c>
      <c r="R402" s="62">
        <f>70.1*7</f>
        <v>490.69999999999993</v>
      </c>
      <c r="S402" s="62">
        <f t="shared" si="197"/>
        <v>2446.7333333333331</v>
      </c>
      <c r="T402" s="62">
        <f t="shared" si="198"/>
        <v>24467.333333333332</v>
      </c>
      <c r="U402" s="62">
        <f t="shared" si="199"/>
        <v>1968.6599999999999</v>
      </c>
      <c r="V402" s="62">
        <f t="shared" si="200"/>
        <v>393.73199999999997</v>
      </c>
      <c r="W402" s="62">
        <f t="shared" si="201"/>
        <v>656.22</v>
      </c>
      <c r="X402" s="62">
        <f t="shared" si="202"/>
        <v>262.488</v>
      </c>
      <c r="Y402" s="62">
        <f t="shared" si="193"/>
        <v>926</v>
      </c>
      <c r="Z402" s="62">
        <f t="shared" si="194"/>
        <v>630</v>
      </c>
      <c r="AA402" s="64">
        <f t="shared" si="203"/>
        <v>7340.2</v>
      </c>
      <c r="AB402" s="64">
        <f t="shared" si="204"/>
        <v>21306.722222222223</v>
      </c>
      <c r="AC402" s="64">
        <f t="shared" si="205"/>
        <v>255680.66666666669</v>
      </c>
      <c r="AD402" s="64"/>
      <c r="AE402" s="64"/>
      <c r="AF402" s="64"/>
      <c r="AG402" s="64"/>
      <c r="AH402" s="64"/>
      <c r="AI402" s="64"/>
      <c r="AJ402" s="64"/>
      <c r="AK402" s="64"/>
      <c r="AL402" s="6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  <c r="OV402" s="24"/>
      <c r="OW402" s="24"/>
      <c r="OX402" s="24"/>
      <c r="OY402" s="24"/>
      <c r="OZ402" s="24"/>
      <c r="PA402" s="24"/>
      <c r="PB402" s="24"/>
      <c r="PC402" s="24"/>
      <c r="PD402" s="24"/>
      <c r="PE402" s="24"/>
      <c r="PF402" s="24"/>
      <c r="PG402" s="24"/>
      <c r="PH402" s="24"/>
      <c r="PI402" s="24"/>
      <c r="PJ402" s="24"/>
      <c r="PK402" s="24"/>
      <c r="PL402" s="24"/>
      <c r="PM402" s="24"/>
      <c r="PN402" s="24"/>
      <c r="PO402" s="24"/>
      <c r="PP402" s="24"/>
      <c r="PQ402" s="24"/>
      <c r="PR402" s="24"/>
      <c r="PS402" s="24"/>
      <c r="PT402" s="24"/>
      <c r="PU402" s="24"/>
      <c r="PV402" s="24"/>
      <c r="PW402" s="24"/>
      <c r="PX402" s="24"/>
      <c r="PY402" s="24"/>
      <c r="PZ402" s="24"/>
      <c r="QA402" s="24"/>
      <c r="QB402" s="24"/>
      <c r="QC402" s="24"/>
      <c r="QD402" s="24"/>
      <c r="QE402" s="24"/>
      <c r="QF402" s="24"/>
      <c r="QG402" s="24"/>
      <c r="QH402" s="24"/>
      <c r="QI402" s="24"/>
      <c r="QJ402" s="24"/>
      <c r="QK402" s="24"/>
      <c r="QL402" s="24"/>
      <c r="QM402" s="24"/>
      <c r="QN402" s="24"/>
      <c r="QO402" s="24"/>
      <c r="QP402" s="24"/>
      <c r="QQ402" s="24"/>
      <c r="QR402" s="24"/>
      <c r="QS402" s="24"/>
      <c r="QT402" s="24"/>
      <c r="QU402" s="24"/>
      <c r="QV402" s="24"/>
      <c r="QW402" s="24"/>
      <c r="QX402" s="24"/>
      <c r="QY402" s="24"/>
      <c r="QZ402" s="24"/>
      <c r="RA402" s="24"/>
      <c r="RB402" s="24"/>
      <c r="RC402" s="24"/>
      <c r="RD402" s="24"/>
      <c r="RE402" s="24"/>
      <c r="RF402" s="24"/>
      <c r="RG402" s="24"/>
      <c r="RH402" s="24"/>
      <c r="RI402" s="24"/>
      <c r="RJ402" s="24"/>
      <c r="RK402" s="24"/>
      <c r="RL402" s="24"/>
      <c r="RM402" s="24"/>
      <c r="RN402" s="24"/>
      <c r="RO402" s="24"/>
      <c r="RP402" s="24"/>
      <c r="RQ402" s="24"/>
      <c r="RR402" s="24"/>
      <c r="RS402" s="24"/>
      <c r="RT402" s="24"/>
      <c r="RU402" s="24"/>
      <c r="RV402" s="24"/>
      <c r="RW402" s="24"/>
      <c r="RX402" s="24"/>
      <c r="RY402" s="24"/>
      <c r="RZ402" s="24"/>
      <c r="SA402" s="24"/>
      <c r="SB402" s="24"/>
      <c r="SC402" s="24"/>
      <c r="SD402" s="24"/>
      <c r="SE402" s="24"/>
      <c r="SF402" s="24"/>
      <c r="SG402" s="24"/>
      <c r="SH402" s="24"/>
      <c r="SI402" s="24"/>
      <c r="SJ402" s="24"/>
      <c r="SK402" s="24"/>
      <c r="SL402" s="24"/>
      <c r="SM402" s="24"/>
      <c r="SN402" s="24"/>
      <c r="SO402" s="24"/>
      <c r="SP402" s="24"/>
      <c r="SQ402" s="24"/>
      <c r="SR402" s="24"/>
      <c r="SS402" s="24"/>
      <c r="ST402" s="24"/>
      <c r="SU402" s="24"/>
      <c r="SV402" s="24"/>
      <c r="SW402" s="24"/>
      <c r="SX402" s="24"/>
      <c r="SY402" s="24"/>
      <c r="SZ402" s="24"/>
      <c r="TA402" s="24"/>
      <c r="TB402" s="24"/>
      <c r="TC402" s="24"/>
      <c r="TD402" s="24"/>
      <c r="TE402" s="24"/>
      <c r="TF402" s="24"/>
      <c r="TG402" s="24"/>
      <c r="TH402" s="24"/>
      <c r="TI402" s="24"/>
      <c r="TJ402" s="24"/>
      <c r="TK402" s="24"/>
      <c r="TL402" s="24"/>
      <c r="TM402" s="24"/>
      <c r="TN402" s="24"/>
      <c r="TO402" s="24"/>
      <c r="TP402" s="24"/>
      <c r="TQ402" s="24"/>
      <c r="TR402" s="24"/>
      <c r="TS402" s="24"/>
      <c r="TT402" s="24"/>
      <c r="TU402" s="24"/>
      <c r="TV402" s="24"/>
      <c r="TW402" s="24"/>
      <c r="TX402" s="24"/>
      <c r="TY402" s="24"/>
      <c r="TZ402" s="24"/>
      <c r="UA402" s="24"/>
      <c r="UB402" s="24"/>
      <c r="UC402" s="24"/>
      <c r="UD402" s="24"/>
      <c r="UE402" s="24"/>
      <c r="UF402" s="24"/>
      <c r="UG402" s="24"/>
      <c r="UH402" s="24"/>
      <c r="UI402" s="24"/>
      <c r="UJ402" s="24"/>
      <c r="UK402" s="24"/>
      <c r="UL402" s="24"/>
      <c r="UM402" s="24"/>
      <c r="UN402" s="24"/>
      <c r="UO402" s="24"/>
      <c r="UP402" s="24"/>
      <c r="UQ402" s="24"/>
      <c r="UR402" s="24"/>
      <c r="US402" s="24"/>
      <c r="UT402" s="24"/>
      <c r="UU402" s="24"/>
      <c r="UV402" s="24"/>
      <c r="UW402" s="24"/>
      <c r="UX402" s="24"/>
      <c r="UY402" s="24"/>
      <c r="UZ402" s="24"/>
      <c r="VA402" s="24"/>
      <c r="VB402" s="24"/>
      <c r="VC402" s="24"/>
      <c r="VD402" s="24"/>
    </row>
    <row r="403" spans="1:576" s="23" customFormat="1" ht="15" customHeight="1" x14ac:dyDescent="0.2">
      <c r="A403" s="18">
        <v>70</v>
      </c>
      <c r="B403" s="89" t="s">
        <v>335</v>
      </c>
      <c r="C403" s="89" t="s">
        <v>336</v>
      </c>
      <c r="D403" s="20">
        <v>14</v>
      </c>
      <c r="E403" s="89" t="s">
        <v>257</v>
      </c>
      <c r="F403" s="89" t="s">
        <v>337</v>
      </c>
      <c r="G403" s="130" t="s">
        <v>237</v>
      </c>
      <c r="H403" s="22">
        <v>40</v>
      </c>
      <c r="I403" s="22" t="s">
        <v>123</v>
      </c>
      <c r="J403" s="21" t="s">
        <v>249</v>
      </c>
      <c r="K403" s="21" t="s">
        <v>284</v>
      </c>
      <c r="L403" s="21" t="s">
        <v>299</v>
      </c>
      <c r="M403" s="22">
        <v>1</v>
      </c>
      <c r="N403" s="62">
        <v>10937</v>
      </c>
      <c r="O403" s="62">
        <f t="shared" si="195"/>
        <v>2187.4</v>
      </c>
      <c r="P403" s="62"/>
      <c r="Q403" s="62">
        <f t="shared" si="196"/>
        <v>13124.4</v>
      </c>
      <c r="R403" s="62"/>
      <c r="S403" s="62">
        <f t="shared" si="197"/>
        <v>2446.7333333333331</v>
      </c>
      <c r="T403" s="62">
        <f t="shared" si="198"/>
        <v>24467.333333333332</v>
      </c>
      <c r="U403" s="62">
        <f t="shared" si="199"/>
        <v>1968.6599999999999</v>
      </c>
      <c r="V403" s="62">
        <f t="shared" si="200"/>
        <v>393.73199999999997</v>
      </c>
      <c r="W403" s="62">
        <f t="shared" si="201"/>
        <v>656.22</v>
      </c>
      <c r="X403" s="62">
        <f t="shared" si="202"/>
        <v>262.488</v>
      </c>
      <c r="Y403" s="62">
        <f t="shared" si="193"/>
        <v>926</v>
      </c>
      <c r="Z403" s="62">
        <f t="shared" si="194"/>
        <v>630</v>
      </c>
      <c r="AA403" s="64">
        <f t="shared" si="203"/>
        <v>7340.2</v>
      </c>
      <c r="AB403" s="64">
        <f t="shared" si="204"/>
        <v>20816.022222222222</v>
      </c>
      <c r="AC403" s="64">
        <f t="shared" si="205"/>
        <v>249792.26666666666</v>
      </c>
      <c r="AD403" s="64"/>
      <c r="AE403" s="64"/>
      <c r="AF403" s="64"/>
      <c r="AG403" s="64"/>
      <c r="AH403" s="64"/>
      <c r="AI403" s="64"/>
      <c r="AJ403" s="64"/>
      <c r="AK403" s="64"/>
      <c r="AL403" s="6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  <c r="OV403" s="24"/>
      <c r="OW403" s="24"/>
      <c r="OX403" s="24"/>
      <c r="OY403" s="24"/>
      <c r="OZ403" s="24"/>
      <c r="PA403" s="24"/>
      <c r="PB403" s="24"/>
      <c r="PC403" s="24"/>
      <c r="PD403" s="24"/>
      <c r="PE403" s="24"/>
      <c r="PF403" s="24"/>
      <c r="PG403" s="24"/>
      <c r="PH403" s="24"/>
      <c r="PI403" s="24"/>
      <c r="PJ403" s="24"/>
      <c r="PK403" s="24"/>
      <c r="PL403" s="24"/>
      <c r="PM403" s="24"/>
      <c r="PN403" s="24"/>
      <c r="PO403" s="24"/>
      <c r="PP403" s="24"/>
      <c r="PQ403" s="24"/>
      <c r="PR403" s="24"/>
      <c r="PS403" s="24"/>
      <c r="PT403" s="24"/>
      <c r="PU403" s="24"/>
      <c r="PV403" s="24"/>
      <c r="PW403" s="24"/>
      <c r="PX403" s="24"/>
      <c r="PY403" s="24"/>
      <c r="PZ403" s="24"/>
      <c r="QA403" s="24"/>
      <c r="QB403" s="24"/>
      <c r="QC403" s="24"/>
      <c r="QD403" s="24"/>
      <c r="QE403" s="24"/>
      <c r="QF403" s="24"/>
      <c r="QG403" s="24"/>
      <c r="QH403" s="24"/>
      <c r="QI403" s="24"/>
      <c r="QJ403" s="24"/>
      <c r="QK403" s="24"/>
      <c r="QL403" s="24"/>
      <c r="QM403" s="24"/>
      <c r="QN403" s="24"/>
      <c r="QO403" s="24"/>
      <c r="QP403" s="24"/>
      <c r="QQ403" s="24"/>
      <c r="QR403" s="24"/>
      <c r="QS403" s="24"/>
      <c r="QT403" s="24"/>
      <c r="QU403" s="24"/>
      <c r="QV403" s="24"/>
      <c r="QW403" s="24"/>
      <c r="QX403" s="24"/>
      <c r="QY403" s="24"/>
      <c r="QZ403" s="24"/>
      <c r="RA403" s="24"/>
      <c r="RB403" s="24"/>
      <c r="RC403" s="24"/>
      <c r="RD403" s="24"/>
      <c r="RE403" s="24"/>
      <c r="RF403" s="24"/>
      <c r="RG403" s="24"/>
      <c r="RH403" s="24"/>
      <c r="RI403" s="24"/>
      <c r="RJ403" s="24"/>
      <c r="RK403" s="24"/>
      <c r="RL403" s="24"/>
      <c r="RM403" s="24"/>
      <c r="RN403" s="24"/>
      <c r="RO403" s="24"/>
      <c r="RP403" s="24"/>
      <c r="RQ403" s="24"/>
      <c r="RR403" s="24"/>
      <c r="RS403" s="24"/>
      <c r="RT403" s="24"/>
      <c r="RU403" s="24"/>
      <c r="RV403" s="24"/>
      <c r="RW403" s="24"/>
      <c r="RX403" s="24"/>
      <c r="RY403" s="24"/>
      <c r="RZ403" s="24"/>
      <c r="SA403" s="24"/>
      <c r="SB403" s="24"/>
      <c r="SC403" s="24"/>
      <c r="SD403" s="24"/>
      <c r="SE403" s="24"/>
      <c r="SF403" s="24"/>
      <c r="SG403" s="24"/>
      <c r="SH403" s="24"/>
      <c r="SI403" s="24"/>
      <c r="SJ403" s="24"/>
      <c r="SK403" s="24"/>
      <c r="SL403" s="24"/>
      <c r="SM403" s="24"/>
      <c r="SN403" s="24"/>
      <c r="SO403" s="24"/>
      <c r="SP403" s="24"/>
      <c r="SQ403" s="24"/>
      <c r="SR403" s="24"/>
      <c r="SS403" s="24"/>
      <c r="ST403" s="24"/>
      <c r="SU403" s="24"/>
      <c r="SV403" s="24"/>
      <c r="SW403" s="24"/>
      <c r="SX403" s="24"/>
      <c r="SY403" s="24"/>
      <c r="SZ403" s="24"/>
      <c r="TA403" s="24"/>
      <c r="TB403" s="24"/>
      <c r="TC403" s="24"/>
      <c r="TD403" s="24"/>
      <c r="TE403" s="24"/>
      <c r="TF403" s="24"/>
      <c r="TG403" s="24"/>
      <c r="TH403" s="24"/>
      <c r="TI403" s="24"/>
      <c r="TJ403" s="24"/>
      <c r="TK403" s="24"/>
      <c r="TL403" s="24"/>
      <c r="TM403" s="24"/>
      <c r="TN403" s="24"/>
      <c r="TO403" s="24"/>
      <c r="TP403" s="24"/>
      <c r="TQ403" s="24"/>
      <c r="TR403" s="24"/>
      <c r="TS403" s="24"/>
      <c r="TT403" s="24"/>
      <c r="TU403" s="24"/>
      <c r="TV403" s="24"/>
      <c r="TW403" s="24"/>
      <c r="TX403" s="24"/>
      <c r="TY403" s="24"/>
      <c r="TZ403" s="24"/>
      <c r="UA403" s="24"/>
      <c r="UB403" s="24"/>
      <c r="UC403" s="24"/>
      <c r="UD403" s="24"/>
      <c r="UE403" s="24"/>
      <c r="UF403" s="24"/>
      <c r="UG403" s="24"/>
      <c r="UH403" s="24"/>
      <c r="UI403" s="24"/>
      <c r="UJ403" s="24"/>
      <c r="UK403" s="24"/>
      <c r="UL403" s="24"/>
      <c r="UM403" s="24"/>
      <c r="UN403" s="24"/>
      <c r="UO403" s="24"/>
      <c r="UP403" s="24"/>
      <c r="UQ403" s="24"/>
      <c r="UR403" s="24"/>
      <c r="US403" s="24"/>
      <c r="UT403" s="24"/>
      <c r="UU403" s="24"/>
      <c r="UV403" s="24"/>
      <c r="UW403" s="24"/>
      <c r="UX403" s="24"/>
      <c r="UY403" s="24"/>
      <c r="UZ403" s="24"/>
      <c r="VA403" s="24"/>
      <c r="VB403" s="24"/>
      <c r="VC403" s="24"/>
      <c r="VD403" s="24"/>
    </row>
    <row r="404" spans="1:576" s="23" customFormat="1" ht="15" customHeight="1" x14ac:dyDescent="0.2">
      <c r="A404" s="18">
        <v>71</v>
      </c>
      <c r="B404" s="89" t="s">
        <v>335</v>
      </c>
      <c r="C404" s="89" t="s">
        <v>336</v>
      </c>
      <c r="D404" s="20">
        <v>14</v>
      </c>
      <c r="E404" s="89" t="s">
        <v>257</v>
      </c>
      <c r="F404" s="89" t="s">
        <v>337</v>
      </c>
      <c r="G404" s="130" t="s">
        <v>237</v>
      </c>
      <c r="H404" s="22">
        <v>40</v>
      </c>
      <c r="I404" s="22" t="s">
        <v>123</v>
      </c>
      <c r="J404" s="21" t="s">
        <v>249</v>
      </c>
      <c r="K404" s="21" t="s">
        <v>284</v>
      </c>
      <c r="L404" s="21" t="s">
        <v>299</v>
      </c>
      <c r="M404" s="22">
        <v>1</v>
      </c>
      <c r="N404" s="62">
        <v>10937</v>
      </c>
      <c r="O404" s="62">
        <f t="shared" si="195"/>
        <v>2187.4</v>
      </c>
      <c r="P404" s="62"/>
      <c r="Q404" s="62">
        <f t="shared" si="196"/>
        <v>13124.4</v>
      </c>
      <c r="R404" s="62">
        <f>70.1*5</f>
        <v>350.5</v>
      </c>
      <c r="S404" s="62">
        <f t="shared" si="197"/>
        <v>2446.7333333333331</v>
      </c>
      <c r="T404" s="62">
        <f t="shared" si="198"/>
        <v>24467.333333333332</v>
      </c>
      <c r="U404" s="62">
        <f t="shared" si="199"/>
        <v>1968.6599999999999</v>
      </c>
      <c r="V404" s="62">
        <f t="shared" si="200"/>
        <v>393.73199999999997</v>
      </c>
      <c r="W404" s="62">
        <f t="shared" si="201"/>
        <v>656.22</v>
      </c>
      <c r="X404" s="62">
        <f t="shared" si="202"/>
        <v>262.488</v>
      </c>
      <c r="Y404" s="62">
        <f t="shared" si="193"/>
        <v>926</v>
      </c>
      <c r="Z404" s="62">
        <f t="shared" si="194"/>
        <v>630</v>
      </c>
      <c r="AA404" s="64">
        <f t="shared" si="203"/>
        <v>7340.2</v>
      </c>
      <c r="AB404" s="64">
        <f t="shared" si="204"/>
        <v>21166.522222222222</v>
      </c>
      <c r="AC404" s="64">
        <f t="shared" si="205"/>
        <v>253998.26666666666</v>
      </c>
      <c r="AD404" s="64"/>
      <c r="AE404" s="64"/>
      <c r="AF404" s="64"/>
      <c r="AG404" s="64"/>
      <c r="AH404" s="64"/>
      <c r="AI404" s="64"/>
      <c r="AJ404" s="64"/>
      <c r="AK404" s="64"/>
      <c r="AL404" s="6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  <c r="OV404" s="24"/>
      <c r="OW404" s="24"/>
      <c r="OX404" s="24"/>
      <c r="OY404" s="24"/>
      <c r="OZ404" s="24"/>
      <c r="PA404" s="24"/>
      <c r="PB404" s="24"/>
      <c r="PC404" s="24"/>
      <c r="PD404" s="24"/>
      <c r="PE404" s="24"/>
      <c r="PF404" s="24"/>
      <c r="PG404" s="24"/>
      <c r="PH404" s="24"/>
      <c r="PI404" s="24"/>
      <c r="PJ404" s="24"/>
      <c r="PK404" s="24"/>
      <c r="PL404" s="24"/>
      <c r="PM404" s="24"/>
      <c r="PN404" s="24"/>
      <c r="PO404" s="24"/>
      <c r="PP404" s="24"/>
      <c r="PQ404" s="24"/>
      <c r="PR404" s="24"/>
      <c r="PS404" s="24"/>
      <c r="PT404" s="24"/>
      <c r="PU404" s="24"/>
      <c r="PV404" s="24"/>
      <c r="PW404" s="24"/>
      <c r="PX404" s="24"/>
      <c r="PY404" s="24"/>
      <c r="PZ404" s="24"/>
      <c r="QA404" s="24"/>
      <c r="QB404" s="24"/>
      <c r="QC404" s="24"/>
      <c r="QD404" s="24"/>
      <c r="QE404" s="24"/>
      <c r="QF404" s="24"/>
      <c r="QG404" s="24"/>
      <c r="QH404" s="24"/>
      <c r="QI404" s="24"/>
      <c r="QJ404" s="24"/>
      <c r="QK404" s="24"/>
      <c r="QL404" s="24"/>
      <c r="QM404" s="24"/>
      <c r="QN404" s="24"/>
      <c r="QO404" s="24"/>
      <c r="QP404" s="24"/>
      <c r="QQ404" s="24"/>
      <c r="QR404" s="24"/>
      <c r="QS404" s="24"/>
      <c r="QT404" s="24"/>
      <c r="QU404" s="24"/>
      <c r="QV404" s="24"/>
      <c r="QW404" s="24"/>
      <c r="QX404" s="24"/>
      <c r="QY404" s="24"/>
      <c r="QZ404" s="24"/>
      <c r="RA404" s="24"/>
      <c r="RB404" s="24"/>
      <c r="RC404" s="24"/>
      <c r="RD404" s="24"/>
      <c r="RE404" s="24"/>
      <c r="RF404" s="24"/>
      <c r="RG404" s="24"/>
      <c r="RH404" s="24"/>
      <c r="RI404" s="24"/>
      <c r="RJ404" s="24"/>
      <c r="RK404" s="24"/>
      <c r="RL404" s="24"/>
      <c r="RM404" s="24"/>
      <c r="RN404" s="24"/>
      <c r="RO404" s="24"/>
      <c r="RP404" s="24"/>
      <c r="RQ404" s="24"/>
      <c r="RR404" s="24"/>
      <c r="RS404" s="24"/>
      <c r="RT404" s="24"/>
      <c r="RU404" s="24"/>
      <c r="RV404" s="24"/>
      <c r="RW404" s="24"/>
      <c r="RX404" s="24"/>
      <c r="RY404" s="24"/>
      <c r="RZ404" s="24"/>
      <c r="SA404" s="24"/>
      <c r="SB404" s="24"/>
      <c r="SC404" s="24"/>
      <c r="SD404" s="24"/>
      <c r="SE404" s="24"/>
      <c r="SF404" s="24"/>
      <c r="SG404" s="24"/>
      <c r="SH404" s="24"/>
      <c r="SI404" s="24"/>
      <c r="SJ404" s="24"/>
      <c r="SK404" s="24"/>
      <c r="SL404" s="24"/>
      <c r="SM404" s="24"/>
      <c r="SN404" s="24"/>
      <c r="SO404" s="24"/>
      <c r="SP404" s="24"/>
      <c r="SQ404" s="24"/>
      <c r="SR404" s="24"/>
      <c r="SS404" s="24"/>
      <c r="ST404" s="24"/>
      <c r="SU404" s="24"/>
      <c r="SV404" s="24"/>
      <c r="SW404" s="24"/>
      <c r="SX404" s="24"/>
      <c r="SY404" s="24"/>
      <c r="SZ404" s="24"/>
      <c r="TA404" s="24"/>
      <c r="TB404" s="24"/>
      <c r="TC404" s="24"/>
      <c r="TD404" s="24"/>
      <c r="TE404" s="24"/>
      <c r="TF404" s="24"/>
      <c r="TG404" s="24"/>
      <c r="TH404" s="24"/>
      <c r="TI404" s="24"/>
      <c r="TJ404" s="24"/>
      <c r="TK404" s="24"/>
      <c r="TL404" s="24"/>
      <c r="TM404" s="24"/>
      <c r="TN404" s="24"/>
      <c r="TO404" s="24"/>
      <c r="TP404" s="24"/>
      <c r="TQ404" s="24"/>
      <c r="TR404" s="24"/>
      <c r="TS404" s="24"/>
      <c r="TT404" s="24"/>
      <c r="TU404" s="24"/>
      <c r="TV404" s="24"/>
      <c r="TW404" s="24"/>
      <c r="TX404" s="24"/>
      <c r="TY404" s="24"/>
      <c r="TZ404" s="24"/>
      <c r="UA404" s="24"/>
      <c r="UB404" s="24"/>
      <c r="UC404" s="24"/>
      <c r="UD404" s="24"/>
      <c r="UE404" s="24"/>
      <c r="UF404" s="24"/>
      <c r="UG404" s="24"/>
      <c r="UH404" s="24"/>
      <c r="UI404" s="24"/>
      <c r="UJ404" s="24"/>
      <c r="UK404" s="24"/>
      <c r="UL404" s="24"/>
      <c r="UM404" s="24"/>
      <c r="UN404" s="24"/>
      <c r="UO404" s="24"/>
      <c r="UP404" s="24"/>
      <c r="UQ404" s="24"/>
      <c r="UR404" s="24"/>
      <c r="US404" s="24"/>
      <c r="UT404" s="24"/>
      <c r="UU404" s="24"/>
      <c r="UV404" s="24"/>
      <c r="UW404" s="24"/>
      <c r="UX404" s="24"/>
      <c r="UY404" s="24"/>
      <c r="UZ404" s="24"/>
      <c r="VA404" s="24"/>
      <c r="VB404" s="24"/>
      <c r="VC404" s="24"/>
      <c r="VD404" s="24"/>
    </row>
    <row r="405" spans="1:576" s="23" customFormat="1" ht="15" customHeight="1" x14ac:dyDescent="0.2">
      <c r="A405" s="18">
        <v>72</v>
      </c>
      <c r="B405" s="89" t="s">
        <v>335</v>
      </c>
      <c r="C405" s="89" t="s">
        <v>336</v>
      </c>
      <c r="D405" s="20">
        <v>14</v>
      </c>
      <c r="E405" s="89" t="s">
        <v>257</v>
      </c>
      <c r="F405" s="89" t="s">
        <v>337</v>
      </c>
      <c r="G405" s="130" t="s">
        <v>237</v>
      </c>
      <c r="H405" s="22">
        <v>40</v>
      </c>
      <c r="I405" s="22" t="s">
        <v>123</v>
      </c>
      <c r="J405" s="21" t="s">
        <v>249</v>
      </c>
      <c r="K405" s="21" t="s">
        <v>284</v>
      </c>
      <c r="L405" s="21" t="s">
        <v>299</v>
      </c>
      <c r="M405" s="22">
        <v>1</v>
      </c>
      <c r="N405" s="62">
        <v>10937</v>
      </c>
      <c r="O405" s="62">
        <f t="shared" si="195"/>
        <v>2187.4</v>
      </c>
      <c r="P405" s="62"/>
      <c r="Q405" s="62">
        <f t="shared" si="196"/>
        <v>13124.4</v>
      </c>
      <c r="R405" s="62">
        <f>70.1*5</f>
        <v>350.5</v>
      </c>
      <c r="S405" s="62">
        <f t="shared" si="197"/>
        <v>2446.7333333333331</v>
      </c>
      <c r="T405" s="62">
        <f t="shared" si="198"/>
        <v>24467.333333333332</v>
      </c>
      <c r="U405" s="62">
        <f t="shared" si="199"/>
        <v>1968.6599999999999</v>
      </c>
      <c r="V405" s="62">
        <f t="shared" si="200"/>
        <v>393.73199999999997</v>
      </c>
      <c r="W405" s="62">
        <f t="shared" si="201"/>
        <v>656.22</v>
      </c>
      <c r="X405" s="62">
        <f t="shared" si="202"/>
        <v>262.488</v>
      </c>
      <c r="Y405" s="62">
        <f t="shared" si="193"/>
        <v>926</v>
      </c>
      <c r="Z405" s="62">
        <f t="shared" si="194"/>
        <v>630</v>
      </c>
      <c r="AA405" s="64">
        <f t="shared" si="203"/>
        <v>7340.2</v>
      </c>
      <c r="AB405" s="64">
        <f t="shared" si="204"/>
        <v>21166.522222222222</v>
      </c>
      <c r="AC405" s="64">
        <f t="shared" si="205"/>
        <v>253998.26666666666</v>
      </c>
      <c r="AD405" s="64"/>
      <c r="AE405" s="64"/>
      <c r="AF405" s="64"/>
      <c r="AG405" s="64"/>
      <c r="AH405" s="64"/>
      <c r="AI405" s="64"/>
      <c r="AJ405" s="64"/>
      <c r="AK405" s="64"/>
      <c r="AL405" s="6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  <c r="OV405" s="24"/>
      <c r="OW405" s="24"/>
      <c r="OX405" s="24"/>
      <c r="OY405" s="24"/>
      <c r="OZ405" s="24"/>
      <c r="PA405" s="24"/>
      <c r="PB405" s="24"/>
      <c r="PC405" s="24"/>
      <c r="PD405" s="24"/>
      <c r="PE405" s="24"/>
      <c r="PF405" s="24"/>
      <c r="PG405" s="24"/>
      <c r="PH405" s="24"/>
      <c r="PI405" s="24"/>
      <c r="PJ405" s="24"/>
      <c r="PK405" s="24"/>
      <c r="PL405" s="24"/>
      <c r="PM405" s="24"/>
      <c r="PN405" s="24"/>
      <c r="PO405" s="24"/>
      <c r="PP405" s="24"/>
      <c r="PQ405" s="24"/>
      <c r="PR405" s="24"/>
      <c r="PS405" s="24"/>
      <c r="PT405" s="24"/>
      <c r="PU405" s="24"/>
      <c r="PV405" s="24"/>
      <c r="PW405" s="24"/>
      <c r="PX405" s="24"/>
      <c r="PY405" s="24"/>
      <c r="PZ405" s="24"/>
      <c r="QA405" s="24"/>
      <c r="QB405" s="24"/>
      <c r="QC405" s="24"/>
      <c r="QD405" s="24"/>
      <c r="QE405" s="24"/>
      <c r="QF405" s="24"/>
      <c r="QG405" s="24"/>
      <c r="QH405" s="24"/>
      <c r="QI405" s="24"/>
      <c r="QJ405" s="24"/>
      <c r="QK405" s="24"/>
      <c r="QL405" s="24"/>
      <c r="QM405" s="24"/>
      <c r="QN405" s="24"/>
      <c r="QO405" s="24"/>
      <c r="QP405" s="24"/>
      <c r="QQ405" s="24"/>
      <c r="QR405" s="24"/>
      <c r="QS405" s="24"/>
      <c r="QT405" s="24"/>
      <c r="QU405" s="24"/>
      <c r="QV405" s="24"/>
      <c r="QW405" s="24"/>
      <c r="QX405" s="24"/>
      <c r="QY405" s="24"/>
      <c r="QZ405" s="24"/>
      <c r="RA405" s="24"/>
      <c r="RB405" s="24"/>
      <c r="RC405" s="24"/>
      <c r="RD405" s="24"/>
      <c r="RE405" s="24"/>
      <c r="RF405" s="24"/>
      <c r="RG405" s="24"/>
      <c r="RH405" s="24"/>
      <c r="RI405" s="24"/>
      <c r="RJ405" s="24"/>
      <c r="RK405" s="24"/>
      <c r="RL405" s="24"/>
      <c r="RM405" s="24"/>
      <c r="RN405" s="24"/>
      <c r="RO405" s="24"/>
      <c r="RP405" s="24"/>
      <c r="RQ405" s="24"/>
      <c r="RR405" s="24"/>
      <c r="RS405" s="24"/>
      <c r="RT405" s="24"/>
      <c r="RU405" s="24"/>
      <c r="RV405" s="24"/>
      <c r="RW405" s="24"/>
      <c r="RX405" s="24"/>
      <c r="RY405" s="24"/>
      <c r="RZ405" s="24"/>
      <c r="SA405" s="24"/>
      <c r="SB405" s="24"/>
      <c r="SC405" s="24"/>
      <c r="SD405" s="24"/>
      <c r="SE405" s="24"/>
      <c r="SF405" s="24"/>
      <c r="SG405" s="24"/>
      <c r="SH405" s="24"/>
      <c r="SI405" s="24"/>
      <c r="SJ405" s="24"/>
      <c r="SK405" s="24"/>
      <c r="SL405" s="24"/>
      <c r="SM405" s="24"/>
      <c r="SN405" s="24"/>
      <c r="SO405" s="24"/>
      <c r="SP405" s="24"/>
      <c r="SQ405" s="24"/>
      <c r="SR405" s="24"/>
      <c r="SS405" s="24"/>
      <c r="ST405" s="24"/>
      <c r="SU405" s="24"/>
      <c r="SV405" s="24"/>
      <c r="SW405" s="24"/>
      <c r="SX405" s="24"/>
      <c r="SY405" s="24"/>
      <c r="SZ405" s="24"/>
      <c r="TA405" s="24"/>
      <c r="TB405" s="24"/>
      <c r="TC405" s="24"/>
      <c r="TD405" s="24"/>
      <c r="TE405" s="24"/>
      <c r="TF405" s="24"/>
      <c r="TG405" s="24"/>
      <c r="TH405" s="24"/>
      <c r="TI405" s="24"/>
      <c r="TJ405" s="24"/>
      <c r="TK405" s="24"/>
      <c r="TL405" s="24"/>
      <c r="TM405" s="24"/>
      <c r="TN405" s="24"/>
      <c r="TO405" s="24"/>
      <c r="TP405" s="24"/>
      <c r="TQ405" s="24"/>
      <c r="TR405" s="24"/>
      <c r="TS405" s="24"/>
      <c r="TT405" s="24"/>
      <c r="TU405" s="24"/>
      <c r="TV405" s="24"/>
      <c r="TW405" s="24"/>
      <c r="TX405" s="24"/>
      <c r="TY405" s="24"/>
      <c r="TZ405" s="24"/>
      <c r="UA405" s="24"/>
      <c r="UB405" s="24"/>
      <c r="UC405" s="24"/>
      <c r="UD405" s="24"/>
      <c r="UE405" s="24"/>
      <c r="UF405" s="24"/>
      <c r="UG405" s="24"/>
      <c r="UH405" s="24"/>
      <c r="UI405" s="24"/>
      <c r="UJ405" s="24"/>
      <c r="UK405" s="24"/>
      <c r="UL405" s="24"/>
      <c r="UM405" s="24"/>
      <c r="UN405" s="24"/>
      <c r="UO405" s="24"/>
      <c r="UP405" s="24"/>
      <c r="UQ405" s="24"/>
      <c r="UR405" s="24"/>
      <c r="US405" s="24"/>
      <c r="UT405" s="24"/>
      <c r="UU405" s="24"/>
      <c r="UV405" s="24"/>
      <c r="UW405" s="24"/>
      <c r="UX405" s="24"/>
      <c r="UY405" s="24"/>
      <c r="UZ405" s="24"/>
      <c r="VA405" s="24"/>
      <c r="VB405" s="24"/>
      <c r="VC405" s="24"/>
      <c r="VD405" s="24"/>
    </row>
    <row r="406" spans="1:576" s="23" customFormat="1" ht="15" customHeight="1" x14ac:dyDescent="0.2">
      <c r="A406" s="18">
        <v>73</v>
      </c>
      <c r="B406" s="89" t="s">
        <v>335</v>
      </c>
      <c r="C406" s="89" t="s">
        <v>336</v>
      </c>
      <c r="D406" s="20">
        <v>14</v>
      </c>
      <c r="E406" s="89" t="s">
        <v>257</v>
      </c>
      <c r="F406" s="89" t="s">
        <v>337</v>
      </c>
      <c r="G406" s="130" t="s">
        <v>237</v>
      </c>
      <c r="H406" s="22">
        <v>40</v>
      </c>
      <c r="I406" s="22" t="s">
        <v>123</v>
      </c>
      <c r="J406" s="21" t="s">
        <v>249</v>
      </c>
      <c r="K406" s="21" t="s">
        <v>284</v>
      </c>
      <c r="L406" s="21" t="s">
        <v>299</v>
      </c>
      <c r="M406" s="22">
        <v>1</v>
      </c>
      <c r="N406" s="62">
        <v>10937</v>
      </c>
      <c r="O406" s="62">
        <f t="shared" si="195"/>
        <v>2187.4</v>
      </c>
      <c r="P406" s="62"/>
      <c r="Q406" s="62">
        <f t="shared" si="196"/>
        <v>13124.4</v>
      </c>
      <c r="R406" s="62">
        <f>70.1*7</f>
        <v>490.69999999999993</v>
      </c>
      <c r="S406" s="62">
        <f t="shared" si="197"/>
        <v>2446.7333333333331</v>
      </c>
      <c r="T406" s="62">
        <f t="shared" si="198"/>
        <v>24467.333333333332</v>
      </c>
      <c r="U406" s="62">
        <f t="shared" si="199"/>
        <v>1968.6599999999999</v>
      </c>
      <c r="V406" s="62">
        <f t="shared" si="200"/>
        <v>393.73199999999997</v>
      </c>
      <c r="W406" s="62">
        <f t="shared" si="201"/>
        <v>656.22</v>
      </c>
      <c r="X406" s="62">
        <f t="shared" si="202"/>
        <v>262.488</v>
      </c>
      <c r="Y406" s="62">
        <f t="shared" si="193"/>
        <v>926</v>
      </c>
      <c r="Z406" s="62">
        <f t="shared" si="194"/>
        <v>630</v>
      </c>
      <c r="AA406" s="64">
        <f t="shared" si="203"/>
        <v>7340.2</v>
      </c>
      <c r="AB406" s="64">
        <f t="shared" si="204"/>
        <v>21306.722222222223</v>
      </c>
      <c r="AC406" s="64">
        <f t="shared" si="205"/>
        <v>255680.66666666669</v>
      </c>
      <c r="AD406" s="64"/>
      <c r="AE406" s="64"/>
      <c r="AF406" s="64"/>
      <c r="AG406" s="64"/>
      <c r="AH406" s="64"/>
      <c r="AI406" s="64"/>
      <c r="AJ406" s="64"/>
      <c r="AK406" s="64"/>
      <c r="AL406" s="6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  <c r="OV406" s="24"/>
      <c r="OW406" s="24"/>
      <c r="OX406" s="24"/>
      <c r="OY406" s="24"/>
      <c r="OZ406" s="24"/>
      <c r="PA406" s="24"/>
      <c r="PB406" s="24"/>
      <c r="PC406" s="24"/>
      <c r="PD406" s="24"/>
      <c r="PE406" s="24"/>
      <c r="PF406" s="24"/>
      <c r="PG406" s="24"/>
      <c r="PH406" s="24"/>
      <c r="PI406" s="24"/>
      <c r="PJ406" s="24"/>
      <c r="PK406" s="24"/>
      <c r="PL406" s="24"/>
      <c r="PM406" s="24"/>
      <c r="PN406" s="24"/>
      <c r="PO406" s="24"/>
      <c r="PP406" s="24"/>
      <c r="PQ406" s="24"/>
      <c r="PR406" s="24"/>
      <c r="PS406" s="24"/>
      <c r="PT406" s="24"/>
      <c r="PU406" s="24"/>
      <c r="PV406" s="24"/>
      <c r="PW406" s="24"/>
      <c r="PX406" s="24"/>
      <c r="PY406" s="24"/>
      <c r="PZ406" s="24"/>
      <c r="QA406" s="24"/>
      <c r="QB406" s="24"/>
      <c r="QC406" s="24"/>
      <c r="QD406" s="24"/>
      <c r="QE406" s="24"/>
      <c r="QF406" s="24"/>
      <c r="QG406" s="24"/>
      <c r="QH406" s="24"/>
      <c r="QI406" s="24"/>
      <c r="QJ406" s="24"/>
      <c r="QK406" s="24"/>
      <c r="QL406" s="24"/>
      <c r="QM406" s="24"/>
      <c r="QN406" s="24"/>
      <c r="QO406" s="24"/>
      <c r="QP406" s="24"/>
      <c r="QQ406" s="24"/>
      <c r="QR406" s="24"/>
      <c r="QS406" s="24"/>
      <c r="QT406" s="24"/>
      <c r="QU406" s="24"/>
      <c r="QV406" s="24"/>
      <c r="QW406" s="24"/>
      <c r="QX406" s="24"/>
      <c r="QY406" s="24"/>
      <c r="QZ406" s="24"/>
      <c r="RA406" s="24"/>
      <c r="RB406" s="24"/>
      <c r="RC406" s="24"/>
      <c r="RD406" s="24"/>
      <c r="RE406" s="24"/>
      <c r="RF406" s="24"/>
      <c r="RG406" s="24"/>
      <c r="RH406" s="24"/>
      <c r="RI406" s="24"/>
      <c r="RJ406" s="24"/>
      <c r="RK406" s="24"/>
      <c r="RL406" s="24"/>
      <c r="RM406" s="24"/>
      <c r="RN406" s="24"/>
      <c r="RO406" s="24"/>
      <c r="RP406" s="24"/>
      <c r="RQ406" s="24"/>
      <c r="RR406" s="24"/>
      <c r="RS406" s="24"/>
      <c r="RT406" s="24"/>
      <c r="RU406" s="24"/>
      <c r="RV406" s="24"/>
      <c r="RW406" s="24"/>
      <c r="RX406" s="24"/>
      <c r="RY406" s="24"/>
      <c r="RZ406" s="24"/>
      <c r="SA406" s="24"/>
      <c r="SB406" s="24"/>
      <c r="SC406" s="24"/>
      <c r="SD406" s="24"/>
      <c r="SE406" s="24"/>
      <c r="SF406" s="24"/>
      <c r="SG406" s="24"/>
      <c r="SH406" s="24"/>
      <c r="SI406" s="24"/>
      <c r="SJ406" s="24"/>
      <c r="SK406" s="24"/>
      <c r="SL406" s="24"/>
      <c r="SM406" s="24"/>
      <c r="SN406" s="24"/>
      <c r="SO406" s="24"/>
      <c r="SP406" s="24"/>
      <c r="SQ406" s="24"/>
      <c r="SR406" s="24"/>
      <c r="SS406" s="24"/>
      <c r="ST406" s="24"/>
      <c r="SU406" s="24"/>
      <c r="SV406" s="24"/>
      <c r="SW406" s="24"/>
      <c r="SX406" s="24"/>
      <c r="SY406" s="24"/>
      <c r="SZ406" s="24"/>
      <c r="TA406" s="24"/>
      <c r="TB406" s="24"/>
      <c r="TC406" s="24"/>
      <c r="TD406" s="24"/>
      <c r="TE406" s="24"/>
      <c r="TF406" s="24"/>
      <c r="TG406" s="24"/>
      <c r="TH406" s="24"/>
      <c r="TI406" s="24"/>
      <c r="TJ406" s="24"/>
      <c r="TK406" s="24"/>
      <c r="TL406" s="24"/>
      <c r="TM406" s="24"/>
      <c r="TN406" s="24"/>
      <c r="TO406" s="24"/>
      <c r="TP406" s="24"/>
      <c r="TQ406" s="24"/>
      <c r="TR406" s="24"/>
      <c r="TS406" s="24"/>
      <c r="TT406" s="24"/>
      <c r="TU406" s="24"/>
      <c r="TV406" s="24"/>
      <c r="TW406" s="24"/>
      <c r="TX406" s="24"/>
      <c r="TY406" s="24"/>
      <c r="TZ406" s="24"/>
      <c r="UA406" s="24"/>
      <c r="UB406" s="24"/>
      <c r="UC406" s="24"/>
      <c r="UD406" s="24"/>
      <c r="UE406" s="24"/>
      <c r="UF406" s="24"/>
      <c r="UG406" s="24"/>
      <c r="UH406" s="24"/>
      <c r="UI406" s="24"/>
      <c r="UJ406" s="24"/>
      <c r="UK406" s="24"/>
      <c r="UL406" s="24"/>
      <c r="UM406" s="24"/>
      <c r="UN406" s="24"/>
      <c r="UO406" s="24"/>
      <c r="UP406" s="24"/>
      <c r="UQ406" s="24"/>
      <c r="UR406" s="24"/>
      <c r="US406" s="24"/>
      <c r="UT406" s="24"/>
      <c r="UU406" s="24"/>
      <c r="UV406" s="24"/>
      <c r="UW406" s="24"/>
      <c r="UX406" s="24"/>
      <c r="UY406" s="24"/>
      <c r="UZ406" s="24"/>
      <c r="VA406" s="24"/>
      <c r="VB406" s="24"/>
      <c r="VC406" s="24"/>
      <c r="VD406" s="24"/>
    </row>
    <row r="407" spans="1:576" s="23" customFormat="1" ht="15" customHeight="1" x14ac:dyDescent="0.2">
      <c r="A407" s="18">
        <v>74</v>
      </c>
      <c r="B407" s="89" t="s">
        <v>335</v>
      </c>
      <c r="C407" s="89" t="s">
        <v>336</v>
      </c>
      <c r="D407" s="20">
        <v>14</v>
      </c>
      <c r="E407" s="89" t="s">
        <v>257</v>
      </c>
      <c r="F407" s="89" t="s">
        <v>337</v>
      </c>
      <c r="G407" s="130" t="s">
        <v>237</v>
      </c>
      <c r="H407" s="22">
        <v>40</v>
      </c>
      <c r="I407" s="22" t="s">
        <v>123</v>
      </c>
      <c r="J407" s="21" t="s">
        <v>249</v>
      </c>
      <c r="K407" s="21" t="s">
        <v>284</v>
      </c>
      <c r="L407" s="21" t="s">
        <v>299</v>
      </c>
      <c r="M407" s="22">
        <v>1</v>
      </c>
      <c r="N407" s="62">
        <v>10937</v>
      </c>
      <c r="O407" s="62">
        <f t="shared" si="195"/>
        <v>2187.4</v>
      </c>
      <c r="P407" s="62"/>
      <c r="Q407" s="62">
        <f t="shared" si="196"/>
        <v>13124.4</v>
      </c>
      <c r="R407" s="62">
        <f>70.1*6</f>
        <v>420.59999999999997</v>
      </c>
      <c r="S407" s="62">
        <f t="shared" si="197"/>
        <v>2446.7333333333331</v>
      </c>
      <c r="T407" s="62">
        <f t="shared" si="198"/>
        <v>24467.333333333332</v>
      </c>
      <c r="U407" s="62">
        <f t="shared" si="199"/>
        <v>1968.6599999999999</v>
      </c>
      <c r="V407" s="62">
        <f t="shared" si="200"/>
        <v>393.73199999999997</v>
      </c>
      <c r="W407" s="62">
        <f t="shared" si="201"/>
        <v>656.22</v>
      </c>
      <c r="X407" s="62">
        <f t="shared" si="202"/>
        <v>262.488</v>
      </c>
      <c r="Y407" s="62">
        <f t="shared" si="193"/>
        <v>926</v>
      </c>
      <c r="Z407" s="62">
        <f t="shared" si="194"/>
        <v>630</v>
      </c>
      <c r="AA407" s="64">
        <f t="shared" si="203"/>
        <v>7340.2</v>
      </c>
      <c r="AB407" s="64">
        <f t="shared" si="204"/>
        <v>21236.622222222224</v>
      </c>
      <c r="AC407" s="64">
        <f t="shared" si="205"/>
        <v>254839.46666666667</v>
      </c>
      <c r="AD407" s="64"/>
      <c r="AE407" s="64"/>
      <c r="AF407" s="64"/>
      <c r="AG407" s="64"/>
      <c r="AH407" s="64"/>
      <c r="AI407" s="64"/>
      <c r="AJ407" s="64"/>
      <c r="AK407" s="64"/>
      <c r="AL407" s="6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  <c r="OV407" s="24"/>
      <c r="OW407" s="24"/>
      <c r="OX407" s="24"/>
      <c r="OY407" s="24"/>
      <c r="OZ407" s="24"/>
      <c r="PA407" s="24"/>
      <c r="PB407" s="24"/>
      <c r="PC407" s="24"/>
      <c r="PD407" s="24"/>
      <c r="PE407" s="24"/>
      <c r="PF407" s="24"/>
      <c r="PG407" s="24"/>
      <c r="PH407" s="24"/>
      <c r="PI407" s="24"/>
      <c r="PJ407" s="24"/>
      <c r="PK407" s="24"/>
      <c r="PL407" s="24"/>
      <c r="PM407" s="24"/>
      <c r="PN407" s="24"/>
      <c r="PO407" s="24"/>
      <c r="PP407" s="24"/>
      <c r="PQ407" s="24"/>
      <c r="PR407" s="24"/>
      <c r="PS407" s="24"/>
      <c r="PT407" s="24"/>
      <c r="PU407" s="24"/>
      <c r="PV407" s="24"/>
      <c r="PW407" s="24"/>
      <c r="PX407" s="24"/>
      <c r="PY407" s="24"/>
      <c r="PZ407" s="24"/>
      <c r="QA407" s="24"/>
      <c r="QB407" s="24"/>
      <c r="QC407" s="24"/>
      <c r="QD407" s="24"/>
      <c r="QE407" s="24"/>
      <c r="QF407" s="24"/>
      <c r="QG407" s="24"/>
      <c r="QH407" s="24"/>
      <c r="QI407" s="24"/>
      <c r="QJ407" s="24"/>
      <c r="QK407" s="24"/>
      <c r="QL407" s="24"/>
      <c r="QM407" s="24"/>
      <c r="QN407" s="24"/>
      <c r="QO407" s="24"/>
      <c r="QP407" s="24"/>
      <c r="QQ407" s="24"/>
      <c r="QR407" s="24"/>
      <c r="QS407" s="24"/>
      <c r="QT407" s="24"/>
      <c r="QU407" s="24"/>
      <c r="QV407" s="24"/>
      <c r="QW407" s="24"/>
      <c r="QX407" s="24"/>
      <c r="QY407" s="24"/>
      <c r="QZ407" s="24"/>
      <c r="RA407" s="24"/>
      <c r="RB407" s="24"/>
      <c r="RC407" s="24"/>
      <c r="RD407" s="24"/>
      <c r="RE407" s="24"/>
      <c r="RF407" s="24"/>
      <c r="RG407" s="24"/>
      <c r="RH407" s="24"/>
      <c r="RI407" s="24"/>
      <c r="RJ407" s="24"/>
      <c r="RK407" s="24"/>
      <c r="RL407" s="24"/>
      <c r="RM407" s="24"/>
      <c r="RN407" s="24"/>
      <c r="RO407" s="24"/>
      <c r="RP407" s="24"/>
      <c r="RQ407" s="24"/>
      <c r="RR407" s="24"/>
      <c r="RS407" s="24"/>
      <c r="RT407" s="24"/>
      <c r="RU407" s="24"/>
      <c r="RV407" s="24"/>
      <c r="RW407" s="24"/>
      <c r="RX407" s="24"/>
      <c r="RY407" s="24"/>
      <c r="RZ407" s="24"/>
      <c r="SA407" s="24"/>
      <c r="SB407" s="24"/>
      <c r="SC407" s="24"/>
      <c r="SD407" s="24"/>
      <c r="SE407" s="24"/>
      <c r="SF407" s="24"/>
      <c r="SG407" s="24"/>
      <c r="SH407" s="24"/>
      <c r="SI407" s="24"/>
      <c r="SJ407" s="24"/>
      <c r="SK407" s="24"/>
      <c r="SL407" s="24"/>
      <c r="SM407" s="24"/>
      <c r="SN407" s="24"/>
      <c r="SO407" s="24"/>
      <c r="SP407" s="24"/>
      <c r="SQ407" s="24"/>
      <c r="SR407" s="24"/>
      <c r="SS407" s="24"/>
      <c r="ST407" s="24"/>
      <c r="SU407" s="24"/>
      <c r="SV407" s="24"/>
      <c r="SW407" s="24"/>
      <c r="SX407" s="24"/>
      <c r="SY407" s="24"/>
      <c r="SZ407" s="24"/>
      <c r="TA407" s="24"/>
      <c r="TB407" s="24"/>
      <c r="TC407" s="24"/>
      <c r="TD407" s="24"/>
      <c r="TE407" s="24"/>
      <c r="TF407" s="24"/>
      <c r="TG407" s="24"/>
      <c r="TH407" s="24"/>
      <c r="TI407" s="24"/>
      <c r="TJ407" s="24"/>
      <c r="TK407" s="24"/>
      <c r="TL407" s="24"/>
      <c r="TM407" s="24"/>
      <c r="TN407" s="24"/>
      <c r="TO407" s="24"/>
      <c r="TP407" s="24"/>
      <c r="TQ407" s="24"/>
      <c r="TR407" s="24"/>
      <c r="TS407" s="24"/>
      <c r="TT407" s="24"/>
      <c r="TU407" s="24"/>
      <c r="TV407" s="24"/>
      <c r="TW407" s="24"/>
      <c r="TX407" s="24"/>
      <c r="TY407" s="24"/>
      <c r="TZ407" s="24"/>
      <c r="UA407" s="24"/>
      <c r="UB407" s="24"/>
      <c r="UC407" s="24"/>
      <c r="UD407" s="24"/>
      <c r="UE407" s="24"/>
      <c r="UF407" s="24"/>
      <c r="UG407" s="24"/>
      <c r="UH407" s="24"/>
      <c r="UI407" s="24"/>
      <c r="UJ407" s="24"/>
      <c r="UK407" s="24"/>
      <c r="UL407" s="24"/>
      <c r="UM407" s="24"/>
      <c r="UN407" s="24"/>
      <c r="UO407" s="24"/>
      <c r="UP407" s="24"/>
      <c r="UQ407" s="24"/>
      <c r="UR407" s="24"/>
      <c r="US407" s="24"/>
      <c r="UT407" s="24"/>
      <c r="UU407" s="24"/>
      <c r="UV407" s="24"/>
      <c r="UW407" s="24"/>
      <c r="UX407" s="24"/>
      <c r="UY407" s="24"/>
      <c r="UZ407" s="24"/>
      <c r="VA407" s="24"/>
      <c r="VB407" s="24"/>
      <c r="VC407" s="24"/>
      <c r="VD407" s="24"/>
    </row>
    <row r="408" spans="1:576" s="23" customFormat="1" ht="15" customHeight="1" x14ac:dyDescent="0.2">
      <c r="A408" s="18">
        <v>75</v>
      </c>
      <c r="B408" s="89" t="s">
        <v>335</v>
      </c>
      <c r="C408" s="89" t="s">
        <v>336</v>
      </c>
      <c r="D408" s="20">
        <v>14</v>
      </c>
      <c r="E408" s="89" t="s">
        <v>257</v>
      </c>
      <c r="F408" s="89" t="s">
        <v>337</v>
      </c>
      <c r="G408" s="130" t="s">
        <v>237</v>
      </c>
      <c r="H408" s="22">
        <v>40</v>
      </c>
      <c r="I408" s="22" t="s">
        <v>123</v>
      </c>
      <c r="J408" s="21" t="s">
        <v>249</v>
      </c>
      <c r="K408" s="21" t="s">
        <v>284</v>
      </c>
      <c r="L408" s="21" t="s">
        <v>299</v>
      </c>
      <c r="M408" s="22">
        <v>1</v>
      </c>
      <c r="N408" s="62">
        <v>10937</v>
      </c>
      <c r="O408" s="62">
        <f t="shared" si="195"/>
        <v>2187.4</v>
      </c>
      <c r="P408" s="62"/>
      <c r="Q408" s="62">
        <f t="shared" si="196"/>
        <v>13124.4</v>
      </c>
      <c r="R408" s="62">
        <f>70.1*7</f>
        <v>490.69999999999993</v>
      </c>
      <c r="S408" s="62">
        <f t="shared" si="197"/>
        <v>2446.7333333333331</v>
      </c>
      <c r="T408" s="62">
        <f t="shared" si="198"/>
        <v>24467.333333333332</v>
      </c>
      <c r="U408" s="62">
        <f t="shared" si="199"/>
        <v>1968.6599999999999</v>
      </c>
      <c r="V408" s="62">
        <f t="shared" si="200"/>
        <v>393.73199999999997</v>
      </c>
      <c r="W408" s="62">
        <f t="shared" si="201"/>
        <v>656.22</v>
      </c>
      <c r="X408" s="62">
        <f t="shared" si="202"/>
        <v>262.488</v>
      </c>
      <c r="Y408" s="62">
        <f t="shared" si="193"/>
        <v>926</v>
      </c>
      <c r="Z408" s="62">
        <f t="shared" si="194"/>
        <v>630</v>
      </c>
      <c r="AA408" s="64">
        <f t="shared" si="203"/>
        <v>7340.2</v>
      </c>
      <c r="AB408" s="64">
        <f t="shared" si="204"/>
        <v>21306.722222222223</v>
      </c>
      <c r="AC408" s="64">
        <f t="shared" si="205"/>
        <v>255680.66666666669</v>
      </c>
      <c r="AD408" s="64"/>
      <c r="AE408" s="64"/>
      <c r="AF408" s="64"/>
      <c r="AG408" s="64"/>
      <c r="AH408" s="64"/>
      <c r="AI408" s="64"/>
      <c r="AJ408" s="64"/>
      <c r="AK408" s="64"/>
      <c r="AL408" s="6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  <c r="OV408" s="24"/>
      <c r="OW408" s="24"/>
      <c r="OX408" s="24"/>
      <c r="OY408" s="24"/>
      <c r="OZ408" s="24"/>
      <c r="PA408" s="24"/>
      <c r="PB408" s="24"/>
      <c r="PC408" s="24"/>
      <c r="PD408" s="24"/>
      <c r="PE408" s="24"/>
      <c r="PF408" s="24"/>
      <c r="PG408" s="24"/>
      <c r="PH408" s="24"/>
      <c r="PI408" s="24"/>
      <c r="PJ408" s="24"/>
      <c r="PK408" s="24"/>
      <c r="PL408" s="24"/>
      <c r="PM408" s="24"/>
      <c r="PN408" s="24"/>
      <c r="PO408" s="24"/>
      <c r="PP408" s="24"/>
      <c r="PQ408" s="24"/>
      <c r="PR408" s="24"/>
      <c r="PS408" s="24"/>
      <c r="PT408" s="24"/>
      <c r="PU408" s="24"/>
      <c r="PV408" s="24"/>
      <c r="PW408" s="24"/>
      <c r="PX408" s="24"/>
      <c r="PY408" s="24"/>
      <c r="PZ408" s="24"/>
      <c r="QA408" s="24"/>
      <c r="QB408" s="24"/>
      <c r="QC408" s="24"/>
      <c r="QD408" s="24"/>
      <c r="QE408" s="24"/>
      <c r="QF408" s="24"/>
      <c r="QG408" s="24"/>
      <c r="QH408" s="24"/>
      <c r="QI408" s="24"/>
      <c r="QJ408" s="24"/>
      <c r="QK408" s="24"/>
      <c r="QL408" s="24"/>
      <c r="QM408" s="24"/>
      <c r="QN408" s="24"/>
      <c r="QO408" s="24"/>
      <c r="QP408" s="24"/>
      <c r="QQ408" s="24"/>
      <c r="QR408" s="24"/>
      <c r="QS408" s="24"/>
      <c r="QT408" s="24"/>
      <c r="QU408" s="24"/>
      <c r="QV408" s="24"/>
      <c r="QW408" s="24"/>
      <c r="QX408" s="24"/>
      <c r="QY408" s="24"/>
      <c r="QZ408" s="24"/>
      <c r="RA408" s="24"/>
      <c r="RB408" s="24"/>
      <c r="RC408" s="24"/>
      <c r="RD408" s="24"/>
      <c r="RE408" s="24"/>
      <c r="RF408" s="24"/>
      <c r="RG408" s="24"/>
      <c r="RH408" s="24"/>
      <c r="RI408" s="24"/>
      <c r="RJ408" s="24"/>
      <c r="RK408" s="24"/>
      <c r="RL408" s="24"/>
      <c r="RM408" s="24"/>
      <c r="RN408" s="24"/>
      <c r="RO408" s="24"/>
      <c r="RP408" s="24"/>
      <c r="RQ408" s="24"/>
      <c r="RR408" s="24"/>
      <c r="RS408" s="24"/>
      <c r="RT408" s="24"/>
      <c r="RU408" s="24"/>
      <c r="RV408" s="24"/>
      <c r="RW408" s="24"/>
      <c r="RX408" s="24"/>
      <c r="RY408" s="24"/>
      <c r="RZ408" s="24"/>
      <c r="SA408" s="24"/>
      <c r="SB408" s="24"/>
      <c r="SC408" s="24"/>
      <c r="SD408" s="24"/>
      <c r="SE408" s="24"/>
      <c r="SF408" s="24"/>
      <c r="SG408" s="24"/>
      <c r="SH408" s="24"/>
      <c r="SI408" s="24"/>
      <c r="SJ408" s="24"/>
      <c r="SK408" s="24"/>
      <c r="SL408" s="24"/>
      <c r="SM408" s="24"/>
      <c r="SN408" s="24"/>
      <c r="SO408" s="24"/>
      <c r="SP408" s="24"/>
      <c r="SQ408" s="24"/>
      <c r="SR408" s="24"/>
      <c r="SS408" s="24"/>
      <c r="ST408" s="24"/>
      <c r="SU408" s="24"/>
      <c r="SV408" s="24"/>
      <c r="SW408" s="24"/>
      <c r="SX408" s="24"/>
      <c r="SY408" s="24"/>
      <c r="SZ408" s="24"/>
      <c r="TA408" s="24"/>
      <c r="TB408" s="24"/>
      <c r="TC408" s="24"/>
      <c r="TD408" s="24"/>
      <c r="TE408" s="24"/>
      <c r="TF408" s="24"/>
      <c r="TG408" s="24"/>
      <c r="TH408" s="24"/>
      <c r="TI408" s="24"/>
      <c r="TJ408" s="24"/>
      <c r="TK408" s="24"/>
      <c r="TL408" s="24"/>
      <c r="TM408" s="24"/>
      <c r="TN408" s="24"/>
      <c r="TO408" s="24"/>
      <c r="TP408" s="24"/>
      <c r="TQ408" s="24"/>
      <c r="TR408" s="24"/>
      <c r="TS408" s="24"/>
      <c r="TT408" s="24"/>
      <c r="TU408" s="24"/>
      <c r="TV408" s="24"/>
      <c r="TW408" s="24"/>
      <c r="TX408" s="24"/>
      <c r="TY408" s="24"/>
      <c r="TZ408" s="24"/>
      <c r="UA408" s="24"/>
      <c r="UB408" s="24"/>
      <c r="UC408" s="24"/>
      <c r="UD408" s="24"/>
      <c r="UE408" s="24"/>
      <c r="UF408" s="24"/>
      <c r="UG408" s="24"/>
      <c r="UH408" s="24"/>
      <c r="UI408" s="24"/>
      <c r="UJ408" s="24"/>
      <c r="UK408" s="24"/>
      <c r="UL408" s="24"/>
      <c r="UM408" s="24"/>
      <c r="UN408" s="24"/>
      <c r="UO408" s="24"/>
      <c r="UP408" s="24"/>
      <c r="UQ408" s="24"/>
      <c r="UR408" s="24"/>
      <c r="US408" s="24"/>
      <c r="UT408" s="24"/>
      <c r="UU408" s="24"/>
      <c r="UV408" s="24"/>
      <c r="UW408" s="24"/>
      <c r="UX408" s="24"/>
      <c r="UY408" s="24"/>
      <c r="UZ408" s="24"/>
      <c r="VA408" s="24"/>
      <c r="VB408" s="24"/>
      <c r="VC408" s="24"/>
      <c r="VD408" s="24"/>
    </row>
    <row r="409" spans="1:576" s="23" customFormat="1" ht="15" customHeight="1" x14ac:dyDescent="0.2">
      <c r="A409" s="18">
        <v>76</v>
      </c>
      <c r="B409" s="89" t="s">
        <v>335</v>
      </c>
      <c r="C409" s="89" t="s">
        <v>336</v>
      </c>
      <c r="D409" s="20">
        <v>14</v>
      </c>
      <c r="E409" s="89" t="s">
        <v>257</v>
      </c>
      <c r="F409" s="89" t="s">
        <v>337</v>
      </c>
      <c r="G409" s="130" t="s">
        <v>237</v>
      </c>
      <c r="H409" s="22">
        <v>40</v>
      </c>
      <c r="I409" s="22" t="s">
        <v>123</v>
      </c>
      <c r="J409" s="21" t="s">
        <v>249</v>
      </c>
      <c r="K409" s="21" t="s">
        <v>284</v>
      </c>
      <c r="L409" s="21" t="s">
        <v>299</v>
      </c>
      <c r="M409" s="22">
        <v>1</v>
      </c>
      <c r="N409" s="62">
        <v>10937</v>
      </c>
      <c r="O409" s="62">
        <f t="shared" si="195"/>
        <v>2187.4</v>
      </c>
      <c r="P409" s="62"/>
      <c r="Q409" s="62">
        <f t="shared" si="196"/>
        <v>13124.4</v>
      </c>
      <c r="R409" s="62">
        <f>70.1*7</f>
        <v>490.69999999999993</v>
      </c>
      <c r="S409" s="62">
        <f t="shared" si="197"/>
        <v>2446.7333333333331</v>
      </c>
      <c r="T409" s="62">
        <f t="shared" si="198"/>
        <v>24467.333333333332</v>
      </c>
      <c r="U409" s="62">
        <f t="shared" si="199"/>
        <v>1968.6599999999999</v>
      </c>
      <c r="V409" s="62">
        <f t="shared" si="200"/>
        <v>393.73199999999997</v>
      </c>
      <c r="W409" s="62">
        <f t="shared" si="201"/>
        <v>656.22</v>
      </c>
      <c r="X409" s="62">
        <f t="shared" si="202"/>
        <v>262.488</v>
      </c>
      <c r="Y409" s="62">
        <f t="shared" si="193"/>
        <v>926</v>
      </c>
      <c r="Z409" s="62">
        <f t="shared" si="194"/>
        <v>630</v>
      </c>
      <c r="AA409" s="64">
        <f t="shared" si="203"/>
        <v>7340.2</v>
      </c>
      <c r="AB409" s="64">
        <f t="shared" si="204"/>
        <v>21306.722222222223</v>
      </c>
      <c r="AC409" s="64">
        <f t="shared" si="205"/>
        <v>255680.66666666669</v>
      </c>
      <c r="AD409" s="64"/>
      <c r="AE409" s="64"/>
      <c r="AF409" s="64"/>
      <c r="AG409" s="64"/>
      <c r="AH409" s="64"/>
      <c r="AI409" s="64"/>
      <c r="AJ409" s="64"/>
      <c r="AK409" s="64"/>
      <c r="AL409" s="6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  <c r="OV409" s="24"/>
      <c r="OW409" s="24"/>
      <c r="OX409" s="24"/>
      <c r="OY409" s="24"/>
      <c r="OZ409" s="24"/>
      <c r="PA409" s="24"/>
      <c r="PB409" s="24"/>
      <c r="PC409" s="24"/>
      <c r="PD409" s="24"/>
      <c r="PE409" s="24"/>
      <c r="PF409" s="24"/>
      <c r="PG409" s="24"/>
      <c r="PH409" s="24"/>
      <c r="PI409" s="24"/>
      <c r="PJ409" s="24"/>
      <c r="PK409" s="24"/>
      <c r="PL409" s="24"/>
      <c r="PM409" s="24"/>
      <c r="PN409" s="24"/>
      <c r="PO409" s="24"/>
      <c r="PP409" s="24"/>
      <c r="PQ409" s="24"/>
      <c r="PR409" s="24"/>
      <c r="PS409" s="24"/>
      <c r="PT409" s="24"/>
      <c r="PU409" s="24"/>
      <c r="PV409" s="24"/>
      <c r="PW409" s="24"/>
      <c r="PX409" s="24"/>
      <c r="PY409" s="24"/>
      <c r="PZ409" s="24"/>
      <c r="QA409" s="24"/>
      <c r="QB409" s="24"/>
      <c r="QC409" s="24"/>
      <c r="QD409" s="24"/>
      <c r="QE409" s="24"/>
      <c r="QF409" s="24"/>
      <c r="QG409" s="24"/>
      <c r="QH409" s="24"/>
      <c r="QI409" s="24"/>
      <c r="QJ409" s="24"/>
      <c r="QK409" s="24"/>
      <c r="QL409" s="24"/>
      <c r="QM409" s="24"/>
      <c r="QN409" s="24"/>
      <c r="QO409" s="24"/>
      <c r="QP409" s="24"/>
      <c r="QQ409" s="24"/>
      <c r="QR409" s="24"/>
      <c r="QS409" s="24"/>
      <c r="QT409" s="24"/>
      <c r="QU409" s="24"/>
      <c r="QV409" s="24"/>
      <c r="QW409" s="24"/>
      <c r="QX409" s="24"/>
      <c r="QY409" s="24"/>
      <c r="QZ409" s="24"/>
      <c r="RA409" s="24"/>
      <c r="RB409" s="24"/>
      <c r="RC409" s="24"/>
      <c r="RD409" s="24"/>
      <c r="RE409" s="24"/>
      <c r="RF409" s="24"/>
      <c r="RG409" s="24"/>
      <c r="RH409" s="24"/>
      <c r="RI409" s="24"/>
      <c r="RJ409" s="24"/>
      <c r="RK409" s="24"/>
      <c r="RL409" s="24"/>
      <c r="RM409" s="24"/>
      <c r="RN409" s="24"/>
      <c r="RO409" s="24"/>
      <c r="RP409" s="24"/>
      <c r="RQ409" s="24"/>
      <c r="RR409" s="24"/>
      <c r="RS409" s="24"/>
      <c r="RT409" s="24"/>
      <c r="RU409" s="24"/>
      <c r="RV409" s="24"/>
      <c r="RW409" s="24"/>
      <c r="RX409" s="24"/>
      <c r="RY409" s="24"/>
      <c r="RZ409" s="24"/>
      <c r="SA409" s="24"/>
      <c r="SB409" s="24"/>
      <c r="SC409" s="24"/>
      <c r="SD409" s="24"/>
      <c r="SE409" s="24"/>
      <c r="SF409" s="24"/>
      <c r="SG409" s="24"/>
      <c r="SH409" s="24"/>
      <c r="SI409" s="24"/>
      <c r="SJ409" s="24"/>
      <c r="SK409" s="24"/>
      <c r="SL409" s="24"/>
      <c r="SM409" s="24"/>
      <c r="SN409" s="24"/>
      <c r="SO409" s="24"/>
      <c r="SP409" s="24"/>
      <c r="SQ409" s="24"/>
      <c r="SR409" s="24"/>
      <c r="SS409" s="24"/>
      <c r="ST409" s="24"/>
      <c r="SU409" s="24"/>
      <c r="SV409" s="24"/>
      <c r="SW409" s="24"/>
      <c r="SX409" s="24"/>
      <c r="SY409" s="24"/>
      <c r="SZ409" s="24"/>
      <c r="TA409" s="24"/>
      <c r="TB409" s="24"/>
      <c r="TC409" s="24"/>
      <c r="TD409" s="24"/>
      <c r="TE409" s="24"/>
      <c r="TF409" s="24"/>
      <c r="TG409" s="24"/>
      <c r="TH409" s="24"/>
      <c r="TI409" s="24"/>
      <c r="TJ409" s="24"/>
      <c r="TK409" s="24"/>
      <c r="TL409" s="24"/>
      <c r="TM409" s="24"/>
      <c r="TN409" s="24"/>
      <c r="TO409" s="24"/>
      <c r="TP409" s="24"/>
      <c r="TQ409" s="24"/>
      <c r="TR409" s="24"/>
      <c r="TS409" s="24"/>
      <c r="TT409" s="24"/>
      <c r="TU409" s="24"/>
      <c r="TV409" s="24"/>
      <c r="TW409" s="24"/>
      <c r="TX409" s="24"/>
      <c r="TY409" s="24"/>
      <c r="TZ409" s="24"/>
      <c r="UA409" s="24"/>
      <c r="UB409" s="24"/>
      <c r="UC409" s="24"/>
      <c r="UD409" s="24"/>
      <c r="UE409" s="24"/>
      <c r="UF409" s="24"/>
      <c r="UG409" s="24"/>
      <c r="UH409" s="24"/>
      <c r="UI409" s="24"/>
      <c r="UJ409" s="24"/>
      <c r="UK409" s="24"/>
      <c r="UL409" s="24"/>
      <c r="UM409" s="24"/>
      <c r="UN409" s="24"/>
      <c r="UO409" s="24"/>
      <c r="UP409" s="24"/>
      <c r="UQ409" s="24"/>
      <c r="UR409" s="24"/>
      <c r="US409" s="24"/>
      <c r="UT409" s="24"/>
      <c r="UU409" s="24"/>
      <c r="UV409" s="24"/>
      <c r="UW409" s="24"/>
      <c r="UX409" s="24"/>
      <c r="UY409" s="24"/>
      <c r="UZ409" s="24"/>
      <c r="VA409" s="24"/>
      <c r="VB409" s="24"/>
      <c r="VC409" s="24"/>
      <c r="VD409" s="24"/>
    </row>
    <row r="410" spans="1:576" s="23" customFormat="1" ht="15" customHeight="1" x14ac:dyDescent="0.2">
      <c r="A410" s="18">
        <v>77</v>
      </c>
      <c r="B410" s="89" t="s">
        <v>335</v>
      </c>
      <c r="C410" s="89" t="s">
        <v>336</v>
      </c>
      <c r="D410" s="20">
        <v>14</v>
      </c>
      <c r="E410" s="89" t="s">
        <v>257</v>
      </c>
      <c r="F410" s="89" t="s">
        <v>337</v>
      </c>
      <c r="G410" s="130" t="s">
        <v>237</v>
      </c>
      <c r="H410" s="22">
        <v>40</v>
      </c>
      <c r="I410" s="22" t="s">
        <v>123</v>
      </c>
      <c r="J410" s="21" t="s">
        <v>249</v>
      </c>
      <c r="K410" s="21" t="s">
        <v>284</v>
      </c>
      <c r="L410" s="21" t="s">
        <v>299</v>
      </c>
      <c r="M410" s="22">
        <v>1</v>
      </c>
      <c r="N410" s="62">
        <v>10937</v>
      </c>
      <c r="O410" s="62">
        <f t="shared" si="195"/>
        <v>2187.4</v>
      </c>
      <c r="P410" s="62"/>
      <c r="Q410" s="62">
        <f t="shared" si="196"/>
        <v>13124.4</v>
      </c>
      <c r="R410" s="62">
        <f>70.1*4</f>
        <v>280.39999999999998</v>
      </c>
      <c r="S410" s="62">
        <f t="shared" si="197"/>
        <v>2446.7333333333331</v>
      </c>
      <c r="T410" s="62">
        <f t="shared" si="198"/>
        <v>24467.333333333332</v>
      </c>
      <c r="U410" s="62">
        <f t="shared" si="199"/>
        <v>1968.6599999999999</v>
      </c>
      <c r="V410" s="62">
        <f t="shared" si="200"/>
        <v>393.73199999999997</v>
      </c>
      <c r="W410" s="62">
        <f t="shared" si="201"/>
        <v>656.22</v>
      </c>
      <c r="X410" s="62">
        <f t="shared" si="202"/>
        <v>262.488</v>
      </c>
      <c r="Y410" s="62">
        <f t="shared" si="193"/>
        <v>926</v>
      </c>
      <c r="Z410" s="62">
        <f t="shared" si="194"/>
        <v>630</v>
      </c>
      <c r="AA410" s="64">
        <f t="shared" si="203"/>
        <v>7340.2</v>
      </c>
      <c r="AB410" s="64">
        <f t="shared" si="204"/>
        <v>21096.422222222223</v>
      </c>
      <c r="AC410" s="64">
        <f t="shared" si="205"/>
        <v>253157.06666666668</v>
      </c>
      <c r="AD410" s="64"/>
      <c r="AE410" s="64"/>
      <c r="AF410" s="64"/>
      <c r="AG410" s="64"/>
      <c r="AH410" s="64"/>
      <c r="AI410" s="64"/>
      <c r="AJ410" s="64"/>
      <c r="AK410" s="64"/>
      <c r="AL410" s="6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  <c r="OV410" s="24"/>
      <c r="OW410" s="24"/>
      <c r="OX410" s="24"/>
      <c r="OY410" s="24"/>
      <c r="OZ410" s="24"/>
      <c r="PA410" s="24"/>
      <c r="PB410" s="24"/>
      <c r="PC410" s="24"/>
      <c r="PD410" s="24"/>
      <c r="PE410" s="24"/>
      <c r="PF410" s="24"/>
      <c r="PG410" s="24"/>
      <c r="PH410" s="24"/>
      <c r="PI410" s="24"/>
      <c r="PJ410" s="24"/>
      <c r="PK410" s="24"/>
      <c r="PL410" s="24"/>
      <c r="PM410" s="24"/>
      <c r="PN410" s="24"/>
      <c r="PO410" s="24"/>
      <c r="PP410" s="24"/>
      <c r="PQ410" s="24"/>
      <c r="PR410" s="24"/>
      <c r="PS410" s="24"/>
      <c r="PT410" s="24"/>
      <c r="PU410" s="24"/>
      <c r="PV410" s="24"/>
      <c r="PW410" s="24"/>
      <c r="PX410" s="24"/>
      <c r="PY410" s="24"/>
      <c r="PZ410" s="24"/>
      <c r="QA410" s="24"/>
      <c r="QB410" s="24"/>
      <c r="QC410" s="24"/>
      <c r="QD410" s="24"/>
      <c r="QE410" s="24"/>
      <c r="QF410" s="24"/>
      <c r="QG410" s="24"/>
      <c r="QH410" s="24"/>
      <c r="QI410" s="24"/>
      <c r="QJ410" s="24"/>
      <c r="QK410" s="24"/>
      <c r="QL410" s="24"/>
      <c r="QM410" s="24"/>
      <c r="QN410" s="24"/>
      <c r="QO410" s="24"/>
      <c r="QP410" s="24"/>
      <c r="QQ410" s="24"/>
      <c r="QR410" s="24"/>
      <c r="QS410" s="24"/>
      <c r="QT410" s="24"/>
      <c r="QU410" s="24"/>
      <c r="QV410" s="24"/>
      <c r="QW410" s="24"/>
      <c r="QX410" s="24"/>
      <c r="QY410" s="24"/>
      <c r="QZ410" s="24"/>
      <c r="RA410" s="24"/>
      <c r="RB410" s="24"/>
      <c r="RC410" s="24"/>
      <c r="RD410" s="24"/>
      <c r="RE410" s="24"/>
      <c r="RF410" s="24"/>
      <c r="RG410" s="24"/>
      <c r="RH410" s="24"/>
      <c r="RI410" s="24"/>
      <c r="RJ410" s="24"/>
      <c r="RK410" s="24"/>
      <c r="RL410" s="24"/>
      <c r="RM410" s="24"/>
      <c r="RN410" s="24"/>
      <c r="RO410" s="24"/>
      <c r="RP410" s="24"/>
      <c r="RQ410" s="24"/>
      <c r="RR410" s="24"/>
      <c r="RS410" s="24"/>
      <c r="RT410" s="24"/>
      <c r="RU410" s="24"/>
      <c r="RV410" s="24"/>
      <c r="RW410" s="24"/>
      <c r="RX410" s="24"/>
      <c r="RY410" s="24"/>
      <c r="RZ410" s="24"/>
      <c r="SA410" s="24"/>
      <c r="SB410" s="24"/>
      <c r="SC410" s="24"/>
      <c r="SD410" s="24"/>
      <c r="SE410" s="24"/>
      <c r="SF410" s="24"/>
      <c r="SG410" s="24"/>
      <c r="SH410" s="24"/>
      <c r="SI410" s="24"/>
      <c r="SJ410" s="24"/>
      <c r="SK410" s="24"/>
      <c r="SL410" s="24"/>
      <c r="SM410" s="24"/>
      <c r="SN410" s="24"/>
      <c r="SO410" s="24"/>
      <c r="SP410" s="24"/>
      <c r="SQ410" s="24"/>
      <c r="SR410" s="24"/>
      <c r="SS410" s="24"/>
      <c r="ST410" s="24"/>
      <c r="SU410" s="24"/>
      <c r="SV410" s="24"/>
      <c r="SW410" s="24"/>
      <c r="SX410" s="24"/>
      <c r="SY410" s="24"/>
      <c r="SZ410" s="24"/>
      <c r="TA410" s="24"/>
      <c r="TB410" s="24"/>
      <c r="TC410" s="24"/>
      <c r="TD410" s="24"/>
      <c r="TE410" s="24"/>
      <c r="TF410" s="24"/>
      <c r="TG410" s="24"/>
      <c r="TH410" s="24"/>
      <c r="TI410" s="24"/>
      <c r="TJ410" s="24"/>
      <c r="TK410" s="24"/>
      <c r="TL410" s="24"/>
      <c r="TM410" s="24"/>
      <c r="TN410" s="24"/>
      <c r="TO410" s="24"/>
      <c r="TP410" s="24"/>
      <c r="TQ410" s="24"/>
      <c r="TR410" s="24"/>
      <c r="TS410" s="24"/>
      <c r="TT410" s="24"/>
      <c r="TU410" s="24"/>
      <c r="TV410" s="24"/>
      <c r="TW410" s="24"/>
      <c r="TX410" s="24"/>
      <c r="TY410" s="24"/>
      <c r="TZ410" s="24"/>
      <c r="UA410" s="24"/>
      <c r="UB410" s="24"/>
      <c r="UC410" s="24"/>
      <c r="UD410" s="24"/>
      <c r="UE410" s="24"/>
      <c r="UF410" s="24"/>
      <c r="UG410" s="24"/>
      <c r="UH410" s="24"/>
      <c r="UI410" s="24"/>
      <c r="UJ410" s="24"/>
      <c r="UK410" s="24"/>
      <c r="UL410" s="24"/>
      <c r="UM410" s="24"/>
      <c r="UN410" s="24"/>
      <c r="UO410" s="24"/>
      <c r="UP410" s="24"/>
      <c r="UQ410" s="24"/>
      <c r="UR410" s="24"/>
      <c r="US410" s="24"/>
      <c r="UT410" s="24"/>
      <c r="UU410" s="24"/>
      <c r="UV410" s="24"/>
      <c r="UW410" s="24"/>
      <c r="UX410" s="24"/>
      <c r="UY410" s="24"/>
      <c r="UZ410" s="24"/>
      <c r="VA410" s="24"/>
      <c r="VB410" s="24"/>
      <c r="VC410" s="24"/>
      <c r="VD410" s="24"/>
    </row>
    <row r="411" spans="1:576" s="23" customFormat="1" ht="15" customHeight="1" x14ac:dyDescent="0.2">
      <c r="A411" s="18">
        <v>78</v>
      </c>
      <c r="B411" s="89" t="s">
        <v>335</v>
      </c>
      <c r="C411" s="89" t="s">
        <v>336</v>
      </c>
      <c r="D411" s="20">
        <v>14</v>
      </c>
      <c r="E411" s="89" t="s">
        <v>257</v>
      </c>
      <c r="F411" s="89" t="s">
        <v>337</v>
      </c>
      <c r="G411" s="130" t="s">
        <v>237</v>
      </c>
      <c r="H411" s="22">
        <v>40</v>
      </c>
      <c r="I411" s="22" t="s">
        <v>123</v>
      </c>
      <c r="J411" s="21" t="s">
        <v>249</v>
      </c>
      <c r="K411" s="21" t="s">
        <v>284</v>
      </c>
      <c r="L411" s="21" t="s">
        <v>299</v>
      </c>
      <c r="M411" s="22">
        <v>1</v>
      </c>
      <c r="N411" s="62">
        <v>10937</v>
      </c>
      <c r="O411" s="62">
        <f t="shared" si="195"/>
        <v>2187.4</v>
      </c>
      <c r="P411" s="62"/>
      <c r="Q411" s="62">
        <f t="shared" si="196"/>
        <v>13124.4</v>
      </c>
      <c r="R411" s="62">
        <f>70.1*7</f>
        <v>490.69999999999993</v>
      </c>
      <c r="S411" s="62">
        <f t="shared" si="197"/>
        <v>2446.7333333333331</v>
      </c>
      <c r="T411" s="62">
        <f t="shared" si="198"/>
        <v>24467.333333333332</v>
      </c>
      <c r="U411" s="62">
        <f t="shared" si="199"/>
        <v>1968.6599999999999</v>
      </c>
      <c r="V411" s="62">
        <f t="shared" si="200"/>
        <v>393.73199999999997</v>
      </c>
      <c r="W411" s="62">
        <f t="shared" si="201"/>
        <v>656.22</v>
      </c>
      <c r="X411" s="62">
        <f t="shared" si="202"/>
        <v>262.488</v>
      </c>
      <c r="Y411" s="62">
        <f t="shared" si="193"/>
        <v>926</v>
      </c>
      <c r="Z411" s="62">
        <f t="shared" si="194"/>
        <v>630</v>
      </c>
      <c r="AA411" s="64">
        <f t="shared" si="203"/>
        <v>7340.2</v>
      </c>
      <c r="AB411" s="64">
        <f t="shared" si="204"/>
        <v>21306.722222222223</v>
      </c>
      <c r="AC411" s="64">
        <f t="shared" si="205"/>
        <v>255680.66666666669</v>
      </c>
      <c r="AD411" s="64"/>
      <c r="AE411" s="64"/>
      <c r="AF411" s="64"/>
      <c r="AG411" s="64"/>
      <c r="AH411" s="64"/>
      <c r="AI411" s="64"/>
      <c r="AJ411" s="64"/>
      <c r="AK411" s="64"/>
      <c r="AL411" s="6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  <c r="OV411" s="24"/>
      <c r="OW411" s="24"/>
      <c r="OX411" s="24"/>
      <c r="OY411" s="24"/>
      <c r="OZ411" s="24"/>
      <c r="PA411" s="24"/>
      <c r="PB411" s="24"/>
      <c r="PC411" s="24"/>
      <c r="PD411" s="24"/>
      <c r="PE411" s="24"/>
      <c r="PF411" s="24"/>
      <c r="PG411" s="24"/>
      <c r="PH411" s="24"/>
      <c r="PI411" s="24"/>
      <c r="PJ411" s="24"/>
      <c r="PK411" s="24"/>
      <c r="PL411" s="24"/>
      <c r="PM411" s="24"/>
      <c r="PN411" s="24"/>
      <c r="PO411" s="24"/>
      <c r="PP411" s="24"/>
      <c r="PQ411" s="24"/>
      <c r="PR411" s="24"/>
      <c r="PS411" s="24"/>
      <c r="PT411" s="24"/>
      <c r="PU411" s="24"/>
      <c r="PV411" s="24"/>
      <c r="PW411" s="24"/>
      <c r="PX411" s="24"/>
      <c r="PY411" s="24"/>
      <c r="PZ411" s="24"/>
      <c r="QA411" s="24"/>
      <c r="QB411" s="24"/>
      <c r="QC411" s="24"/>
      <c r="QD411" s="24"/>
      <c r="QE411" s="24"/>
      <c r="QF411" s="24"/>
      <c r="QG411" s="24"/>
      <c r="QH411" s="24"/>
      <c r="QI411" s="24"/>
      <c r="QJ411" s="24"/>
      <c r="QK411" s="24"/>
      <c r="QL411" s="24"/>
      <c r="QM411" s="24"/>
      <c r="QN411" s="24"/>
      <c r="QO411" s="24"/>
      <c r="QP411" s="24"/>
      <c r="QQ411" s="24"/>
      <c r="QR411" s="24"/>
      <c r="QS411" s="24"/>
      <c r="QT411" s="24"/>
      <c r="QU411" s="24"/>
      <c r="QV411" s="24"/>
      <c r="QW411" s="24"/>
      <c r="QX411" s="24"/>
      <c r="QY411" s="24"/>
      <c r="QZ411" s="24"/>
      <c r="RA411" s="24"/>
      <c r="RB411" s="24"/>
      <c r="RC411" s="24"/>
      <c r="RD411" s="24"/>
      <c r="RE411" s="24"/>
      <c r="RF411" s="24"/>
      <c r="RG411" s="24"/>
      <c r="RH411" s="24"/>
      <c r="RI411" s="24"/>
      <c r="RJ411" s="24"/>
      <c r="RK411" s="24"/>
      <c r="RL411" s="24"/>
      <c r="RM411" s="24"/>
      <c r="RN411" s="24"/>
      <c r="RO411" s="24"/>
      <c r="RP411" s="24"/>
      <c r="RQ411" s="24"/>
      <c r="RR411" s="24"/>
      <c r="RS411" s="24"/>
      <c r="RT411" s="24"/>
      <c r="RU411" s="24"/>
      <c r="RV411" s="24"/>
      <c r="RW411" s="24"/>
      <c r="RX411" s="24"/>
      <c r="RY411" s="24"/>
      <c r="RZ411" s="24"/>
      <c r="SA411" s="24"/>
      <c r="SB411" s="24"/>
      <c r="SC411" s="24"/>
      <c r="SD411" s="24"/>
      <c r="SE411" s="24"/>
      <c r="SF411" s="24"/>
      <c r="SG411" s="24"/>
      <c r="SH411" s="24"/>
      <c r="SI411" s="24"/>
      <c r="SJ411" s="24"/>
      <c r="SK411" s="24"/>
      <c r="SL411" s="24"/>
      <c r="SM411" s="24"/>
      <c r="SN411" s="24"/>
      <c r="SO411" s="24"/>
      <c r="SP411" s="24"/>
      <c r="SQ411" s="24"/>
      <c r="SR411" s="24"/>
      <c r="SS411" s="24"/>
      <c r="ST411" s="24"/>
      <c r="SU411" s="24"/>
      <c r="SV411" s="24"/>
      <c r="SW411" s="24"/>
      <c r="SX411" s="24"/>
      <c r="SY411" s="24"/>
      <c r="SZ411" s="24"/>
      <c r="TA411" s="24"/>
      <c r="TB411" s="24"/>
      <c r="TC411" s="24"/>
      <c r="TD411" s="24"/>
      <c r="TE411" s="24"/>
      <c r="TF411" s="24"/>
      <c r="TG411" s="24"/>
      <c r="TH411" s="24"/>
      <c r="TI411" s="24"/>
      <c r="TJ411" s="24"/>
      <c r="TK411" s="24"/>
      <c r="TL411" s="24"/>
      <c r="TM411" s="24"/>
      <c r="TN411" s="24"/>
      <c r="TO411" s="24"/>
      <c r="TP411" s="24"/>
      <c r="TQ411" s="24"/>
      <c r="TR411" s="24"/>
      <c r="TS411" s="24"/>
      <c r="TT411" s="24"/>
      <c r="TU411" s="24"/>
      <c r="TV411" s="24"/>
      <c r="TW411" s="24"/>
      <c r="TX411" s="24"/>
      <c r="TY411" s="24"/>
      <c r="TZ411" s="24"/>
      <c r="UA411" s="24"/>
      <c r="UB411" s="24"/>
      <c r="UC411" s="24"/>
      <c r="UD411" s="24"/>
      <c r="UE411" s="24"/>
      <c r="UF411" s="24"/>
      <c r="UG411" s="24"/>
      <c r="UH411" s="24"/>
      <c r="UI411" s="24"/>
      <c r="UJ411" s="24"/>
      <c r="UK411" s="24"/>
      <c r="UL411" s="24"/>
      <c r="UM411" s="24"/>
      <c r="UN411" s="24"/>
      <c r="UO411" s="24"/>
      <c r="UP411" s="24"/>
      <c r="UQ411" s="24"/>
      <c r="UR411" s="24"/>
      <c r="US411" s="24"/>
      <c r="UT411" s="24"/>
      <c r="UU411" s="24"/>
      <c r="UV411" s="24"/>
      <c r="UW411" s="24"/>
      <c r="UX411" s="24"/>
      <c r="UY411" s="24"/>
      <c r="UZ411" s="24"/>
      <c r="VA411" s="24"/>
      <c r="VB411" s="24"/>
      <c r="VC411" s="24"/>
      <c r="VD411" s="24"/>
    </row>
    <row r="412" spans="1:576" s="23" customFormat="1" ht="15" customHeight="1" x14ac:dyDescent="0.2">
      <c r="A412" s="18">
        <v>79</v>
      </c>
      <c r="B412" s="89" t="s">
        <v>335</v>
      </c>
      <c r="C412" s="89" t="s">
        <v>336</v>
      </c>
      <c r="D412" s="20">
        <v>14</v>
      </c>
      <c r="E412" s="89" t="s">
        <v>257</v>
      </c>
      <c r="F412" s="89" t="s">
        <v>337</v>
      </c>
      <c r="G412" s="130" t="s">
        <v>237</v>
      </c>
      <c r="H412" s="22">
        <v>40</v>
      </c>
      <c r="I412" s="22" t="s">
        <v>123</v>
      </c>
      <c r="J412" s="21" t="s">
        <v>249</v>
      </c>
      <c r="K412" s="21" t="s">
        <v>284</v>
      </c>
      <c r="L412" s="21" t="s">
        <v>299</v>
      </c>
      <c r="M412" s="22">
        <v>1</v>
      </c>
      <c r="N412" s="62">
        <v>10937</v>
      </c>
      <c r="O412" s="62">
        <f t="shared" si="195"/>
        <v>2187.4</v>
      </c>
      <c r="P412" s="62"/>
      <c r="Q412" s="62">
        <f t="shared" si="196"/>
        <v>13124.4</v>
      </c>
      <c r="R412" s="62">
        <f>70.1*6</f>
        <v>420.59999999999997</v>
      </c>
      <c r="S412" s="62">
        <f t="shared" si="197"/>
        <v>2446.7333333333331</v>
      </c>
      <c r="T412" s="62">
        <f t="shared" si="198"/>
        <v>24467.333333333332</v>
      </c>
      <c r="U412" s="62">
        <f t="shared" si="199"/>
        <v>1968.6599999999999</v>
      </c>
      <c r="V412" s="62">
        <f t="shared" si="200"/>
        <v>393.73199999999997</v>
      </c>
      <c r="W412" s="62">
        <f t="shared" si="201"/>
        <v>656.22</v>
      </c>
      <c r="X412" s="62">
        <f t="shared" si="202"/>
        <v>262.488</v>
      </c>
      <c r="Y412" s="62">
        <f t="shared" si="193"/>
        <v>926</v>
      </c>
      <c r="Z412" s="62">
        <f t="shared" si="194"/>
        <v>630</v>
      </c>
      <c r="AA412" s="64">
        <f t="shared" si="203"/>
        <v>7340.2</v>
      </c>
      <c r="AB412" s="64">
        <f t="shared" si="204"/>
        <v>21236.622222222224</v>
      </c>
      <c r="AC412" s="64">
        <f t="shared" si="205"/>
        <v>254839.46666666667</v>
      </c>
      <c r="AD412" s="64"/>
      <c r="AE412" s="64"/>
      <c r="AF412" s="64"/>
      <c r="AG412" s="64"/>
      <c r="AH412" s="64"/>
      <c r="AI412" s="64"/>
      <c r="AJ412" s="64"/>
      <c r="AK412" s="64"/>
      <c r="AL412" s="6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  <c r="OV412" s="24"/>
      <c r="OW412" s="24"/>
      <c r="OX412" s="24"/>
      <c r="OY412" s="24"/>
      <c r="OZ412" s="24"/>
      <c r="PA412" s="24"/>
      <c r="PB412" s="24"/>
      <c r="PC412" s="24"/>
      <c r="PD412" s="24"/>
      <c r="PE412" s="24"/>
      <c r="PF412" s="24"/>
      <c r="PG412" s="24"/>
      <c r="PH412" s="24"/>
      <c r="PI412" s="24"/>
      <c r="PJ412" s="24"/>
      <c r="PK412" s="24"/>
      <c r="PL412" s="24"/>
      <c r="PM412" s="24"/>
      <c r="PN412" s="24"/>
      <c r="PO412" s="24"/>
      <c r="PP412" s="24"/>
      <c r="PQ412" s="24"/>
      <c r="PR412" s="24"/>
      <c r="PS412" s="24"/>
      <c r="PT412" s="24"/>
      <c r="PU412" s="24"/>
      <c r="PV412" s="24"/>
      <c r="PW412" s="24"/>
      <c r="PX412" s="24"/>
      <c r="PY412" s="24"/>
      <c r="PZ412" s="24"/>
      <c r="QA412" s="24"/>
      <c r="QB412" s="24"/>
      <c r="QC412" s="24"/>
      <c r="QD412" s="24"/>
      <c r="QE412" s="24"/>
      <c r="QF412" s="24"/>
      <c r="QG412" s="24"/>
      <c r="QH412" s="24"/>
      <c r="QI412" s="24"/>
      <c r="QJ412" s="24"/>
      <c r="QK412" s="24"/>
      <c r="QL412" s="24"/>
      <c r="QM412" s="24"/>
      <c r="QN412" s="24"/>
      <c r="QO412" s="24"/>
      <c r="QP412" s="24"/>
      <c r="QQ412" s="24"/>
      <c r="QR412" s="24"/>
      <c r="QS412" s="24"/>
      <c r="QT412" s="24"/>
      <c r="QU412" s="24"/>
      <c r="QV412" s="24"/>
      <c r="QW412" s="24"/>
      <c r="QX412" s="24"/>
      <c r="QY412" s="24"/>
      <c r="QZ412" s="24"/>
      <c r="RA412" s="24"/>
      <c r="RB412" s="24"/>
      <c r="RC412" s="24"/>
      <c r="RD412" s="24"/>
      <c r="RE412" s="24"/>
      <c r="RF412" s="24"/>
      <c r="RG412" s="24"/>
      <c r="RH412" s="24"/>
      <c r="RI412" s="24"/>
      <c r="RJ412" s="24"/>
      <c r="RK412" s="24"/>
      <c r="RL412" s="24"/>
      <c r="RM412" s="24"/>
      <c r="RN412" s="24"/>
      <c r="RO412" s="24"/>
      <c r="RP412" s="24"/>
      <c r="RQ412" s="24"/>
      <c r="RR412" s="24"/>
      <c r="RS412" s="24"/>
      <c r="RT412" s="24"/>
      <c r="RU412" s="24"/>
      <c r="RV412" s="24"/>
      <c r="RW412" s="24"/>
      <c r="RX412" s="24"/>
      <c r="RY412" s="24"/>
      <c r="RZ412" s="24"/>
      <c r="SA412" s="24"/>
      <c r="SB412" s="24"/>
      <c r="SC412" s="24"/>
      <c r="SD412" s="24"/>
      <c r="SE412" s="24"/>
      <c r="SF412" s="24"/>
      <c r="SG412" s="24"/>
      <c r="SH412" s="24"/>
      <c r="SI412" s="24"/>
      <c r="SJ412" s="24"/>
      <c r="SK412" s="24"/>
      <c r="SL412" s="24"/>
      <c r="SM412" s="24"/>
      <c r="SN412" s="24"/>
      <c r="SO412" s="24"/>
      <c r="SP412" s="24"/>
      <c r="SQ412" s="24"/>
      <c r="SR412" s="24"/>
      <c r="SS412" s="24"/>
      <c r="ST412" s="24"/>
      <c r="SU412" s="24"/>
      <c r="SV412" s="24"/>
      <c r="SW412" s="24"/>
      <c r="SX412" s="24"/>
      <c r="SY412" s="24"/>
      <c r="SZ412" s="24"/>
      <c r="TA412" s="24"/>
      <c r="TB412" s="24"/>
      <c r="TC412" s="24"/>
      <c r="TD412" s="24"/>
      <c r="TE412" s="24"/>
      <c r="TF412" s="24"/>
      <c r="TG412" s="24"/>
      <c r="TH412" s="24"/>
      <c r="TI412" s="24"/>
      <c r="TJ412" s="24"/>
      <c r="TK412" s="24"/>
      <c r="TL412" s="24"/>
      <c r="TM412" s="24"/>
      <c r="TN412" s="24"/>
      <c r="TO412" s="24"/>
      <c r="TP412" s="24"/>
      <c r="TQ412" s="24"/>
      <c r="TR412" s="24"/>
      <c r="TS412" s="24"/>
      <c r="TT412" s="24"/>
      <c r="TU412" s="24"/>
      <c r="TV412" s="24"/>
      <c r="TW412" s="24"/>
      <c r="TX412" s="24"/>
      <c r="TY412" s="24"/>
      <c r="TZ412" s="24"/>
      <c r="UA412" s="24"/>
      <c r="UB412" s="24"/>
      <c r="UC412" s="24"/>
      <c r="UD412" s="24"/>
      <c r="UE412" s="24"/>
      <c r="UF412" s="24"/>
      <c r="UG412" s="24"/>
      <c r="UH412" s="24"/>
      <c r="UI412" s="24"/>
      <c r="UJ412" s="24"/>
      <c r="UK412" s="24"/>
      <c r="UL412" s="24"/>
      <c r="UM412" s="24"/>
      <c r="UN412" s="24"/>
      <c r="UO412" s="24"/>
      <c r="UP412" s="24"/>
      <c r="UQ412" s="24"/>
      <c r="UR412" s="24"/>
      <c r="US412" s="24"/>
      <c r="UT412" s="24"/>
      <c r="UU412" s="24"/>
      <c r="UV412" s="24"/>
      <c r="UW412" s="24"/>
      <c r="UX412" s="24"/>
      <c r="UY412" s="24"/>
      <c r="UZ412" s="24"/>
      <c r="VA412" s="24"/>
      <c r="VB412" s="24"/>
      <c r="VC412" s="24"/>
      <c r="VD412" s="24"/>
    </row>
    <row r="413" spans="1:576" s="23" customFormat="1" ht="15" customHeight="1" x14ac:dyDescent="0.2">
      <c r="A413" s="18">
        <v>80</v>
      </c>
      <c r="B413" s="89" t="s">
        <v>335</v>
      </c>
      <c r="C413" s="89" t="s">
        <v>336</v>
      </c>
      <c r="D413" s="20">
        <v>14</v>
      </c>
      <c r="E413" s="89" t="s">
        <v>257</v>
      </c>
      <c r="F413" s="89" t="s">
        <v>337</v>
      </c>
      <c r="G413" s="130" t="s">
        <v>237</v>
      </c>
      <c r="H413" s="22">
        <v>40</v>
      </c>
      <c r="I413" s="22" t="s">
        <v>123</v>
      </c>
      <c r="J413" s="21" t="s">
        <v>249</v>
      </c>
      <c r="K413" s="21" t="s">
        <v>284</v>
      </c>
      <c r="L413" s="21" t="s">
        <v>299</v>
      </c>
      <c r="M413" s="22">
        <v>1</v>
      </c>
      <c r="N413" s="62">
        <v>10937</v>
      </c>
      <c r="O413" s="62">
        <f t="shared" si="195"/>
        <v>2187.4</v>
      </c>
      <c r="P413" s="62"/>
      <c r="Q413" s="62">
        <f t="shared" si="196"/>
        <v>13124.4</v>
      </c>
      <c r="R413" s="62">
        <f>70.1*4</f>
        <v>280.39999999999998</v>
      </c>
      <c r="S413" s="62">
        <f t="shared" si="197"/>
        <v>2446.7333333333331</v>
      </c>
      <c r="T413" s="62">
        <f t="shared" si="198"/>
        <v>24467.333333333332</v>
      </c>
      <c r="U413" s="62">
        <f t="shared" si="199"/>
        <v>1968.6599999999999</v>
      </c>
      <c r="V413" s="62">
        <f t="shared" si="200"/>
        <v>393.73199999999997</v>
      </c>
      <c r="W413" s="62">
        <f t="shared" si="201"/>
        <v>656.22</v>
      </c>
      <c r="X413" s="62">
        <f t="shared" si="202"/>
        <v>262.488</v>
      </c>
      <c r="Y413" s="62">
        <f t="shared" si="193"/>
        <v>926</v>
      </c>
      <c r="Z413" s="62">
        <f t="shared" si="194"/>
        <v>630</v>
      </c>
      <c r="AA413" s="64">
        <f t="shared" si="203"/>
        <v>7340.2</v>
      </c>
      <c r="AB413" s="64">
        <f t="shared" si="204"/>
        <v>21096.422222222223</v>
      </c>
      <c r="AC413" s="64">
        <f t="shared" si="205"/>
        <v>253157.06666666668</v>
      </c>
      <c r="AD413" s="64"/>
      <c r="AE413" s="64"/>
      <c r="AF413" s="64"/>
      <c r="AG413" s="64"/>
      <c r="AH413" s="64"/>
      <c r="AI413" s="64"/>
      <c r="AJ413" s="64"/>
      <c r="AK413" s="64"/>
      <c r="AL413" s="6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  <c r="PF413" s="24"/>
      <c r="PG413" s="24"/>
      <c r="PH413" s="24"/>
      <c r="PI413" s="24"/>
      <c r="PJ413" s="24"/>
      <c r="PK413" s="24"/>
      <c r="PL413" s="24"/>
      <c r="PM413" s="24"/>
      <c r="PN413" s="24"/>
      <c r="PO413" s="24"/>
      <c r="PP413" s="24"/>
      <c r="PQ413" s="24"/>
      <c r="PR413" s="24"/>
      <c r="PS413" s="24"/>
      <c r="PT413" s="24"/>
      <c r="PU413" s="24"/>
      <c r="PV413" s="24"/>
      <c r="PW413" s="24"/>
      <c r="PX413" s="24"/>
      <c r="PY413" s="24"/>
      <c r="PZ413" s="24"/>
      <c r="QA413" s="24"/>
      <c r="QB413" s="24"/>
      <c r="QC413" s="24"/>
      <c r="QD413" s="24"/>
      <c r="QE413" s="24"/>
      <c r="QF413" s="24"/>
      <c r="QG413" s="24"/>
      <c r="QH413" s="24"/>
      <c r="QI413" s="24"/>
      <c r="QJ413" s="24"/>
      <c r="QK413" s="24"/>
      <c r="QL413" s="24"/>
      <c r="QM413" s="24"/>
      <c r="QN413" s="24"/>
      <c r="QO413" s="24"/>
      <c r="QP413" s="24"/>
      <c r="QQ413" s="24"/>
      <c r="QR413" s="24"/>
      <c r="QS413" s="24"/>
      <c r="QT413" s="24"/>
      <c r="QU413" s="24"/>
      <c r="QV413" s="24"/>
      <c r="QW413" s="24"/>
      <c r="QX413" s="24"/>
      <c r="QY413" s="24"/>
      <c r="QZ413" s="24"/>
      <c r="RA413" s="24"/>
      <c r="RB413" s="24"/>
      <c r="RC413" s="24"/>
      <c r="RD413" s="24"/>
      <c r="RE413" s="24"/>
      <c r="RF413" s="24"/>
      <c r="RG413" s="24"/>
      <c r="RH413" s="24"/>
      <c r="RI413" s="24"/>
      <c r="RJ413" s="24"/>
      <c r="RK413" s="24"/>
      <c r="RL413" s="24"/>
      <c r="RM413" s="24"/>
      <c r="RN413" s="24"/>
      <c r="RO413" s="24"/>
      <c r="RP413" s="24"/>
      <c r="RQ413" s="24"/>
      <c r="RR413" s="24"/>
      <c r="RS413" s="24"/>
      <c r="RT413" s="24"/>
      <c r="RU413" s="24"/>
      <c r="RV413" s="24"/>
      <c r="RW413" s="24"/>
      <c r="RX413" s="24"/>
      <c r="RY413" s="24"/>
      <c r="RZ413" s="24"/>
      <c r="SA413" s="24"/>
      <c r="SB413" s="24"/>
      <c r="SC413" s="24"/>
      <c r="SD413" s="24"/>
      <c r="SE413" s="24"/>
      <c r="SF413" s="24"/>
      <c r="SG413" s="24"/>
      <c r="SH413" s="24"/>
      <c r="SI413" s="24"/>
      <c r="SJ413" s="24"/>
      <c r="SK413" s="24"/>
      <c r="SL413" s="24"/>
      <c r="SM413" s="24"/>
      <c r="SN413" s="24"/>
      <c r="SO413" s="24"/>
      <c r="SP413" s="24"/>
      <c r="SQ413" s="24"/>
      <c r="SR413" s="24"/>
      <c r="SS413" s="24"/>
      <c r="ST413" s="24"/>
      <c r="SU413" s="24"/>
      <c r="SV413" s="24"/>
      <c r="SW413" s="24"/>
      <c r="SX413" s="24"/>
      <c r="SY413" s="24"/>
      <c r="SZ413" s="24"/>
      <c r="TA413" s="24"/>
      <c r="TB413" s="24"/>
      <c r="TC413" s="24"/>
      <c r="TD413" s="24"/>
      <c r="TE413" s="24"/>
      <c r="TF413" s="24"/>
      <c r="TG413" s="24"/>
      <c r="TH413" s="24"/>
      <c r="TI413" s="24"/>
      <c r="TJ413" s="24"/>
      <c r="TK413" s="24"/>
      <c r="TL413" s="24"/>
      <c r="TM413" s="24"/>
      <c r="TN413" s="24"/>
      <c r="TO413" s="24"/>
      <c r="TP413" s="24"/>
      <c r="TQ413" s="24"/>
      <c r="TR413" s="24"/>
      <c r="TS413" s="24"/>
      <c r="TT413" s="24"/>
      <c r="TU413" s="24"/>
      <c r="TV413" s="24"/>
      <c r="TW413" s="24"/>
      <c r="TX413" s="24"/>
      <c r="TY413" s="24"/>
      <c r="TZ413" s="24"/>
      <c r="UA413" s="24"/>
      <c r="UB413" s="24"/>
      <c r="UC413" s="24"/>
      <c r="UD413" s="24"/>
      <c r="UE413" s="24"/>
      <c r="UF413" s="24"/>
      <c r="UG413" s="24"/>
      <c r="UH413" s="24"/>
      <c r="UI413" s="24"/>
      <c r="UJ413" s="24"/>
      <c r="UK413" s="24"/>
      <c r="UL413" s="24"/>
      <c r="UM413" s="24"/>
      <c r="UN413" s="24"/>
      <c r="UO413" s="24"/>
      <c r="UP413" s="24"/>
      <c r="UQ413" s="24"/>
      <c r="UR413" s="24"/>
      <c r="US413" s="24"/>
      <c r="UT413" s="24"/>
      <c r="UU413" s="24"/>
      <c r="UV413" s="24"/>
      <c r="UW413" s="24"/>
      <c r="UX413" s="24"/>
      <c r="UY413" s="24"/>
      <c r="UZ413" s="24"/>
      <c r="VA413" s="24"/>
      <c r="VB413" s="24"/>
      <c r="VC413" s="24"/>
      <c r="VD413" s="24"/>
    </row>
    <row r="414" spans="1:576" s="23" customFormat="1" ht="15" customHeight="1" x14ac:dyDescent="0.2">
      <c r="A414" s="18">
        <v>81</v>
      </c>
      <c r="B414" s="89" t="s">
        <v>335</v>
      </c>
      <c r="C414" s="89" t="s">
        <v>336</v>
      </c>
      <c r="D414" s="20">
        <v>14</v>
      </c>
      <c r="E414" s="89" t="s">
        <v>257</v>
      </c>
      <c r="F414" s="89" t="s">
        <v>337</v>
      </c>
      <c r="G414" s="130" t="s">
        <v>237</v>
      </c>
      <c r="H414" s="22">
        <v>40</v>
      </c>
      <c r="I414" s="22" t="s">
        <v>123</v>
      </c>
      <c r="J414" s="21" t="s">
        <v>249</v>
      </c>
      <c r="K414" s="21" t="s">
        <v>284</v>
      </c>
      <c r="L414" s="21" t="s">
        <v>299</v>
      </c>
      <c r="M414" s="22">
        <v>1</v>
      </c>
      <c r="N414" s="62">
        <v>10937</v>
      </c>
      <c r="O414" s="62">
        <f t="shared" si="195"/>
        <v>2187.4</v>
      </c>
      <c r="P414" s="62"/>
      <c r="Q414" s="62">
        <f t="shared" si="196"/>
        <v>13124.4</v>
      </c>
      <c r="R414" s="62">
        <f>70.1*6</f>
        <v>420.59999999999997</v>
      </c>
      <c r="S414" s="62">
        <f t="shared" si="197"/>
        <v>2446.7333333333331</v>
      </c>
      <c r="T414" s="62">
        <f t="shared" si="198"/>
        <v>24467.333333333332</v>
      </c>
      <c r="U414" s="62">
        <f t="shared" si="199"/>
        <v>1968.6599999999999</v>
      </c>
      <c r="V414" s="62">
        <f t="shared" si="200"/>
        <v>393.73199999999997</v>
      </c>
      <c r="W414" s="62">
        <f t="shared" si="201"/>
        <v>656.22</v>
      </c>
      <c r="X414" s="62">
        <f t="shared" si="202"/>
        <v>262.488</v>
      </c>
      <c r="Y414" s="62">
        <f t="shared" si="193"/>
        <v>926</v>
      </c>
      <c r="Z414" s="62">
        <f t="shared" si="194"/>
        <v>630</v>
      </c>
      <c r="AA414" s="64">
        <f t="shared" si="203"/>
        <v>7340.2</v>
      </c>
      <c r="AB414" s="64">
        <f t="shared" si="204"/>
        <v>21236.622222222224</v>
      </c>
      <c r="AC414" s="64">
        <f t="shared" si="205"/>
        <v>254839.46666666667</v>
      </c>
      <c r="AD414" s="64"/>
      <c r="AE414" s="64"/>
      <c r="AF414" s="64"/>
      <c r="AG414" s="64"/>
      <c r="AH414" s="64"/>
      <c r="AI414" s="64"/>
      <c r="AJ414" s="64"/>
      <c r="AK414" s="64"/>
      <c r="AL414" s="6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  <c r="OV414" s="24"/>
      <c r="OW414" s="24"/>
      <c r="OX414" s="24"/>
      <c r="OY414" s="24"/>
      <c r="OZ414" s="24"/>
      <c r="PA414" s="24"/>
      <c r="PB414" s="24"/>
      <c r="PC414" s="24"/>
      <c r="PD414" s="24"/>
      <c r="PE414" s="24"/>
      <c r="PF414" s="24"/>
      <c r="PG414" s="24"/>
      <c r="PH414" s="24"/>
      <c r="PI414" s="24"/>
      <c r="PJ414" s="24"/>
      <c r="PK414" s="24"/>
      <c r="PL414" s="24"/>
      <c r="PM414" s="24"/>
      <c r="PN414" s="24"/>
      <c r="PO414" s="24"/>
      <c r="PP414" s="24"/>
      <c r="PQ414" s="24"/>
      <c r="PR414" s="24"/>
      <c r="PS414" s="24"/>
      <c r="PT414" s="24"/>
      <c r="PU414" s="24"/>
      <c r="PV414" s="24"/>
      <c r="PW414" s="24"/>
      <c r="PX414" s="24"/>
      <c r="PY414" s="24"/>
      <c r="PZ414" s="24"/>
      <c r="QA414" s="24"/>
      <c r="QB414" s="24"/>
      <c r="QC414" s="24"/>
      <c r="QD414" s="24"/>
      <c r="QE414" s="24"/>
      <c r="QF414" s="24"/>
      <c r="QG414" s="24"/>
      <c r="QH414" s="24"/>
      <c r="QI414" s="24"/>
      <c r="QJ414" s="24"/>
      <c r="QK414" s="24"/>
      <c r="QL414" s="24"/>
      <c r="QM414" s="24"/>
      <c r="QN414" s="24"/>
      <c r="QO414" s="24"/>
      <c r="QP414" s="24"/>
      <c r="QQ414" s="24"/>
      <c r="QR414" s="24"/>
      <c r="QS414" s="24"/>
      <c r="QT414" s="24"/>
      <c r="QU414" s="24"/>
      <c r="QV414" s="24"/>
      <c r="QW414" s="24"/>
      <c r="QX414" s="24"/>
      <c r="QY414" s="24"/>
      <c r="QZ414" s="24"/>
      <c r="RA414" s="24"/>
      <c r="RB414" s="24"/>
      <c r="RC414" s="24"/>
      <c r="RD414" s="24"/>
      <c r="RE414" s="24"/>
      <c r="RF414" s="24"/>
      <c r="RG414" s="24"/>
      <c r="RH414" s="24"/>
      <c r="RI414" s="24"/>
      <c r="RJ414" s="24"/>
      <c r="RK414" s="24"/>
      <c r="RL414" s="24"/>
      <c r="RM414" s="24"/>
      <c r="RN414" s="24"/>
      <c r="RO414" s="24"/>
      <c r="RP414" s="24"/>
      <c r="RQ414" s="24"/>
      <c r="RR414" s="24"/>
      <c r="RS414" s="24"/>
      <c r="RT414" s="24"/>
      <c r="RU414" s="24"/>
      <c r="RV414" s="24"/>
      <c r="RW414" s="24"/>
      <c r="RX414" s="24"/>
      <c r="RY414" s="24"/>
      <c r="RZ414" s="24"/>
      <c r="SA414" s="24"/>
      <c r="SB414" s="24"/>
      <c r="SC414" s="24"/>
      <c r="SD414" s="24"/>
      <c r="SE414" s="24"/>
      <c r="SF414" s="24"/>
      <c r="SG414" s="24"/>
      <c r="SH414" s="24"/>
      <c r="SI414" s="24"/>
      <c r="SJ414" s="24"/>
      <c r="SK414" s="24"/>
      <c r="SL414" s="24"/>
      <c r="SM414" s="24"/>
      <c r="SN414" s="24"/>
      <c r="SO414" s="24"/>
      <c r="SP414" s="24"/>
      <c r="SQ414" s="24"/>
      <c r="SR414" s="24"/>
      <c r="SS414" s="24"/>
      <c r="ST414" s="24"/>
      <c r="SU414" s="24"/>
      <c r="SV414" s="24"/>
      <c r="SW414" s="24"/>
      <c r="SX414" s="24"/>
      <c r="SY414" s="24"/>
      <c r="SZ414" s="24"/>
      <c r="TA414" s="24"/>
      <c r="TB414" s="24"/>
      <c r="TC414" s="24"/>
      <c r="TD414" s="24"/>
      <c r="TE414" s="24"/>
      <c r="TF414" s="24"/>
      <c r="TG414" s="24"/>
      <c r="TH414" s="24"/>
      <c r="TI414" s="24"/>
      <c r="TJ414" s="24"/>
      <c r="TK414" s="24"/>
      <c r="TL414" s="24"/>
      <c r="TM414" s="24"/>
      <c r="TN414" s="24"/>
      <c r="TO414" s="24"/>
      <c r="TP414" s="24"/>
      <c r="TQ414" s="24"/>
      <c r="TR414" s="24"/>
      <c r="TS414" s="24"/>
      <c r="TT414" s="24"/>
      <c r="TU414" s="24"/>
      <c r="TV414" s="24"/>
      <c r="TW414" s="24"/>
      <c r="TX414" s="24"/>
      <c r="TY414" s="24"/>
      <c r="TZ414" s="24"/>
      <c r="UA414" s="24"/>
      <c r="UB414" s="24"/>
      <c r="UC414" s="24"/>
      <c r="UD414" s="24"/>
      <c r="UE414" s="24"/>
      <c r="UF414" s="24"/>
      <c r="UG414" s="24"/>
      <c r="UH414" s="24"/>
      <c r="UI414" s="24"/>
      <c r="UJ414" s="24"/>
      <c r="UK414" s="24"/>
      <c r="UL414" s="24"/>
      <c r="UM414" s="24"/>
      <c r="UN414" s="24"/>
      <c r="UO414" s="24"/>
      <c r="UP414" s="24"/>
      <c r="UQ414" s="24"/>
      <c r="UR414" s="24"/>
      <c r="US414" s="24"/>
      <c r="UT414" s="24"/>
      <c r="UU414" s="24"/>
      <c r="UV414" s="24"/>
      <c r="UW414" s="24"/>
      <c r="UX414" s="24"/>
      <c r="UY414" s="24"/>
      <c r="UZ414" s="24"/>
      <c r="VA414" s="24"/>
      <c r="VB414" s="24"/>
      <c r="VC414" s="24"/>
      <c r="VD414" s="24"/>
    </row>
    <row r="415" spans="1:576" s="23" customFormat="1" ht="15" customHeight="1" x14ac:dyDescent="0.2">
      <c r="A415" s="18">
        <v>82</v>
      </c>
      <c r="B415" s="89" t="s">
        <v>335</v>
      </c>
      <c r="C415" s="89" t="s">
        <v>336</v>
      </c>
      <c r="D415" s="20">
        <v>14</v>
      </c>
      <c r="E415" s="89" t="s">
        <v>257</v>
      </c>
      <c r="F415" s="89" t="s">
        <v>337</v>
      </c>
      <c r="G415" s="130" t="s">
        <v>237</v>
      </c>
      <c r="H415" s="22">
        <v>40</v>
      </c>
      <c r="I415" s="22" t="s">
        <v>123</v>
      </c>
      <c r="J415" s="21" t="s">
        <v>249</v>
      </c>
      <c r="K415" s="21" t="s">
        <v>284</v>
      </c>
      <c r="L415" s="21" t="s">
        <v>299</v>
      </c>
      <c r="M415" s="22">
        <v>1</v>
      </c>
      <c r="N415" s="62">
        <v>10937</v>
      </c>
      <c r="O415" s="62">
        <f t="shared" si="195"/>
        <v>2187.4</v>
      </c>
      <c r="P415" s="62"/>
      <c r="Q415" s="62">
        <f t="shared" si="196"/>
        <v>13124.4</v>
      </c>
      <c r="R415" s="62">
        <f>70.1*5</f>
        <v>350.5</v>
      </c>
      <c r="S415" s="62">
        <f t="shared" si="197"/>
        <v>2446.7333333333331</v>
      </c>
      <c r="T415" s="62">
        <f t="shared" si="198"/>
        <v>24467.333333333332</v>
      </c>
      <c r="U415" s="62">
        <f t="shared" si="199"/>
        <v>1968.6599999999999</v>
      </c>
      <c r="V415" s="62">
        <f t="shared" si="200"/>
        <v>393.73199999999997</v>
      </c>
      <c r="W415" s="62">
        <f t="shared" si="201"/>
        <v>656.22</v>
      </c>
      <c r="X415" s="62">
        <f t="shared" si="202"/>
        <v>262.488</v>
      </c>
      <c r="Y415" s="62">
        <f t="shared" si="193"/>
        <v>926</v>
      </c>
      <c r="Z415" s="62">
        <f t="shared" si="194"/>
        <v>630</v>
      </c>
      <c r="AA415" s="64">
        <f t="shared" si="203"/>
        <v>7340.2</v>
      </c>
      <c r="AB415" s="64">
        <f t="shared" si="204"/>
        <v>21166.522222222222</v>
      </c>
      <c r="AC415" s="64">
        <f t="shared" si="205"/>
        <v>253998.26666666666</v>
      </c>
      <c r="AD415" s="64"/>
      <c r="AE415" s="64"/>
      <c r="AF415" s="64"/>
      <c r="AG415" s="64"/>
      <c r="AH415" s="64"/>
      <c r="AI415" s="64"/>
      <c r="AJ415" s="64"/>
      <c r="AK415" s="64"/>
      <c r="AL415" s="6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  <c r="OV415" s="24"/>
      <c r="OW415" s="24"/>
      <c r="OX415" s="24"/>
      <c r="OY415" s="24"/>
      <c r="OZ415" s="24"/>
      <c r="PA415" s="24"/>
      <c r="PB415" s="24"/>
      <c r="PC415" s="24"/>
      <c r="PD415" s="24"/>
      <c r="PE415" s="24"/>
      <c r="PF415" s="24"/>
      <c r="PG415" s="24"/>
      <c r="PH415" s="24"/>
      <c r="PI415" s="24"/>
      <c r="PJ415" s="24"/>
      <c r="PK415" s="24"/>
      <c r="PL415" s="24"/>
      <c r="PM415" s="24"/>
      <c r="PN415" s="24"/>
      <c r="PO415" s="24"/>
      <c r="PP415" s="24"/>
      <c r="PQ415" s="24"/>
      <c r="PR415" s="24"/>
      <c r="PS415" s="24"/>
      <c r="PT415" s="24"/>
      <c r="PU415" s="24"/>
      <c r="PV415" s="24"/>
      <c r="PW415" s="24"/>
      <c r="PX415" s="24"/>
      <c r="PY415" s="24"/>
      <c r="PZ415" s="24"/>
      <c r="QA415" s="24"/>
      <c r="QB415" s="24"/>
      <c r="QC415" s="24"/>
      <c r="QD415" s="24"/>
      <c r="QE415" s="24"/>
      <c r="QF415" s="24"/>
      <c r="QG415" s="24"/>
      <c r="QH415" s="24"/>
      <c r="QI415" s="24"/>
      <c r="QJ415" s="24"/>
      <c r="QK415" s="24"/>
      <c r="QL415" s="24"/>
      <c r="QM415" s="24"/>
      <c r="QN415" s="24"/>
      <c r="QO415" s="24"/>
      <c r="QP415" s="24"/>
      <c r="QQ415" s="24"/>
      <c r="QR415" s="24"/>
      <c r="QS415" s="24"/>
      <c r="QT415" s="24"/>
      <c r="QU415" s="24"/>
      <c r="QV415" s="24"/>
      <c r="QW415" s="24"/>
      <c r="QX415" s="24"/>
      <c r="QY415" s="24"/>
      <c r="QZ415" s="24"/>
      <c r="RA415" s="24"/>
      <c r="RB415" s="24"/>
      <c r="RC415" s="24"/>
      <c r="RD415" s="24"/>
      <c r="RE415" s="24"/>
      <c r="RF415" s="24"/>
      <c r="RG415" s="24"/>
      <c r="RH415" s="24"/>
      <c r="RI415" s="24"/>
      <c r="RJ415" s="24"/>
      <c r="RK415" s="24"/>
      <c r="RL415" s="24"/>
      <c r="RM415" s="24"/>
      <c r="RN415" s="24"/>
      <c r="RO415" s="24"/>
      <c r="RP415" s="24"/>
      <c r="RQ415" s="24"/>
      <c r="RR415" s="24"/>
      <c r="RS415" s="24"/>
      <c r="RT415" s="24"/>
      <c r="RU415" s="24"/>
      <c r="RV415" s="24"/>
      <c r="RW415" s="24"/>
      <c r="RX415" s="24"/>
      <c r="RY415" s="24"/>
      <c r="RZ415" s="24"/>
      <c r="SA415" s="24"/>
      <c r="SB415" s="24"/>
      <c r="SC415" s="24"/>
      <c r="SD415" s="24"/>
      <c r="SE415" s="24"/>
      <c r="SF415" s="24"/>
      <c r="SG415" s="24"/>
      <c r="SH415" s="24"/>
      <c r="SI415" s="24"/>
      <c r="SJ415" s="24"/>
      <c r="SK415" s="24"/>
      <c r="SL415" s="24"/>
      <c r="SM415" s="24"/>
      <c r="SN415" s="24"/>
      <c r="SO415" s="24"/>
      <c r="SP415" s="24"/>
      <c r="SQ415" s="24"/>
      <c r="SR415" s="24"/>
      <c r="SS415" s="24"/>
      <c r="ST415" s="24"/>
      <c r="SU415" s="24"/>
      <c r="SV415" s="24"/>
      <c r="SW415" s="24"/>
      <c r="SX415" s="24"/>
      <c r="SY415" s="24"/>
      <c r="SZ415" s="24"/>
      <c r="TA415" s="24"/>
      <c r="TB415" s="24"/>
      <c r="TC415" s="24"/>
      <c r="TD415" s="24"/>
      <c r="TE415" s="24"/>
      <c r="TF415" s="24"/>
      <c r="TG415" s="24"/>
      <c r="TH415" s="24"/>
      <c r="TI415" s="24"/>
      <c r="TJ415" s="24"/>
      <c r="TK415" s="24"/>
      <c r="TL415" s="24"/>
      <c r="TM415" s="24"/>
      <c r="TN415" s="24"/>
      <c r="TO415" s="24"/>
      <c r="TP415" s="24"/>
      <c r="TQ415" s="24"/>
      <c r="TR415" s="24"/>
      <c r="TS415" s="24"/>
      <c r="TT415" s="24"/>
      <c r="TU415" s="24"/>
      <c r="TV415" s="24"/>
      <c r="TW415" s="24"/>
      <c r="TX415" s="24"/>
      <c r="TY415" s="24"/>
      <c r="TZ415" s="24"/>
      <c r="UA415" s="24"/>
      <c r="UB415" s="24"/>
      <c r="UC415" s="24"/>
      <c r="UD415" s="24"/>
      <c r="UE415" s="24"/>
      <c r="UF415" s="24"/>
      <c r="UG415" s="24"/>
      <c r="UH415" s="24"/>
      <c r="UI415" s="24"/>
      <c r="UJ415" s="24"/>
      <c r="UK415" s="24"/>
      <c r="UL415" s="24"/>
      <c r="UM415" s="24"/>
      <c r="UN415" s="24"/>
      <c r="UO415" s="24"/>
      <c r="UP415" s="24"/>
      <c r="UQ415" s="24"/>
      <c r="UR415" s="24"/>
      <c r="US415" s="24"/>
      <c r="UT415" s="24"/>
      <c r="UU415" s="24"/>
      <c r="UV415" s="24"/>
      <c r="UW415" s="24"/>
      <c r="UX415" s="24"/>
      <c r="UY415" s="24"/>
      <c r="UZ415" s="24"/>
      <c r="VA415" s="24"/>
      <c r="VB415" s="24"/>
      <c r="VC415" s="24"/>
      <c r="VD415" s="24"/>
    </row>
    <row r="416" spans="1:576" s="23" customFormat="1" ht="15" customHeight="1" x14ac:dyDescent="0.2">
      <c r="A416" s="18">
        <v>83</v>
      </c>
      <c r="B416" s="89" t="s">
        <v>335</v>
      </c>
      <c r="C416" s="89" t="s">
        <v>336</v>
      </c>
      <c r="D416" s="20">
        <v>14</v>
      </c>
      <c r="E416" s="89" t="s">
        <v>257</v>
      </c>
      <c r="F416" s="89" t="s">
        <v>337</v>
      </c>
      <c r="G416" s="130" t="s">
        <v>237</v>
      </c>
      <c r="H416" s="22">
        <v>40</v>
      </c>
      <c r="I416" s="22" t="s">
        <v>123</v>
      </c>
      <c r="J416" s="21" t="s">
        <v>249</v>
      </c>
      <c r="K416" s="21" t="s">
        <v>284</v>
      </c>
      <c r="L416" s="21" t="s">
        <v>299</v>
      </c>
      <c r="M416" s="22">
        <v>1</v>
      </c>
      <c r="N416" s="62">
        <v>10937</v>
      </c>
      <c r="O416" s="62">
        <f t="shared" si="195"/>
        <v>2187.4</v>
      </c>
      <c r="P416" s="62"/>
      <c r="Q416" s="62">
        <f t="shared" si="196"/>
        <v>13124.4</v>
      </c>
      <c r="R416" s="62">
        <f>70.1*7</f>
        <v>490.69999999999993</v>
      </c>
      <c r="S416" s="62">
        <f t="shared" si="197"/>
        <v>2446.7333333333331</v>
      </c>
      <c r="T416" s="62">
        <f t="shared" si="198"/>
        <v>24467.333333333332</v>
      </c>
      <c r="U416" s="62">
        <f t="shared" si="199"/>
        <v>1968.6599999999999</v>
      </c>
      <c r="V416" s="62">
        <f t="shared" si="200"/>
        <v>393.73199999999997</v>
      </c>
      <c r="W416" s="62">
        <f t="shared" si="201"/>
        <v>656.22</v>
      </c>
      <c r="X416" s="62">
        <f t="shared" si="202"/>
        <v>262.488</v>
      </c>
      <c r="Y416" s="62">
        <f t="shared" si="193"/>
        <v>926</v>
      </c>
      <c r="Z416" s="62">
        <f t="shared" si="194"/>
        <v>630</v>
      </c>
      <c r="AA416" s="64">
        <f t="shared" si="203"/>
        <v>7340.2</v>
      </c>
      <c r="AB416" s="64">
        <f t="shared" si="204"/>
        <v>21306.722222222223</v>
      </c>
      <c r="AC416" s="64">
        <f t="shared" si="205"/>
        <v>255680.66666666669</v>
      </c>
      <c r="AD416" s="64"/>
      <c r="AE416" s="64"/>
      <c r="AF416" s="64"/>
      <c r="AG416" s="64"/>
      <c r="AH416" s="64"/>
      <c r="AI416" s="64"/>
      <c r="AJ416" s="64"/>
      <c r="AK416" s="64"/>
      <c r="AL416" s="6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  <c r="OV416" s="24"/>
      <c r="OW416" s="24"/>
      <c r="OX416" s="24"/>
      <c r="OY416" s="24"/>
      <c r="OZ416" s="24"/>
      <c r="PA416" s="24"/>
      <c r="PB416" s="24"/>
      <c r="PC416" s="24"/>
      <c r="PD416" s="24"/>
      <c r="PE416" s="24"/>
      <c r="PF416" s="24"/>
      <c r="PG416" s="24"/>
      <c r="PH416" s="24"/>
      <c r="PI416" s="24"/>
      <c r="PJ416" s="24"/>
      <c r="PK416" s="24"/>
      <c r="PL416" s="24"/>
      <c r="PM416" s="24"/>
      <c r="PN416" s="24"/>
      <c r="PO416" s="24"/>
      <c r="PP416" s="24"/>
      <c r="PQ416" s="24"/>
      <c r="PR416" s="24"/>
      <c r="PS416" s="24"/>
      <c r="PT416" s="24"/>
      <c r="PU416" s="24"/>
      <c r="PV416" s="24"/>
      <c r="PW416" s="24"/>
      <c r="PX416" s="24"/>
      <c r="PY416" s="24"/>
      <c r="PZ416" s="24"/>
      <c r="QA416" s="24"/>
      <c r="QB416" s="24"/>
      <c r="QC416" s="24"/>
      <c r="QD416" s="24"/>
      <c r="QE416" s="24"/>
      <c r="QF416" s="24"/>
      <c r="QG416" s="24"/>
      <c r="QH416" s="24"/>
      <c r="QI416" s="24"/>
      <c r="QJ416" s="24"/>
      <c r="QK416" s="24"/>
      <c r="QL416" s="24"/>
      <c r="QM416" s="24"/>
      <c r="QN416" s="24"/>
      <c r="QO416" s="24"/>
      <c r="QP416" s="24"/>
      <c r="QQ416" s="24"/>
      <c r="QR416" s="24"/>
      <c r="QS416" s="24"/>
      <c r="QT416" s="24"/>
      <c r="QU416" s="24"/>
      <c r="QV416" s="24"/>
      <c r="QW416" s="24"/>
      <c r="QX416" s="24"/>
      <c r="QY416" s="24"/>
      <c r="QZ416" s="24"/>
      <c r="RA416" s="24"/>
      <c r="RB416" s="24"/>
      <c r="RC416" s="24"/>
      <c r="RD416" s="24"/>
      <c r="RE416" s="24"/>
      <c r="RF416" s="24"/>
      <c r="RG416" s="24"/>
      <c r="RH416" s="24"/>
      <c r="RI416" s="24"/>
      <c r="RJ416" s="24"/>
      <c r="RK416" s="24"/>
      <c r="RL416" s="24"/>
      <c r="RM416" s="24"/>
      <c r="RN416" s="24"/>
      <c r="RO416" s="24"/>
      <c r="RP416" s="24"/>
      <c r="RQ416" s="24"/>
      <c r="RR416" s="24"/>
      <c r="RS416" s="24"/>
      <c r="RT416" s="24"/>
      <c r="RU416" s="24"/>
      <c r="RV416" s="24"/>
      <c r="RW416" s="24"/>
      <c r="RX416" s="24"/>
      <c r="RY416" s="24"/>
      <c r="RZ416" s="24"/>
      <c r="SA416" s="24"/>
      <c r="SB416" s="24"/>
      <c r="SC416" s="24"/>
      <c r="SD416" s="24"/>
      <c r="SE416" s="24"/>
      <c r="SF416" s="24"/>
      <c r="SG416" s="24"/>
      <c r="SH416" s="24"/>
      <c r="SI416" s="24"/>
      <c r="SJ416" s="24"/>
      <c r="SK416" s="24"/>
      <c r="SL416" s="24"/>
      <c r="SM416" s="24"/>
      <c r="SN416" s="24"/>
      <c r="SO416" s="24"/>
      <c r="SP416" s="24"/>
      <c r="SQ416" s="24"/>
      <c r="SR416" s="24"/>
      <c r="SS416" s="24"/>
      <c r="ST416" s="24"/>
      <c r="SU416" s="24"/>
      <c r="SV416" s="24"/>
      <c r="SW416" s="24"/>
      <c r="SX416" s="24"/>
      <c r="SY416" s="24"/>
      <c r="SZ416" s="24"/>
      <c r="TA416" s="24"/>
      <c r="TB416" s="24"/>
      <c r="TC416" s="24"/>
      <c r="TD416" s="24"/>
      <c r="TE416" s="24"/>
      <c r="TF416" s="24"/>
      <c r="TG416" s="24"/>
      <c r="TH416" s="24"/>
      <c r="TI416" s="24"/>
      <c r="TJ416" s="24"/>
      <c r="TK416" s="24"/>
      <c r="TL416" s="24"/>
      <c r="TM416" s="24"/>
      <c r="TN416" s="24"/>
      <c r="TO416" s="24"/>
      <c r="TP416" s="24"/>
      <c r="TQ416" s="24"/>
      <c r="TR416" s="24"/>
      <c r="TS416" s="24"/>
      <c r="TT416" s="24"/>
      <c r="TU416" s="24"/>
      <c r="TV416" s="24"/>
      <c r="TW416" s="24"/>
      <c r="TX416" s="24"/>
      <c r="TY416" s="24"/>
      <c r="TZ416" s="24"/>
      <c r="UA416" s="24"/>
      <c r="UB416" s="24"/>
      <c r="UC416" s="24"/>
      <c r="UD416" s="24"/>
      <c r="UE416" s="24"/>
      <c r="UF416" s="24"/>
      <c r="UG416" s="24"/>
      <c r="UH416" s="24"/>
      <c r="UI416" s="24"/>
      <c r="UJ416" s="24"/>
      <c r="UK416" s="24"/>
      <c r="UL416" s="24"/>
      <c r="UM416" s="24"/>
      <c r="UN416" s="24"/>
      <c r="UO416" s="24"/>
      <c r="UP416" s="24"/>
      <c r="UQ416" s="24"/>
      <c r="UR416" s="24"/>
      <c r="US416" s="24"/>
      <c r="UT416" s="24"/>
      <c r="UU416" s="24"/>
      <c r="UV416" s="24"/>
      <c r="UW416" s="24"/>
      <c r="UX416" s="24"/>
      <c r="UY416" s="24"/>
      <c r="UZ416" s="24"/>
      <c r="VA416" s="24"/>
      <c r="VB416" s="24"/>
      <c r="VC416" s="24"/>
      <c r="VD416" s="24"/>
    </row>
    <row r="417" spans="1:576" s="23" customFormat="1" ht="15" customHeight="1" x14ac:dyDescent="0.2">
      <c r="A417" s="18">
        <v>84</v>
      </c>
      <c r="B417" s="89" t="s">
        <v>335</v>
      </c>
      <c r="C417" s="89" t="s">
        <v>336</v>
      </c>
      <c r="D417" s="20">
        <v>14</v>
      </c>
      <c r="E417" s="89" t="s">
        <v>257</v>
      </c>
      <c r="F417" s="89" t="s">
        <v>337</v>
      </c>
      <c r="G417" s="130" t="s">
        <v>237</v>
      </c>
      <c r="H417" s="22">
        <v>40</v>
      </c>
      <c r="I417" s="22" t="s">
        <v>123</v>
      </c>
      <c r="J417" s="21" t="s">
        <v>249</v>
      </c>
      <c r="K417" s="21" t="s">
        <v>284</v>
      </c>
      <c r="L417" s="21" t="s">
        <v>299</v>
      </c>
      <c r="M417" s="22">
        <v>1</v>
      </c>
      <c r="N417" s="62">
        <v>10937</v>
      </c>
      <c r="O417" s="62">
        <f t="shared" si="195"/>
        <v>2187.4</v>
      </c>
      <c r="P417" s="62"/>
      <c r="Q417" s="62">
        <f t="shared" si="196"/>
        <v>13124.4</v>
      </c>
      <c r="R417" s="62">
        <f>70.1*4</f>
        <v>280.39999999999998</v>
      </c>
      <c r="S417" s="62">
        <f t="shared" si="197"/>
        <v>2446.7333333333331</v>
      </c>
      <c r="T417" s="62">
        <f t="shared" si="198"/>
        <v>24467.333333333332</v>
      </c>
      <c r="U417" s="62">
        <f t="shared" si="199"/>
        <v>1968.6599999999999</v>
      </c>
      <c r="V417" s="62">
        <f t="shared" si="200"/>
        <v>393.73199999999997</v>
      </c>
      <c r="W417" s="62">
        <f t="shared" si="201"/>
        <v>656.22</v>
      </c>
      <c r="X417" s="62">
        <f t="shared" si="202"/>
        <v>262.488</v>
      </c>
      <c r="Y417" s="62">
        <f t="shared" si="193"/>
        <v>926</v>
      </c>
      <c r="Z417" s="62">
        <f t="shared" si="194"/>
        <v>630</v>
      </c>
      <c r="AA417" s="64">
        <f t="shared" si="203"/>
        <v>7340.2</v>
      </c>
      <c r="AB417" s="64">
        <f t="shared" si="204"/>
        <v>21096.422222222223</v>
      </c>
      <c r="AC417" s="64">
        <f t="shared" si="205"/>
        <v>253157.06666666668</v>
      </c>
      <c r="AD417" s="64"/>
      <c r="AE417" s="64"/>
      <c r="AF417" s="64"/>
      <c r="AG417" s="64"/>
      <c r="AH417" s="64"/>
      <c r="AI417" s="64"/>
      <c r="AJ417" s="64"/>
      <c r="AK417" s="64"/>
      <c r="AL417" s="6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  <c r="OV417" s="24"/>
      <c r="OW417" s="24"/>
      <c r="OX417" s="24"/>
      <c r="OY417" s="24"/>
      <c r="OZ417" s="24"/>
      <c r="PA417" s="24"/>
      <c r="PB417" s="24"/>
      <c r="PC417" s="24"/>
      <c r="PD417" s="24"/>
      <c r="PE417" s="24"/>
      <c r="PF417" s="24"/>
      <c r="PG417" s="24"/>
      <c r="PH417" s="24"/>
      <c r="PI417" s="24"/>
      <c r="PJ417" s="24"/>
      <c r="PK417" s="24"/>
      <c r="PL417" s="24"/>
      <c r="PM417" s="24"/>
      <c r="PN417" s="24"/>
      <c r="PO417" s="24"/>
      <c r="PP417" s="24"/>
      <c r="PQ417" s="24"/>
      <c r="PR417" s="24"/>
      <c r="PS417" s="24"/>
      <c r="PT417" s="24"/>
      <c r="PU417" s="24"/>
      <c r="PV417" s="24"/>
      <c r="PW417" s="24"/>
      <c r="PX417" s="24"/>
      <c r="PY417" s="24"/>
      <c r="PZ417" s="24"/>
      <c r="QA417" s="24"/>
      <c r="QB417" s="24"/>
      <c r="QC417" s="24"/>
      <c r="QD417" s="24"/>
      <c r="QE417" s="24"/>
      <c r="QF417" s="24"/>
      <c r="QG417" s="24"/>
      <c r="QH417" s="24"/>
      <c r="QI417" s="24"/>
      <c r="QJ417" s="24"/>
      <c r="QK417" s="24"/>
      <c r="QL417" s="24"/>
      <c r="QM417" s="24"/>
      <c r="QN417" s="24"/>
      <c r="QO417" s="24"/>
      <c r="QP417" s="24"/>
      <c r="QQ417" s="24"/>
      <c r="QR417" s="24"/>
      <c r="QS417" s="24"/>
      <c r="QT417" s="24"/>
      <c r="QU417" s="24"/>
      <c r="QV417" s="24"/>
      <c r="QW417" s="24"/>
      <c r="QX417" s="24"/>
      <c r="QY417" s="24"/>
      <c r="QZ417" s="24"/>
      <c r="RA417" s="24"/>
      <c r="RB417" s="24"/>
      <c r="RC417" s="24"/>
      <c r="RD417" s="24"/>
      <c r="RE417" s="24"/>
      <c r="RF417" s="24"/>
      <c r="RG417" s="24"/>
      <c r="RH417" s="24"/>
      <c r="RI417" s="24"/>
      <c r="RJ417" s="24"/>
      <c r="RK417" s="24"/>
      <c r="RL417" s="24"/>
      <c r="RM417" s="24"/>
      <c r="RN417" s="24"/>
      <c r="RO417" s="24"/>
      <c r="RP417" s="24"/>
      <c r="RQ417" s="24"/>
      <c r="RR417" s="24"/>
      <c r="RS417" s="24"/>
      <c r="RT417" s="24"/>
      <c r="RU417" s="24"/>
      <c r="RV417" s="24"/>
      <c r="RW417" s="24"/>
      <c r="RX417" s="24"/>
      <c r="RY417" s="24"/>
      <c r="RZ417" s="24"/>
      <c r="SA417" s="24"/>
      <c r="SB417" s="24"/>
      <c r="SC417" s="24"/>
      <c r="SD417" s="24"/>
      <c r="SE417" s="24"/>
      <c r="SF417" s="24"/>
      <c r="SG417" s="24"/>
      <c r="SH417" s="24"/>
      <c r="SI417" s="24"/>
      <c r="SJ417" s="24"/>
      <c r="SK417" s="24"/>
      <c r="SL417" s="24"/>
      <c r="SM417" s="24"/>
      <c r="SN417" s="24"/>
      <c r="SO417" s="24"/>
      <c r="SP417" s="24"/>
      <c r="SQ417" s="24"/>
      <c r="SR417" s="24"/>
      <c r="SS417" s="24"/>
      <c r="ST417" s="24"/>
      <c r="SU417" s="24"/>
      <c r="SV417" s="24"/>
      <c r="SW417" s="24"/>
      <c r="SX417" s="24"/>
      <c r="SY417" s="24"/>
      <c r="SZ417" s="24"/>
      <c r="TA417" s="24"/>
      <c r="TB417" s="24"/>
      <c r="TC417" s="24"/>
      <c r="TD417" s="24"/>
      <c r="TE417" s="24"/>
      <c r="TF417" s="24"/>
      <c r="TG417" s="24"/>
      <c r="TH417" s="24"/>
      <c r="TI417" s="24"/>
      <c r="TJ417" s="24"/>
      <c r="TK417" s="24"/>
      <c r="TL417" s="24"/>
      <c r="TM417" s="24"/>
      <c r="TN417" s="24"/>
      <c r="TO417" s="24"/>
      <c r="TP417" s="24"/>
      <c r="TQ417" s="24"/>
      <c r="TR417" s="24"/>
      <c r="TS417" s="24"/>
      <c r="TT417" s="24"/>
      <c r="TU417" s="24"/>
      <c r="TV417" s="24"/>
      <c r="TW417" s="24"/>
      <c r="TX417" s="24"/>
      <c r="TY417" s="24"/>
      <c r="TZ417" s="24"/>
      <c r="UA417" s="24"/>
      <c r="UB417" s="24"/>
      <c r="UC417" s="24"/>
      <c r="UD417" s="24"/>
      <c r="UE417" s="24"/>
      <c r="UF417" s="24"/>
      <c r="UG417" s="24"/>
      <c r="UH417" s="24"/>
      <c r="UI417" s="24"/>
      <c r="UJ417" s="24"/>
      <c r="UK417" s="24"/>
      <c r="UL417" s="24"/>
      <c r="UM417" s="24"/>
      <c r="UN417" s="24"/>
      <c r="UO417" s="24"/>
      <c r="UP417" s="24"/>
      <c r="UQ417" s="24"/>
      <c r="UR417" s="24"/>
      <c r="US417" s="24"/>
      <c r="UT417" s="24"/>
      <c r="UU417" s="24"/>
      <c r="UV417" s="24"/>
      <c r="UW417" s="24"/>
      <c r="UX417" s="24"/>
      <c r="UY417" s="24"/>
      <c r="UZ417" s="24"/>
      <c r="VA417" s="24"/>
      <c r="VB417" s="24"/>
      <c r="VC417" s="24"/>
      <c r="VD417" s="24"/>
    </row>
    <row r="418" spans="1:576" s="23" customFormat="1" ht="15" customHeight="1" x14ac:dyDescent="0.2">
      <c r="A418" s="18">
        <v>85</v>
      </c>
      <c r="B418" s="89" t="s">
        <v>335</v>
      </c>
      <c r="C418" s="89" t="s">
        <v>336</v>
      </c>
      <c r="D418" s="20">
        <v>14</v>
      </c>
      <c r="E418" s="89" t="s">
        <v>257</v>
      </c>
      <c r="F418" s="89" t="s">
        <v>337</v>
      </c>
      <c r="G418" s="130" t="s">
        <v>237</v>
      </c>
      <c r="H418" s="22">
        <v>40</v>
      </c>
      <c r="I418" s="22" t="s">
        <v>123</v>
      </c>
      <c r="J418" s="21" t="s">
        <v>249</v>
      </c>
      <c r="K418" s="21" t="s">
        <v>284</v>
      </c>
      <c r="L418" s="21" t="s">
        <v>299</v>
      </c>
      <c r="M418" s="22">
        <v>1</v>
      </c>
      <c r="N418" s="62">
        <v>10937</v>
      </c>
      <c r="O418" s="62">
        <f t="shared" si="195"/>
        <v>2187.4</v>
      </c>
      <c r="P418" s="62"/>
      <c r="Q418" s="62">
        <f t="shared" si="196"/>
        <v>13124.4</v>
      </c>
      <c r="R418" s="62">
        <f>70.1*7</f>
        <v>490.69999999999993</v>
      </c>
      <c r="S418" s="62">
        <f t="shared" si="197"/>
        <v>2446.7333333333331</v>
      </c>
      <c r="T418" s="62">
        <f t="shared" si="198"/>
        <v>24467.333333333332</v>
      </c>
      <c r="U418" s="62">
        <f t="shared" si="199"/>
        <v>1968.6599999999999</v>
      </c>
      <c r="V418" s="62">
        <f t="shared" si="200"/>
        <v>393.73199999999997</v>
      </c>
      <c r="W418" s="62">
        <f t="shared" si="201"/>
        <v>656.22</v>
      </c>
      <c r="X418" s="62">
        <f t="shared" si="202"/>
        <v>262.488</v>
      </c>
      <c r="Y418" s="62">
        <f t="shared" si="193"/>
        <v>926</v>
      </c>
      <c r="Z418" s="62">
        <f t="shared" si="194"/>
        <v>630</v>
      </c>
      <c r="AA418" s="64">
        <f t="shared" si="203"/>
        <v>7340.2</v>
      </c>
      <c r="AB418" s="64">
        <f t="shared" si="204"/>
        <v>21306.722222222223</v>
      </c>
      <c r="AC418" s="64">
        <f t="shared" si="205"/>
        <v>255680.66666666669</v>
      </c>
      <c r="AD418" s="64"/>
      <c r="AE418" s="64"/>
      <c r="AF418" s="64"/>
      <c r="AG418" s="64"/>
      <c r="AH418" s="64"/>
      <c r="AI418" s="64"/>
      <c r="AJ418" s="64"/>
      <c r="AK418" s="64"/>
      <c r="AL418" s="6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  <c r="OV418" s="24"/>
      <c r="OW418" s="24"/>
      <c r="OX418" s="24"/>
      <c r="OY418" s="24"/>
      <c r="OZ418" s="24"/>
      <c r="PA418" s="24"/>
      <c r="PB418" s="24"/>
      <c r="PC418" s="24"/>
      <c r="PD418" s="24"/>
      <c r="PE418" s="24"/>
      <c r="PF418" s="24"/>
      <c r="PG418" s="24"/>
      <c r="PH418" s="24"/>
      <c r="PI418" s="24"/>
      <c r="PJ418" s="24"/>
      <c r="PK418" s="24"/>
      <c r="PL418" s="24"/>
      <c r="PM418" s="24"/>
      <c r="PN418" s="24"/>
      <c r="PO418" s="24"/>
      <c r="PP418" s="24"/>
      <c r="PQ418" s="24"/>
      <c r="PR418" s="24"/>
      <c r="PS418" s="24"/>
      <c r="PT418" s="24"/>
      <c r="PU418" s="24"/>
      <c r="PV418" s="24"/>
      <c r="PW418" s="24"/>
      <c r="PX418" s="24"/>
      <c r="PY418" s="24"/>
      <c r="PZ418" s="24"/>
      <c r="QA418" s="24"/>
      <c r="QB418" s="24"/>
      <c r="QC418" s="24"/>
      <c r="QD418" s="24"/>
      <c r="QE418" s="24"/>
      <c r="QF418" s="24"/>
      <c r="QG418" s="24"/>
      <c r="QH418" s="24"/>
      <c r="QI418" s="24"/>
      <c r="QJ418" s="24"/>
      <c r="QK418" s="24"/>
      <c r="QL418" s="24"/>
      <c r="QM418" s="24"/>
      <c r="QN418" s="24"/>
      <c r="QO418" s="24"/>
      <c r="QP418" s="24"/>
      <c r="QQ418" s="24"/>
      <c r="QR418" s="24"/>
      <c r="QS418" s="24"/>
      <c r="QT418" s="24"/>
      <c r="QU418" s="24"/>
      <c r="QV418" s="24"/>
      <c r="QW418" s="24"/>
      <c r="QX418" s="24"/>
      <c r="QY418" s="24"/>
      <c r="QZ418" s="24"/>
      <c r="RA418" s="24"/>
      <c r="RB418" s="24"/>
      <c r="RC418" s="24"/>
      <c r="RD418" s="24"/>
      <c r="RE418" s="24"/>
      <c r="RF418" s="24"/>
      <c r="RG418" s="24"/>
      <c r="RH418" s="24"/>
      <c r="RI418" s="24"/>
      <c r="RJ418" s="24"/>
      <c r="RK418" s="24"/>
      <c r="RL418" s="24"/>
      <c r="RM418" s="24"/>
      <c r="RN418" s="24"/>
      <c r="RO418" s="24"/>
      <c r="RP418" s="24"/>
      <c r="RQ418" s="24"/>
      <c r="RR418" s="24"/>
      <c r="RS418" s="24"/>
      <c r="RT418" s="24"/>
      <c r="RU418" s="24"/>
      <c r="RV418" s="24"/>
      <c r="RW418" s="24"/>
      <c r="RX418" s="24"/>
      <c r="RY418" s="24"/>
      <c r="RZ418" s="24"/>
      <c r="SA418" s="24"/>
      <c r="SB418" s="24"/>
      <c r="SC418" s="24"/>
      <c r="SD418" s="24"/>
      <c r="SE418" s="24"/>
      <c r="SF418" s="24"/>
      <c r="SG418" s="24"/>
      <c r="SH418" s="24"/>
      <c r="SI418" s="24"/>
      <c r="SJ418" s="24"/>
      <c r="SK418" s="24"/>
      <c r="SL418" s="24"/>
      <c r="SM418" s="24"/>
      <c r="SN418" s="24"/>
      <c r="SO418" s="24"/>
      <c r="SP418" s="24"/>
      <c r="SQ418" s="24"/>
      <c r="SR418" s="24"/>
      <c r="SS418" s="24"/>
      <c r="ST418" s="24"/>
      <c r="SU418" s="24"/>
      <c r="SV418" s="24"/>
      <c r="SW418" s="24"/>
      <c r="SX418" s="24"/>
      <c r="SY418" s="24"/>
      <c r="SZ418" s="24"/>
      <c r="TA418" s="24"/>
      <c r="TB418" s="24"/>
      <c r="TC418" s="24"/>
      <c r="TD418" s="24"/>
      <c r="TE418" s="24"/>
      <c r="TF418" s="24"/>
      <c r="TG418" s="24"/>
      <c r="TH418" s="24"/>
      <c r="TI418" s="24"/>
      <c r="TJ418" s="24"/>
      <c r="TK418" s="24"/>
      <c r="TL418" s="24"/>
      <c r="TM418" s="24"/>
      <c r="TN418" s="24"/>
      <c r="TO418" s="24"/>
      <c r="TP418" s="24"/>
      <c r="TQ418" s="24"/>
      <c r="TR418" s="24"/>
      <c r="TS418" s="24"/>
      <c r="TT418" s="24"/>
      <c r="TU418" s="24"/>
      <c r="TV418" s="24"/>
      <c r="TW418" s="24"/>
      <c r="TX418" s="24"/>
      <c r="TY418" s="24"/>
      <c r="TZ418" s="24"/>
      <c r="UA418" s="24"/>
      <c r="UB418" s="24"/>
      <c r="UC418" s="24"/>
      <c r="UD418" s="24"/>
      <c r="UE418" s="24"/>
      <c r="UF418" s="24"/>
      <c r="UG418" s="24"/>
      <c r="UH418" s="24"/>
      <c r="UI418" s="24"/>
      <c r="UJ418" s="24"/>
      <c r="UK418" s="24"/>
      <c r="UL418" s="24"/>
      <c r="UM418" s="24"/>
      <c r="UN418" s="24"/>
      <c r="UO418" s="24"/>
      <c r="UP418" s="24"/>
      <c r="UQ418" s="24"/>
      <c r="UR418" s="24"/>
      <c r="US418" s="24"/>
      <c r="UT418" s="24"/>
      <c r="UU418" s="24"/>
      <c r="UV418" s="24"/>
      <c r="UW418" s="24"/>
      <c r="UX418" s="24"/>
      <c r="UY418" s="24"/>
      <c r="UZ418" s="24"/>
      <c r="VA418" s="24"/>
      <c r="VB418" s="24"/>
      <c r="VC418" s="24"/>
      <c r="VD418" s="24"/>
    </row>
    <row r="419" spans="1:576" s="23" customFormat="1" ht="15" customHeight="1" x14ac:dyDescent="0.2">
      <c r="A419" s="18">
        <v>86</v>
      </c>
      <c r="B419" s="89" t="s">
        <v>335</v>
      </c>
      <c r="C419" s="89" t="s">
        <v>336</v>
      </c>
      <c r="D419" s="20">
        <v>14</v>
      </c>
      <c r="E419" s="89" t="s">
        <v>257</v>
      </c>
      <c r="F419" s="89" t="s">
        <v>337</v>
      </c>
      <c r="G419" s="130" t="s">
        <v>237</v>
      </c>
      <c r="H419" s="22">
        <v>40</v>
      </c>
      <c r="I419" s="22" t="s">
        <v>123</v>
      </c>
      <c r="J419" s="21" t="s">
        <v>249</v>
      </c>
      <c r="K419" s="21" t="s">
        <v>284</v>
      </c>
      <c r="L419" s="21" t="s">
        <v>299</v>
      </c>
      <c r="M419" s="22">
        <v>1</v>
      </c>
      <c r="N419" s="62">
        <v>10937</v>
      </c>
      <c r="O419" s="62">
        <f t="shared" si="195"/>
        <v>2187.4</v>
      </c>
      <c r="P419" s="62"/>
      <c r="Q419" s="62">
        <f t="shared" si="196"/>
        <v>13124.4</v>
      </c>
      <c r="R419" s="62">
        <f>70.1*4</f>
        <v>280.39999999999998</v>
      </c>
      <c r="S419" s="62">
        <f t="shared" si="197"/>
        <v>2446.7333333333331</v>
      </c>
      <c r="T419" s="62">
        <f t="shared" si="198"/>
        <v>24467.333333333332</v>
      </c>
      <c r="U419" s="62">
        <f t="shared" si="199"/>
        <v>1968.6599999999999</v>
      </c>
      <c r="V419" s="62">
        <f t="shared" si="200"/>
        <v>393.73199999999997</v>
      </c>
      <c r="W419" s="62">
        <f t="shared" si="201"/>
        <v>656.22</v>
      </c>
      <c r="X419" s="62">
        <f t="shared" si="202"/>
        <v>262.488</v>
      </c>
      <c r="Y419" s="62">
        <f t="shared" si="193"/>
        <v>926</v>
      </c>
      <c r="Z419" s="62">
        <f t="shared" si="194"/>
        <v>630</v>
      </c>
      <c r="AA419" s="64">
        <f t="shared" si="203"/>
        <v>7340.2</v>
      </c>
      <c r="AB419" s="64">
        <f t="shared" si="204"/>
        <v>21096.422222222223</v>
      </c>
      <c r="AC419" s="64">
        <f t="shared" si="205"/>
        <v>253157.06666666668</v>
      </c>
      <c r="AD419" s="64"/>
      <c r="AE419" s="64"/>
      <c r="AF419" s="64"/>
      <c r="AG419" s="64"/>
      <c r="AH419" s="64"/>
      <c r="AI419" s="64"/>
      <c r="AJ419" s="64"/>
      <c r="AK419" s="64"/>
      <c r="AL419" s="6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24"/>
      <c r="KA419" s="24"/>
      <c r="KB419" s="24"/>
      <c r="KC419" s="24"/>
      <c r="KD419" s="24"/>
      <c r="KE419" s="24"/>
      <c r="KF419" s="24"/>
      <c r="KG419" s="24"/>
      <c r="KH419" s="24"/>
      <c r="KI419" s="24"/>
      <c r="KJ419" s="24"/>
      <c r="KK419" s="24"/>
      <c r="KL419" s="24"/>
      <c r="KM419" s="24"/>
      <c r="KN419" s="24"/>
      <c r="KO419" s="24"/>
      <c r="KP419" s="24"/>
      <c r="KQ419" s="24"/>
      <c r="KR419" s="24"/>
      <c r="KS419" s="24"/>
      <c r="KT419" s="24"/>
      <c r="KU419" s="24"/>
      <c r="KV419" s="24"/>
      <c r="KW419" s="24"/>
      <c r="KX419" s="24"/>
      <c r="KY419" s="24"/>
      <c r="KZ419" s="24"/>
      <c r="LA419" s="24"/>
      <c r="LB419" s="24"/>
      <c r="LC419" s="24"/>
      <c r="LD419" s="24"/>
      <c r="LE419" s="24"/>
      <c r="LF419" s="24"/>
      <c r="LG419" s="24"/>
      <c r="LH419" s="24"/>
      <c r="LI419" s="24"/>
      <c r="LJ419" s="24"/>
      <c r="LK419" s="24"/>
      <c r="LL419" s="24"/>
      <c r="LM419" s="24"/>
      <c r="LN419" s="24"/>
      <c r="LO419" s="24"/>
      <c r="LP419" s="24"/>
      <c r="LQ419" s="24"/>
      <c r="LR419" s="24"/>
      <c r="LS419" s="24"/>
      <c r="LT419" s="24"/>
      <c r="LU419" s="24"/>
      <c r="LV419" s="24"/>
      <c r="LW419" s="24"/>
      <c r="LX419" s="24"/>
      <c r="LY419" s="24"/>
      <c r="LZ419" s="24"/>
      <c r="MA419" s="24"/>
      <c r="MB419" s="24"/>
      <c r="MC419" s="24"/>
      <c r="MD419" s="24"/>
      <c r="ME419" s="24"/>
      <c r="MF419" s="24"/>
      <c r="MG419" s="24"/>
      <c r="MH419" s="24"/>
      <c r="MI419" s="24"/>
      <c r="MJ419" s="24"/>
      <c r="MK419" s="24"/>
      <c r="ML419" s="24"/>
      <c r="MM419" s="24"/>
      <c r="MN419" s="24"/>
      <c r="MO419" s="24"/>
      <c r="MP419" s="24"/>
      <c r="MQ419" s="24"/>
      <c r="MR419" s="24"/>
      <c r="MS419" s="24"/>
      <c r="MT419" s="24"/>
      <c r="MU419" s="24"/>
      <c r="MV419" s="24"/>
      <c r="MW419" s="24"/>
      <c r="MX419" s="24"/>
      <c r="MY419" s="24"/>
      <c r="MZ419" s="24"/>
      <c r="NA419" s="24"/>
      <c r="NB419" s="24"/>
      <c r="NC419" s="24"/>
      <c r="ND419" s="24"/>
      <c r="NE419" s="24"/>
      <c r="NF419" s="24"/>
      <c r="NG419" s="24"/>
      <c r="NH419" s="24"/>
      <c r="NI419" s="24"/>
      <c r="NJ419" s="24"/>
      <c r="NK419" s="24"/>
      <c r="NL419" s="24"/>
      <c r="NM419" s="24"/>
      <c r="NN419" s="24"/>
      <c r="NO419" s="24"/>
      <c r="NP419" s="24"/>
      <c r="NQ419" s="24"/>
      <c r="NR419" s="24"/>
      <c r="NS419" s="24"/>
      <c r="NT419" s="24"/>
      <c r="NU419" s="24"/>
      <c r="NV419" s="24"/>
      <c r="NW419" s="24"/>
      <c r="NX419" s="24"/>
      <c r="NY419" s="24"/>
      <c r="NZ419" s="24"/>
      <c r="OA419" s="24"/>
      <c r="OB419" s="24"/>
      <c r="OC419" s="24"/>
      <c r="OD419" s="24"/>
      <c r="OE419" s="24"/>
      <c r="OF419" s="24"/>
      <c r="OG419" s="24"/>
      <c r="OH419" s="24"/>
      <c r="OI419" s="24"/>
      <c r="OJ419" s="24"/>
      <c r="OK419" s="24"/>
      <c r="OL419" s="24"/>
      <c r="OM419" s="24"/>
      <c r="ON419" s="24"/>
      <c r="OO419" s="24"/>
      <c r="OP419" s="24"/>
      <c r="OQ419" s="24"/>
      <c r="OR419" s="24"/>
      <c r="OS419" s="24"/>
      <c r="OT419" s="24"/>
      <c r="OU419" s="24"/>
      <c r="OV419" s="24"/>
      <c r="OW419" s="24"/>
      <c r="OX419" s="24"/>
      <c r="OY419" s="24"/>
      <c r="OZ419" s="24"/>
      <c r="PA419" s="24"/>
      <c r="PB419" s="24"/>
      <c r="PC419" s="24"/>
      <c r="PD419" s="24"/>
      <c r="PE419" s="24"/>
      <c r="PF419" s="24"/>
      <c r="PG419" s="24"/>
      <c r="PH419" s="24"/>
      <c r="PI419" s="24"/>
      <c r="PJ419" s="24"/>
      <c r="PK419" s="24"/>
      <c r="PL419" s="24"/>
      <c r="PM419" s="24"/>
      <c r="PN419" s="24"/>
      <c r="PO419" s="24"/>
      <c r="PP419" s="24"/>
      <c r="PQ419" s="24"/>
      <c r="PR419" s="24"/>
      <c r="PS419" s="24"/>
      <c r="PT419" s="24"/>
      <c r="PU419" s="24"/>
      <c r="PV419" s="24"/>
      <c r="PW419" s="24"/>
      <c r="PX419" s="24"/>
      <c r="PY419" s="24"/>
      <c r="PZ419" s="24"/>
      <c r="QA419" s="24"/>
      <c r="QB419" s="24"/>
      <c r="QC419" s="24"/>
      <c r="QD419" s="24"/>
      <c r="QE419" s="24"/>
      <c r="QF419" s="24"/>
      <c r="QG419" s="24"/>
      <c r="QH419" s="24"/>
      <c r="QI419" s="24"/>
      <c r="QJ419" s="24"/>
      <c r="QK419" s="24"/>
      <c r="QL419" s="24"/>
      <c r="QM419" s="24"/>
      <c r="QN419" s="24"/>
      <c r="QO419" s="24"/>
      <c r="QP419" s="24"/>
      <c r="QQ419" s="24"/>
      <c r="QR419" s="24"/>
      <c r="QS419" s="24"/>
      <c r="QT419" s="24"/>
      <c r="QU419" s="24"/>
      <c r="QV419" s="24"/>
      <c r="QW419" s="24"/>
      <c r="QX419" s="24"/>
      <c r="QY419" s="24"/>
      <c r="QZ419" s="24"/>
      <c r="RA419" s="24"/>
      <c r="RB419" s="24"/>
      <c r="RC419" s="24"/>
      <c r="RD419" s="24"/>
      <c r="RE419" s="24"/>
      <c r="RF419" s="24"/>
      <c r="RG419" s="24"/>
      <c r="RH419" s="24"/>
      <c r="RI419" s="24"/>
      <c r="RJ419" s="24"/>
      <c r="RK419" s="24"/>
      <c r="RL419" s="24"/>
      <c r="RM419" s="24"/>
      <c r="RN419" s="24"/>
      <c r="RO419" s="24"/>
      <c r="RP419" s="24"/>
      <c r="RQ419" s="24"/>
      <c r="RR419" s="24"/>
      <c r="RS419" s="24"/>
      <c r="RT419" s="24"/>
      <c r="RU419" s="24"/>
      <c r="RV419" s="24"/>
      <c r="RW419" s="24"/>
      <c r="RX419" s="24"/>
      <c r="RY419" s="24"/>
      <c r="RZ419" s="24"/>
      <c r="SA419" s="24"/>
      <c r="SB419" s="24"/>
      <c r="SC419" s="24"/>
      <c r="SD419" s="24"/>
      <c r="SE419" s="24"/>
      <c r="SF419" s="24"/>
      <c r="SG419" s="24"/>
      <c r="SH419" s="24"/>
      <c r="SI419" s="24"/>
      <c r="SJ419" s="24"/>
      <c r="SK419" s="24"/>
      <c r="SL419" s="24"/>
      <c r="SM419" s="24"/>
      <c r="SN419" s="24"/>
      <c r="SO419" s="24"/>
      <c r="SP419" s="24"/>
      <c r="SQ419" s="24"/>
      <c r="SR419" s="24"/>
      <c r="SS419" s="24"/>
      <c r="ST419" s="24"/>
      <c r="SU419" s="24"/>
      <c r="SV419" s="24"/>
      <c r="SW419" s="24"/>
      <c r="SX419" s="24"/>
      <c r="SY419" s="24"/>
      <c r="SZ419" s="24"/>
      <c r="TA419" s="24"/>
      <c r="TB419" s="24"/>
      <c r="TC419" s="24"/>
      <c r="TD419" s="24"/>
      <c r="TE419" s="24"/>
      <c r="TF419" s="24"/>
      <c r="TG419" s="24"/>
      <c r="TH419" s="24"/>
      <c r="TI419" s="24"/>
      <c r="TJ419" s="24"/>
      <c r="TK419" s="24"/>
      <c r="TL419" s="24"/>
      <c r="TM419" s="24"/>
      <c r="TN419" s="24"/>
      <c r="TO419" s="24"/>
      <c r="TP419" s="24"/>
      <c r="TQ419" s="24"/>
      <c r="TR419" s="24"/>
      <c r="TS419" s="24"/>
      <c r="TT419" s="24"/>
      <c r="TU419" s="24"/>
      <c r="TV419" s="24"/>
      <c r="TW419" s="24"/>
      <c r="TX419" s="24"/>
      <c r="TY419" s="24"/>
      <c r="TZ419" s="24"/>
      <c r="UA419" s="24"/>
      <c r="UB419" s="24"/>
      <c r="UC419" s="24"/>
      <c r="UD419" s="24"/>
      <c r="UE419" s="24"/>
      <c r="UF419" s="24"/>
      <c r="UG419" s="24"/>
      <c r="UH419" s="24"/>
      <c r="UI419" s="24"/>
      <c r="UJ419" s="24"/>
      <c r="UK419" s="24"/>
      <c r="UL419" s="24"/>
      <c r="UM419" s="24"/>
      <c r="UN419" s="24"/>
      <c r="UO419" s="24"/>
      <c r="UP419" s="24"/>
      <c r="UQ419" s="24"/>
      <c r="UR419" s="24"/>
      <c r="US419" s="24"/>
      <c r="UT419" s="24"/>
      <c r="UU419" s="24"/>
      <c r="UV419" s="24"/>
      <c r="UW419" s="24"/>
      <c r="UX419" s="24"/>
      <c r="UY419" s="24"/>
      <c r="UZ419" s="24"/>
      <c r="VA419" s="24"/>
      <c r="VB419" s="24"/>
      <c r="VC419" s="24"/>
      <c r="VD419" s="24"/>
    </row>
    <row r="420" spans="1:576" s="23" customFormat="1" ht="15" customHeight="1" x14ac:dyDescent="0.2">
      <c r="A420" s="18">
        <v>87</v>
      </c>
      <c r="B420" s="89" t="s">
        <v>335</v>
      </c>
      <c r="C420" s="89" t="s">
        <v>336</v>
      </c>
      <c r="D420" s="20">
        <v>14</v>
      </c>
      <c r="E420" s="89" t="s">
        <v>257</v>
      </c>
      <c r="F420" s="89" t="s">
        <v>337</v>
      </c>
      <c r="G420" s="130" t="s">
        <v>237</v>
      </c>
      <c r="H420" s="22">
        <v>40</v>
      </c>
      <c r="I420" s="22" t="s">
        <v>123</v>
      </c>
      <c r="J420" s="21" t="s">
        <v>249</v>
      </c>
      <c r="K420" s="21" t="s">
        <v>284</v>
      </c>
      <c r="L420" s="21" t="s">
        <v>299</v>
      </c>
      <c r="M420" s="22">
        <v>1</v>
      </c>
      <c r="N420" s="62">
        <v>10937</v>
      </c>
      <c r="O420" s="62">
        <f t="shared" si="195"/>
        <v>2187.4</v>
      </c>
      <c r="P420" s="62"/>
      <c r="Q420" s="62">
        <f t="shared" si="196"/>
        <v>13124.4</v>
      </c>
      <c r="R420" s="62">
        <f>70.1*6</f>
        <v>420.59999999999997</v>
      </c>
      <c r="S420" s="62">
        <f t="shared" si="197"/>
        <v>2446.7333333333331</v>
      </c>
      <c r="T420" s="62">
        <f t="shared" si="198"/>
        <v>24467.333333333332</v>
      </c>
      <c r="U420" s="62">
        <f t="shared" si="199"/>
        <v>1968.6599999999999</v>
      </c>
      <c r="V420" s="62">
        <f t="shared" si="200"/>
        <v>393.73199999999997</v>
      </c>
      <c r="W420" s="62">
        <f t="shared" si="201"/>
        <v>656.22</v>
      </c>
      <c r="X420" s="62">
        <f t="shared" si="202"/>
        <v>262.488</v>
      </c>
      <c r="Y420" s="62">
        <f t="shared" si="193"/>
        <v>926</v>
      </c>
      <c r="Z420" s="62">
        <f t="shared" si="194"/>
        <v>630</v>
      </c>
      <c r="AA420" s="64">
        <f t="shared" si="203"/>
        <v>7340.2</v>
      </c>
      <c r="AB420" s="64">
        <f t="shared" si="204"/>
        <v>21236.622222222224</v>
      </c>
      <c r="AC420" s="64">
        <f t="shared" si="205"/>
        <v>254839.46666666667</v>
      </c>
      <c r="AD420" s="64"/>
      <c r="AE420" s="64"/>
      <c r="AF420" s="64"/>
      <c r="AG420" s="64"/>
      <c r="AH420" s="64"/>
      <c r="AI420" s="64"/>
      <c r="AJ420" s="64"/>
      <c r="AK420" s="64"/>
      <c r="AL420" s="6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  <c r="NQ420" s="24"/>
      <c r="NR420" s="24"/>
      <c r="NS420" s="24"/>
      <c r="NT420" s="24"/>
      <c r="NU420" s="24"/>
      <c r="NV420" s="24"/>
      <c r="NW420" s="24"/>
      <c r="NX420" s="24"/>
      <c r="NY420" s="24"/>
      <c r="NZ420" s="24"/>
      <c r="OA420" s="24"/>
      <c r="OB420" s="24"/>
      <c r="OC420" s="24"/>
      <c r="OD420" s="24"/>
      <c r="OE420" s="24"/>
      <c r="OF420" s="24"/>
      <c r="OG420" s="24"/>
      <c r="OH420" s="24"/>
      <c r="OI420" s="24"/>
      <c r="OJ420" s="24"/>
      <c r="OK420" s="24"/>
      <c r="OL420" s="24"/>
      <c r="OM420" s="24"/>
      <c r="ON420" s="24"/>
      <c r="OO420" s="24"/>
      <c r="OP420" s="24"/>
      <c r="OQ420" s="24"/>
      <c r="OR420" s="24"/>
      <c r="OS420" s="24"/>
      <c r="OT420" s="24"/>
      <c r="OU420" s="24"/>
      <c r="OV420" s="24"/>
      <c r="OW420" s="24"/>
      <c r="OX420" s="24"/>
      <c r="OY420" s="24"/>
      <c r="OZ420" s="24"/>
      <c r="PA420" s="24"/>
      <c r="PB420" s="24"/>
      <c r="PC420" s="24"/>
      <c r="PD420" s="24"/>
      <c r="PE420" s="24"/>
      <c r="PF420" s="24"/>
      <c r="PG420" s="24"/>
      <c r="PH420" s="24"/>
      <c r="PI420" s="24"/>
      <c r="PJ420" s="24"/>
      <c r="PK420" s="24"/>
      <c r="PL420" s="24"/>
      <c r="PM420" s="24"/>
      <c r="PN420" s="24"/>
      <c r="PO420" s="24"/>
      <c r="PP420" s="24"/>
      <c r="PQ420" s="24"/>
      <c r="PR420" s="24"/>
      <c r="PS420" s="24"/>
      <c r="PT420" s="24"/>
      <c r="PU420" s="24"/>
      <c r="PV420" s="24"/>
      <c r="PW420" s="24"/>
      <c r="PX420" s="24"/>
      <c r="PY420" s="24"/>
      <c r="PZ420" s="24"/>
      <c r="QA420" s="24"/>
      <c r="QB420" s="24"/>
      <c r="QC420" s="24"/>
      <c r="QD420" s="24"/>
      <c r="QE420" s="24"/>
      <c r="QF420" s="24"/>
      <c r="QG420" s="24"/>
      <c r="QH420" s="24"/>
      <c r="QI420" s="24"/>
      <c r="QJ420" s="24"/>
      <c r="QK420" s="24"/>
      <c r="QL420" s="24"/>
      <c r="QM420" s="24"/>
      <c r="QN420" s="24"/>
      <c r="QO420" s="24"/>
      <c r="QP420" s="24"/>
      <c r="QQ420" s="24"/>
      <c r="QR420" s="24"/>
      <c r="QS420" s="24"/>
      <c r="QT420" s="24"/>
      <c r="QU420" s="24"/>
      <c r="QV420" s="24"/>
      <c r="QW420" s="24"/>
      <c r="QX420" s="24"/>
      <c r="QY420" s="24"/>
      <c r="QZ420" s="24"/>
      <c r="RA420" s="24"/>
      <c r="RB420" s="24"/>
      <c r="RC420" s="24"/>
      <c r="RD420" s="24"/>
      <c r="RE420" s="24"/>
      <c r="RF420" s="24"/>
      <c r="RG420" s="24"/>
      <c r="RH420" s="24"/>
      <c r="RI420" s="24"/>
      <c r="RJ420" s="24"/>
      <c r="RK420" s="24"/>
      <c r="RL420" s="24"/>
      <c r="RM420" s="24"/>
      <c r="RN420" s="24"/>
      <c r="RO420" s="24"/>
      <c r="RP420" s="24"/>
      <c r="RQ420" s="24"/>
      <c r="RR420" s="24"/>
      <c r="RS420" s="24"/>
      <c r="RT420" s="24"/>
      <c r="RU420" s="24"/>
      <c r="RV420" s="24"/>
      <c r="RW420" s="24"/>
      <c r="RX420" s="24"/>
      <c r="RY420" s="24"/>
      <c r="RZ420" s="24"/>
      <c r="SA420" s="24"/>
      <c r="SB420" s="24"/>
      <c r="SC420" s="24"/>
      <c r="SD420" s="24"/>
      <c r="SE420" s="24"/>
      <c r="SF420" s="24"/>
      <c r="SG420" s="24"/>
      <c r="SH420" s="24"/>
      <c r="SI420" s="24"/>
      <c r="SJ420" s="24"/>
      <c r="SK420" s="24"/>
      <c r="SL420" s="24"/>
      <c r="SM420" s="24"/>
      <c r="SN420" s="24"/>
      <c r="SO420" s="24"/>
      <c r="SP420" s="24"/>
      <c r="SQ420" s="24"/>
      <c r="SR420" s="24"/>
      <c r="SS420" s="24"/>
      <c r="ST420" s="24"/>
      <c r="SU420" s="24"/>
      <c r="SV420" s="24"/>
      <c r="SW420" s="24"/>
      <c r="SX420" s="24"/>
      <c r="SY420" s="24"/>
      <c r="SZ420" s="24"/>
      <c r="TA420" s="24"/>
      <c r="TB420" s="24"/>
      <c r="TC420" s="24"/>
      <c r="TD420" s="24"/>
      <c r="TE420" s="24"/>
      <c r="TF420" s="24"/>
      <c r="TG420" s="24"/>
      <c r="TH420" s="24"/>
      <c r="TI420" s="24"/>
      <c r="TJ420" s="24"/>
      <c r="TK420" s="24"/>
      <c r="TL420" s="24"/>
      <c r="TM420" s="24"/>
      <c r="TN420" s="24"/>
      <c r="TO420" s="24"/>
      <c r="TP420" s="24"/>
      <c r="TQ420" s="24"/>
      <c r="TR420" s="24"/>
      <c r="TS420" s="24"/>
      <c r="TT420" s="24"/>
      <c r="TU420" s="24"/>
      <c r="TV420" s="24"/>
      <c r="TW420" s="24"/>
      <c r="TX420" s="24"/>
      <c r="TY420" s="24"/>
      <c r="TZ420" s="24"/>
      <c r="UA420" s="24"/>
      <c r="UB420" s="24"/>
      <c r="UC420" s="24"/>
      <c r="UD420" s="24"/>
      <c r="UE420" s="24"/>
      <c r="UF420" s="24"/>
      <c r="UG420" s="24"/>
      <c r="UH420" s="24"/>
      <c r="UI420" s="24"/>
      <c r="UJ420" s="24"/>
      <c r="UK420" s="24"/>
      <c r="UL420" s="24"/>
      <c r="UM420" s="24"/>
      <c r="UN420" s="24"/>
      <c r="UO420" s="24"/>
      <c r="UP420" s="24"/>
      <c r="UQ420" s="24"/>
      <c r="UR420" s="24"/>
      <c r="US420" s="24"/>
      <c r="UT420" s="24"/>
      <c r="UU420" s="24"/>
      <c r="UV420" s="24"/>
      <c r="UW420" s="24"/>
      <c r="UX420" s="24"/>
      <c r="UY420" s="24"/>
      <c r="UZ420" s="24"/>
      <c r="VA420" s="24"/>
      <c r="VB420" s="24"/>
      <c r="VC420" s="24"/>
      <c r="VD420" s="24"/>
    </row>
    <row r="421" spans="1:576" s="23" customFormat="1" ht="15" customHeight="1" x14ac:dyDescent="0.2">
      <c r="A421" s="18">
        <v>88</v>
      </c>
      <c r="B421" s="89" t="s">
        <v>335</v>
      </c>
      <c r="C421" s="89" t="s">
        <v>336</v>
      </c>
      <c r="D421" s="20">
        <v>14</v>
      </c>
      <c r="E421" s="89" t="s">
        <v>257</v>
      </c>
      <c r="F421" s="89" t="s">
        <v>337</v>
      </c>
      <c r="G421" s="130" t="s">
        <v>237</v>
      </c>
      <c r="H421" s="22">
        <v>40</v>
      </c>
      <c r="I421" s="22" t="s">
        <v>123</v>
      </c>
      <c r="J421" s="21" t="s">
        <v>249</v>
      </c>
      <c r="K421" s="21" t="s">
        <v>284</v>
      </c>
      <c r="L421" s="21" t="s">
        <v>299</v>
      </c>
      <c r="M421" s="22">
        <v>1</v>
      </c>
      <c r="N421" s="62">
        <v>10937</v>
      </c>
      <c r="O421" s="62">
        <f t="shared" si="195"/>
        <v>2187.4</v>
      </c>
      <c r="P421" s="62"/>
      <c r="Q421" s="62">
        <f t="shared" si="196"/>
        <v>13124.4</v>
      </c>
      <c r="R421" s="62">
        <f>70.1*7</f>
        <v>490.69999999999993</v>
      </c>
      <c r="S421" s="62">
        <f t="shared" si="197"/>
        <v>2446.7333333333331</v>
      </c>
      <c r="T421" s="62">
        <f t="shared" si="198"/>
        <v>24467.333333333332</v>
      </c>
      <c r="U421" s="62">
        <f t="shared" si="199"/>
        <v>1968.6599999999999</v>
      </c>
      <c r="V421" s="62">
        <f t="shared" si="200"/>
        <v>393.73199999999997</v>
      </c>
      <c r="W421" s="62">
        <f t="shared" si="201"/>
        <v>656.22</v>
      </c>
      <c r="X421" s="62">
        <f t="shared" si="202"/>
        <v>262.488</v>
      </c>
      <c r="Y421" s="62">
        <f t="shared" si="193"/>
        <v>926</v>
      </c>
      <c r="Z421" s="62">
        <f t="shared" si="194"/>
        <v>630</v>
      </c>
      <c r="AA421" s="64">
        <f t="shared" si="203"/>
        <v>7340.2</v>
      </c>
      <c r="AB421" s="64">
        <f t="shared" si="204"/>
        <v>21306.722222222223</v>
      </c>
      <c r="AC421" s="64">
        <f t="shared" si="205"/>
        <v>255680.66666666669</v>
      </c>
      <c r="AD421" s="64"/>
      <c r="AE421" s="64"/>
      <c r="AF421" s="64"/>
      <c r="AG421" s="64"/>
      <c r="AH421" s="64"/>
      <c r="AI421" s="64"/>
      <c r="AJ421" s="64"/>
      <c r="AK421" s="64"/>
      <c r="AL421" s="6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24"/>
      <c r="KA421" s="24"/>
      <c r="KB421" s="24"/>
      <c r="KC421" s="24"/>
      <c r="KD421" s="24"/>
      <c r="KE421" s="24"/>
      <c r="KF421" s="24"/>
      <c r="KG421" s="24"/>
      <c r="KH421" s="24"/>
      <c r="KI421" s="24"/>
      <c r="KJ421" s="24"/>
      <c r="KK421" s="24"/>
      <c r="KL421" s="24"/>
      <c r="KM421" s="24"/>
      <c r="KN421" s="24"/>
      <c r="KO421" s="24"/>
      <c r="KP421" s="24"/>
      <c r="KQ421" s="24"/>
      <c r="KR421" s="24"/>
      <c r="KS421" s="24"/>
      <c r="KT421" s="24"/>
      <c r="KU421" s="24"/>
      <c r="KV421" s="24"/>
      <c r="KW421" s="24"/>
      <c r="KX421" s="24"/>
      <c r="KY421" s="24"/>
      <c r="KZ421" s="24"/>
      <c r="LA421" s="24"/>
      <c r="LB421" s="24"/>
      <c r="LC421" s="24"/>
      <c r="LD421" s="24"/>
      <c r="LE421" s="24"/>
      <c r="LF421" s="24"/>
      <c r="LG421" s="24"/>
      <c r="LH421" s="24"/>
      <c r="LI421" s="24"/>
      <c r="LJ421" s="24"/>
      <c r="LK421" s="24"/>
      <c r="LL421" s="24"/>
      <c r="LM421" s="24"/>
      <c r="LN421" s="24"/>
      <c r="LO421" s="24"/>
      <c r="LP421" s="24"/>
      <c r="LQ421" s="24"/>
      <c r="LR421" s="24"/>
      <c r="LS421" s="24"/>
      <c r="LT421" s="24"/>
      <c r="LU421" s="24"/>
      <c r="LV421" s="24"/>
      <c r="LW421" s="24"/>
      <c r="LX421" s="24"/>
      <c r="LY421" s="24"/>
      <c r="LZ421" s="24"/>
      <c r="MA421" s="24"/>
      <c r="MB421" s="24"/>
      <c r="MC421" s="24"/>
      <c r="MD421" s="24"/>
      <c r="ME421" s="24"/>
      <c r="MF421" s="24"/>
      <c r="MG421" s="24"/>
      <c r="MH421" s="24"/>
      <c r="MI421" s="24"/>
      <c r="MJ421" s="24"/>
      <c r="MK421" s="24"/>
      <c r="ML421" s="24"/>
      <c r="MM421" s="24"/>
      <c r="MN421" s="24"/>
      <c r="MO421" s="24"/>
      <c r="MP421" s="24"/>
      <c r="MQ421" s="24"/>
      <c r="MR421" s="24"/>
      <c r="MS421" s="24"/>
      <c r="MT421" s="24"/>
      <c r="MU421" s="24"/>
      <c r="MV421" s="24"/>
      <c r="MW421" s="24"/>
      <c r="MX421" s="24"/>
      <c r="MY421" s="24"/>
      <c r="MZ421" s="24"/>
      <c r="NA421" s="24"/>
      <c r="NB421" s="24"/>
      <c r="NC421" s="24"/>
      <c r="ND421" s="24"/>
      <c r="NE421" s="24"/>
      <c r="NF421" s="24"/>
      <c r="NG421" s="24"/>
      <c r="NH421" s="24"/>
      <c r="NI421" s="24"/>
      <c r="NJ421" s="24"/>
      <c r="NK421" s="24"/>
      <c r="NL421" s="24"/>
      <c r="NM421" s="24"/>
      <c r="NN421" s="24"/>
      <c r="NO421" s="24"/>
      <c r="NP421" s="24"/>
      <c r="NQ421" s="24"/>
      <c r="NR421" s="24"/>
      <c r="NS421" s="24"/>
      <c r="NT421" s="24"/>
      <c r="NU421" s="24"/>
      <c r="NV421" s="24"/>
      <c r="NW421" s="24"/>
      <c r="NX421" s="24"/>
      <c r="NY421" s="24"/>
      <c r="NZ421" s="24"/>
      <c r="OA421" s="24"/>
      <c r="OB421" s="24"/>
      <c r="OC421" s="24"/>
      <c r="OD421" s="24"/>
      <c r="OE421" s="24"/>
      <c r="OF421" s="24"/>
      <c r="OG421" s="24"/>
      <c r="OH421" s="24"/>
      <c r="OI421" s="24"/>
      <c r="OJ421" s="24"/>
      <c r="OK421" s="24"/>
      <c r="OL421" s="24"/>
      <c r="OM421" s="24"/>
      <c r="ON421" s="24"/>
      <c r="OO421" s="24"/>
      <c r="OP421" s="24"/>
      <c r="OQ421" s="24"/>
      <c r="OR421" s="24"/>
      <c r="OS421" s="24"/>
      <c r="OT421" s="24"/>
      <c r="OU421" s="24"/>
      <c r="OV421" s="24"/>
      <c r="OW421" s="24"/>
      <c r="OX421" s="24"/>
      <c r="OY421" s="24"/>
      <c r="OZ421" s="24"/>
      <c r="PA421" s="24"/>
      <c r="PB421" s="24"/>
      <c r="PC421" s="24"/>
      <c r="PD421" s="24"/>
      <c r="PE421" s="24"/>
      <c r="PF421" s="24"/>
      <c r="PG421" s="24"/>
      <c r="PH421" s="24"/>
      <c r="PI421" s="24"/>
      <c r="PJ421" s="24"/>
      <c r="PK421" s="24"/>
      <c r="PL421" s="24"/>
      <c r="PM421" s="24"/>
      <c r="PN421" s="24"/>
      <c r="PO421" s="24"/>
      <c r="PP421" s="24"/>
      <c r="PQ421" s="24"/>
      <c r="PR421" s="24"/>
      <c r="PS421" s="24"/>
      <c r="PT421" s="24"/>
      <c r="PU421" s="24"/>
      <c r="PV421" s="24"/>
      <c r="PW421" s="24"/>
      <c r="PX421" s="24"/>
      <c r="PY421" s="24"/>
      <c r="PZ421" s="24"/>
      <c r="QA421" s="24"/>
      <c r="QB421" s="24"/>
      <c r="QC421" s="24"/>
      <c r="QD421" s="24"/>
      <c r="QE421" s="24"/>
      <c r="QF421" s="24"/>
      <c r="QG421" s="24"/>
      <c r="QH421" s="24"/>
      <c r="QI421" s="24"/>
      <c r="QJ421" s="24"/>
      <c r="QK421" s="24"/>
      <c r="QL421" s="24"/>
      <c r="QM421" s="24"/>
      <c r="QN421" s="24"/>
      <c r="QO421" s="24"/>
      <c r="QP421" s="24"/>
      <c r="QQ421" s="24"/>
      <c r="QR421" s="24"/>
      <c r="QS421" s="24"/>
      <c r="QT421" s="24"/>
      <c r="QU421" s="24"/>
      <c r="QV421" s="24"/>
      <c r="QW421" s="24"/>
      <c r="QX421" s="24"/>
      <c r="QY421" s="24"/>
      <c r="QZ421" s="24"/>
      <c r="RA421" s="24"/>
      <c r="RB421" s="24"/>
      <c r="RC421" s="24"/>
      <c r="RD421" s="24"/>
      <c r="RE421" s="24"/>
      <c r="RF421" s="24"/>
      <c r="RG421" s="24"/>
      <c r="RH421" s="24"/>
      <c r="RI421" s="24"/>
      <c r="RJ421" s="24"/>
      <c r="RK421" s="24"/>
      <c r="RL421" s="24"/>
      <c r="RM421" s="24"/>
      <c r="RN421" s="24"/>
      <c r="RO421" s="24"/>
      <c r="RP421" s="24"/>
      <c r="RQ421" s="24"/>
      <c r="RR421" s="24"/>
      <c r="RS421" s="24"/>
      <c r="RT421" s="24"/>
      <c r="RU421" s="24"/>
      <c r="RV421" s="24"/>
      <c r="RW421" s="24"/>
      <c r="RX421" s="24"/>
      <c r="RY421" s="24"/>
      <c r="RZ421" s="24"/>
      <c r="SA421" s="24"/>
      <c r="SB421" s="24"/>
      <c r="SC421" s="24"/>
      <c r="SD421" s="24"/>
      <c r="SE421" s="24"/>
      <c r="SF421" s="24"/>
      <c r="SG421" s="24"/>
      <c r="SH421" s="24"/>
      <c r="SI421" s="24"/>
      <c r="SJ421" s="24"/>
      <c r="SK421" s="24"/>
      <c r="SL421" s="24"/>
      <c r="SM421" s="24"/>
      <c r="SN421" s="24"/>
      <c r="SO421" s="24"/>
      <c r="SP421" s="24"/>
      <c r="SQ421" s="24"/>
      <c r="SR421" s="24"/>
      <c r="SS421" s="24"/>
      <c r="ST421" s="24"/>
      <c r="SU421" s="24"/>
      <c r="SV421" s="24"/>
      <c r="SW421" s="24"/>
      <c r="SX421" s="24"/>
      <c r="SY421" s="24"/>
      <c r="SZ421" s="24"/>
      <c r="TA421" s="24"/>
      <c r="TB421" s="24"/>
      <c r="TC421" s="24"/>
      <c r="TD421" s="24"/>
      <c r="TE421" s="24"/>
      <c r="TF421" s="24"/>
      <c r="TG421" s="24"/>
      <c r="TH421" s="24"/>
      <c r="TI421" s="24"/>
      <c r="TJ421" s="24"/>
      <c r="TK421" s="24"/>
      <c r="TL421" s="24"/>
      <c r="TM421" s="24"/>
      <c r="TN421" s="24"/>
      <c r="TO421" s="24"/>
      <c r="TP421" s="24"/>
      <c r="TQ421" s="24"/>
      <c r="TR421" s="24"/>
      <c r="TS421" s="24"/>
      <c r="TT421" s="24"/>
      <c r="TU421" s="24"/>
      <c r="TV421" s="24"/>
      <c r="TW421" s="24"/>
      <c r="TX421" s="24"/>
      <c r="TY421" s="24"/>
      <c r="TZ421" s="24"/>
      <c r="UA421" s="24"/>
      <c r="UB421" s="24"/>
      <c r="UC421" s="24"/>
      <c r="UD421" s="24"/>
      <c r="UE421" s="24"/>
      <c r="UF421" s="24"/>
      <c r="UG421" s="24"/>
      <c r="UH421" s="24"/>
      <c r="UI421" s="24"/>
      <c r="UJ421" s="24"/>
      <c r="UK421" s="24"/>
      <c r="UL421" s="24"/>
      <c r="UM421" s="24"/>
      <c r="UN421" s="24"/>
      <c r="UO421" s="24"/>
      <c r="UP421" s="24"/>
      <c r="UQ421" s="24"/>
      <c r="UR421" s="24"/>
      <c r="US421" s="24"/>
      <c r="UT421" s="24"/>
      <c r="UU421" s="24"/>
      <c r="UV421" s="24"/>
      <c r="UW421" s="24"/>
      <c r="UX421" s="24"/>
      <c r="UY421" s="24"/>
      <c r="UZ421" s="24"/>
      <c r="VA421" s="24"/>
      <c r="VB421" s="24"/>
      <c r="VC421" s="24"/>
      <c r="VD421" s="24"/>
    </row>
    <row r="422" spans="1:576" s="23" customFormat="1" ht="15" customHeight="1" x14ac:dyDescent="0.2">
      <c r="A422" s="18">
        <v>89</v>
      </c>
      <c r="B422" s="89" t="s">
        <v>335</v>
      </c>
      <c r="C422" s="89" t="s">
        <v>336</v>
      </c>
      <c r="D422" s="20">
        <v>14</v>
      </c>
      <c r="E422" s="89" t="s">
        <v>257</v>
      </c>
      <c r="F422" s="89" t="s">
        <v>337</v>
      </c>
      <c r="G422" s="130" t="s">
        <v>237</v>
      </c>
      <c r="H422" s="22">
        <v>40</v>
      </c>
      <c r="I422" s="22" t="s">
        <v>123</v>
      </c>
      <c r="J422" s="21" t="s">
        <v>249</v>
      </c>
      <c r="K422" s="21" t="s">
        <v>284</v>
      </c>
      <c r="L422" s="21" t="s">
        <v>299</v>
      </c>
      <c r="M422" s="22">
        <v>1</v>
      </c>
      <c r="N422" s="62">
        <v>10937</v>
      </c>
      <c r="O422" s="62">
        <f t="shared" si="195"/>
        <v>2187.4</v>
      </c>
      <c r="P422" s="62"/>
      <c r="Q422" s="62">
        <f t="shared" si="196"/>
        <v>13124.4</v>
      </c>
      <c r="R422" s="62">
        <f>70.1*7</f>
        <v>490.69999999999993</v>
      </c>
      <c r="S422" s="62">
        <f t="shared" si="197"/>
        <v>2446.7333333333331</v>
      </c>
      <c r="T422" s="62">
        <f t="shared" si="198"/>
        <v>24467.333333333332</v>
      </c>
      <c r="U422" s="62">
        <f t="shared" si="199"/>
        <v>1968.6599999999999</v>
      </c>
      <c r="V422" s="62">
        <f t="shared" si="200"/>
        <v>393.73199999999997</v>
      </c>
      <c r="W422" s="62">
        <f t="shared" si="201"/>
        <v>656.22</v>
      </c>
      <c r="X422" s="62">
        <f t="shared" si="202"/>
        <v>262.488</v>
      </c>
      <c r="Y422" s="62">
        <f t="shared" si="193"/>
        <v>926</v>
      </c>
      <c r="Z422" s="62">
        <f t="shared" si="194"/>
        <v>630</v>
      </c>
      <c r="AA422" s="64">
        <f t="shared" si="203"/>
        <v>7340.2</v>
      </c>
      <c r="AB422" s="64">
        <f t="shared" si="204"/>
        <v>21306.722222222223</v>
      </c>
      <c r="AC422" s="64">
        <f t="shared" si="205"/>
        <v>255680.66666666669</v>
      </c>
      <c r="AD422" s="64"/>
      <c r="AE422" s="64"/>
      <c r="AF422" s="64"/>
      <c r="AG422" s="64"/>
      <c r="AH422" s="64"/>
      <c r="AI422" s="64"/>
      <c r="AJ422" s="64"/>
      <c r="AK422" s="64"/>
      <c r="AL422" s="6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  <c r="NQ422" s="24"/>
      <c r="NR422" s="24"/>
      <c r="NS422" s="24"/>
      <c r="NT422" s="24"/>
      <c r="NU422" s="24"/>
      <c r="NV422" s="24"/>
      <c r="NW422" s="24"/>
      <c r="NX422" s="24"/>
      <c r="NY422" s="24"/>
      <c r="NZ422" s="24"/>
      <c r="OA422" s="24"/>
      <c r="OB422" s="24"/>
      <c r="OC422" s="24"/>
      <c r="OD422" s="24"/>
      <c r="OE422" s="24"/>
      <c r="OF422" s="24"/>
      <c r="OG422" s="24"/>
      <c r="OH422" s="24"/>
      <c r="OI422" s="24"/>
      <c r="OJ422" s="24"/>
      <c r="OK422" s="24"/>
      <c r="OL422" s="24"/>
      <c r="OM422" s="24"/>
      <c r="ON422" s="24"/>
      <c r="OO422" s="24"/>
      <c r="OP422" s="24"/>
      <c r="OQ422" s="24"/>
      <c r="OR422" s="24"/>
      <c r="OS422" s="24"/>
      <c r="OT422" s="24"/>
      <c r="OU422" s="24"/>
      <c r="OV422" s="24"/>
      <c r="OW422" s="24"/>
      <c r="OX422" s="24"/>
      <c r="OY422" s="24"/>
      <c r="OZ422" s="24"/>
      <c r="PA422" s="24"/>
      <c r="PB422" s="24"/>
      <c r="PC422" s="24"/>
      <c r="PD422" s="24"/>
      <c r="PE422" s="24"/>
      <c r="PF422" s="24"/>
      <c r="PG422" s="24"/>
      <c r="PH422" s="24"/>
      <c r="PI422" s="24"/>
      <c r="PJ422" s="24"/>
      <c r="PK422" s="24"/>
      <c r="PL422" s="24"/>
      <c r="PM422" s="24"/>
      <c r="PN422" s="24"/>
      <c r="PO422" s="24"/>
      <c r="PP422" s="24"/>
      <c r="PQ422" s="24"/>
      <c r="PR422" s="24"/>
      <c r="PS422" s="24"/>
      <c r="PT422" s="24"/>
      <c r="PU422" s="24"/>
      <c r="PV422" s="24"/>
      <c r="PW422" s="24"/>
      <c r="PX422" s="24"/>
      <c r="PY422" s="24"/>
      <c r="PZ422" s="24"/>
      <c r="QA422" s="24"/>
      <c r="QB422" s="24"/>
      <c r="QC422" s="24"/>
      <c r="QD422" s="24"/>
      <c r="QE422" s="24"/>
      <c r="QF422" s="24"/>
      <c r="QG422" s="24"/>
      <c r="QH422" s="24"/>
      <c r="QI422" s="24"/>
      <c r="QJ422" s="24"/>
      <c r="QK422" s="24"/>
      <c r="QL422" s="24"/>
      <c r="QM422" s="24"/>
      <c r="QN422" s="24"/>
      <c r="QO422" s="24"/>
      <c r="QP422" s="24"/>
      <c r="QQ422" s="24"/>
      <c r="QR422" s="24"/>
      <c r="QS422" s="24"/>
      <c r="QT422" s="24"/>
      <c r="QU422" s="24"/>
      <c r="QV422" s="24"/>
      <c r="QW422" s="24"/>
      <c r="QX422" s="24"/>
      <c r="QY422" s="24"/>
      <c r="QZ422" s="24"/>
      <c r="RA422" s="24"/>
      <c r="RB422" s="24"/>
      <c r="RC422" s="24"/>
      <c r="RD422" s="24"/>
      <c r="RE422" s="24"/>
      <c r="RF422" s="24"/>
      <c r="RG422" s="24"/>
      <c r="RH422" s="24"/>
      <c r="RI422" s="24"/>
      <c r="RJ422" s="24"/>
      <c r="RK422" s="24"/>
      <c r="RL422" s="24"/>
      <c r="RM422" s="24"/>
      <c r="RN422" s="24"/>
      <c r="RO422" s="24"/>
      <c r="RP422" s="24"/>
      <c r="RQ422" s="24"/>
      <c r="RR422" s="24"/>
      <c r="RS422" s="24"/>
      <c r="RT422" s="24"/>
      <c r="RU422" s="24"/>
      <c r="RV422" s="24"/>
      <c r="RW422" s="24"/>
      <c r="RX422" s="24"/>
      <c r="RY422" s="24"/>
      <c r="RZ422" s="24"/>
      <c r="SA422" s="24"/>
      <c r="SB422" s="24"/>
      <c r="SC422" s="24"/>
      <c r="SD422" s="24"/>
      <c r="SE422" s="24"/>
      <c r="SF422" s="24"/>
      <c r="SG422" s="24"/>
      <c r="SH422" s="24"/>
      <c r="SI422" s="24"/>
      <c r="SJ422" s="24"/>
      <c r="SK422" s="24"/>
      <c r="SL422" s="24"/>
      <c r="SM422" s="24"/>
      <c r="SN422" s="24"/>
      <c r="SO422" s="24"/>
      <c r="SP422" s="24"/>
      <c r="SQ422" s="24"/>
      <c r="SR422" s="24"/>
      <c r="SS422" s="24"/>
      <c r="ST422" s="24"/>
      <c r="SU422" s="24"/>
      <c r="SV422" s="24"/>
      <c r="SW422" s="24"/>
      <c r="SX422" s="24"/>
      <c r="SY422" s="24"/>
      <c r="SZ422" s="24"/>
      <c r="TA422" s="24"/>
      <c r="TB422" s="24"/>
      <c r="TC422" s="24"/>
      <c r="TD422" s="24"/>
      <c r="TE422" s="24"/>
      <c r="TF422" s="24"/>
      <c r="TG422" s="24"/>
      <c r="TH422" s="24"/>
      <c r="TI422" s="24"/>
      <c r="TJ422" s="24"/>
      <c r="TK422" s="24"/>
      <c r="TL422" s="24"/>
      <c r="TM422" s="24"/>
      <c r="TN422" s="24"/>
      <c r="TO422" s="24"/>
      <c r="TP422" s="24"/>
      <c r="TQ422" s="24"/>
      <c r="TR422" s="24"/>
      <c r="TS422" s="24"/>
      <c r="TT422" s="24"/>
      <c r="TU422" s="24"/>
      <c r="TV422" s="24"/>
      <c r="TW422" s="24"/>
      <c r="TX422" s="24"/>
      <c r="TY422" s="24"/>
      <c r="TZ422" s="24"/>
      <c r="UA422" s="24"/>
      <c r="UB422" s="24"/>
      <c r="UC422" s="24"/>
      <c r="UD422" s="24"/>
      <c r="UE422" s="24"/>
      <c r="UF422" s="24"/>
      <c r="UG422" s="24"/>
      <c r="UH422" s="24"/>
      <c r="UI422" s="24"/>
      <c r="UJ422" s="24"/>
      <c r="UK422" s="24"/>
      <c r="UL422" s="24"/>
      <c r="UM422" s="24"/>
      <c r="UN422" s="24"/>
      <c r="UO422" s="24"/>
      <c r="UP422" s="24"/>
      <c r="UQ422" s="24"/>
      <c r="UR422" s="24"/>
      <c r="US422" s="24"/>
      <c r="UT422" s="24"/>
      <c r="UU422" s="24"/>
      <c r="UV422" s="24"/>
      <c r="UW422" s="24"/>
      <c r="UX422" s="24"/>
      <c r="UY422" s="24"/>
      <c r="UZ422" s="24"/>
      <c r="VA422" s="24"/>
      <c r="VB422" s="24"/>
      <c r="VC422" s="24"/>
      <c r="VD422" s="24"/>
    </row>
    <row r="423" spans="1:576" s="23" customFormat="1" ht="15" customHeight="1" x14ac:dyDescent="0.2">
      <c r="A423" s="18">
        <v>90</v>
      </c>
      <c r="B423" s="89" t="s">
        <v>335</v>
      </c>
      <c r="C423" s="89" t="s">
        <v>336</v>
      </c>
      <c r="D423" s="20">
        <v>14</v>
      </c>
      <c r="E423" s="89" t="s">
        <v>257</v>
      </c>
      <c r="F423" s="89" t="s">
        <v>337</v>
      </c>
      <c r="G423" s="130" t="s">
        <v>237</v>
      </c>
      <c r="H423" s="22">
        <v>40</v>
      </c>
      <c r="I423" s="22" t="s">
        <v>123</v>
      </c>
      <c r="J423" s="21" t="s">
        <v>249</v>
      </c>
      <c r="K423" s="21" t="s">
        <v>284</v>
      </c>
      <c r="L423" s="21" t="s">
        <v>299</v>
      </c>
      <c r="M423" s="22">
        <v>1</v>
      </c>
      <c r="N423" s="62">
        <v>10937</v>
      </c>
      <c r="O423" s="62">
        <f t="shared" si="195"/>
        <v>2187.4</v>
      </c>
      <c r="P423" s="62"/>
      <c r="Q423" s="62">
        <f t="shared" si="196"/>
        <v>13124.4</v>
      </c>
      <c r="R423" s="62">
        <f>70.1*7</f>
        <v>490.69999999999993</v>
      </c>
      <c r="S423" s="62">
        <f t="shared" si="197"/>
        <v>2446.7333333333331</v>
      </c>
      <c r="T423" s="62">
        <f t="shared" si="198"/>
        <v>24467.333333333332</v>
      </c>
      <c r="U423" s="62">
        <f t="shared" si="199"/>
        <v>1968.6599999999999</v>
      </c>
      <c r="V423" s="62">
        <f t="shared" si="200"/>
        <v>393.73199999999997</v>
      </c>
      <c r="W423" s="62">
        <f t="shared" si="201"/>
        <v>656.22</v>
      </c>
      <c r="X423" s="62">
        <f t="shared" si="202"/>
        <v>262.488</v>
      </c>
      <c r="Y423" s="62">
        <f t="shared" si="193"/>
        <v>926</v>
      </c>
      <c r="Z423" s="62">
        <f t="shared" si="194"/>
        <v>630</v>
      </c>
      <c r="AA423" s="64">
        <f t="shared" si="203"/>
        <v>7340.2</v>
      </c>
      <c r="AB423" s="64">
        <f t="shared" si="204"/>
        <v>21306.722222222223</v>
      </c>
      <c r="AC423" s="64">
        <f t="shared" si="205"/>
        <v>255680.66666666669</v>
      </c>
      <c r="AD423" s="64"/>
      <c r="AE423" s="64"/>
      <c r="AF423" s="64"/>
      <c r="AG423" s="64"/>
      <c r="AH423" s="64"/>
      <c r="AI423" s="64"/>
      <c r="AJ423" s="64"/>
      <c r="AK423" s="64"/>
      <c r="AL423" s="6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24"/>
      <c r="KA423" s="24"/>
      <c r="KB423" s="24"/>
      <c r="KC423" s="24"/>
      <c r="KD423" s="24"/>
      <c r="KE423" s="24"/>
      <c r="KF423" s="24"/>
      <c r="KG423" s="24"/>
      <c r="KH423" s="24"/>
      <c r="KI423" s="24"/>
      <c r="KJ423" s="24"/>
      <c r="KK423" s="24"/>
      <c r="KL423" s="24"/>
      <c r="KM423" s="24"/>
      <c r="KN423" s="24"/>
      <c r="KO423" s="24"/>
      <c r="KP423" s="24"/>
      <c r="KQ423" s="24"/>
      <c r="KR423" s="24"/>
      <c r="KS423" s="24"/>
      <c r="KT423" s="24"/>
      <c r="KU423" s="24"/>
      <c r="KV423" s="24"/>
      <c r="KW423" s="24"/>
      <c r="KX423" s="24"/>
      <c r="KY423" s="24"/>
      <c r="KZ423" s="24"/>
      <c r="LA423" s="24"/>
      <c r="LB423" s="24"/>
      <c r="LC423" s="24"/>
      <c r="LD423" s="24"/>
      <c r="LE423" s="24"/>
      <c r="LF423" s="24"/>
      <c r="LG423" s="24"/>
      <c r="LH423" s="24"/>
      <c r="LI423" s="24"/>
      <c r="LJ423" s="24"/>
      <c r="LK423" s="24"/>
      <c r="LL423" s="24"/>
      <c r="LM423" s="24"/>
      <c r="LN423" s="24"/>
      <c r="LO423" s="24"/>
      <c r="LP423" s="24"/>
      <c r="LQ423" s="24"/>
      <c r="LR423" s="24"/>
      <c r="LS423" s="24"/>
      <c r="LT423" s="24"/>
      <c r="LU423" s="24"/>
      <c r="LV423" s="24"/>
      <c r="LW423" s="24"/>
      <c r="LX423" s="24"/>
      <c r="LY423" s="24"/>
      <c r="LZ423" s="24"/>
      <c r="MA423" s="24"/>
      <c r="MB423" s="24"/>
      <c r="MC423" s="24"/>
      <c r="MD423" s="24"/>
      <c r="ME423" s="24"/>
      <c r="MF423" s="24"/>
      <c r="MG423" s="24"/>
      <c r="MH423" s="24"/>
      <c r="MI423" s="24"/>
      <c r="MJ423" s="24"/>
      <c r="MK423" s="24"/>
      <c r="ML423" s="24"/>
      <c r="MM423" s="24"/>
      <c r="MN423" s="24"/>
      <c r="MO423" s="24"/>
      <c r="MP423" s="24"/>
      <c r="MQ423" s="24"/>
      <c r="MR423" s="24"/>
      <c r="MS423" s="24"/>
      <c r="MT423" s="24"/>
      <c r="MU423" s="24"/>
      <c r="MV423" s="24"/>
      <c r="MW423" s="24"/>
      <c r="MX423" s="24"/>
      <c r="MY423" s="24"/>
      <c r="MZ423" s="24"/>
      <c r="NA423" s="24"/>
      <c r="NB423" s="24"/>
      <c r="NC423" s="24"/>
      <c r="ND423" s="24"/>
      <c r="NE423" s="24"/>
      <c r="NF423" s="24"/>
      <c r="NG423" s="24"/>
      <c r="NH423" s="24"/>
      <c r="NI423" s="24"/>
      <c r="NJ423" s="24"/>
      <c r="NK423" s="24"/>
      <c r="NL423" s="24"/>
      <c r="NM423" s="24"/>
      <c r="NN423" s="24"/>
      <c r="NO423" s="24"/>
      <c r="NP423" s="24"/>
      <c r="NQ423" s="24"/>
      <c r="NR423" s="24"/>
      <c r="NS423" s="24"/>
      <c r="NT423" s="24"/>
      <c r="NU423" s="24"/>
      <c r="NV423" s="24"/>
      <c r="NW423" s="24"/>
      <c r="NX423" s="24"/>
      <c r="NY423" s="24"/>
      <c r="NZ423" s="24"/>
      <c r="OA423" s="24"/>
      <c r="OB423" s="24"/>
      <c r="OC423" s="24"/>
      <c r="OD423" s="24"/>
      <c r="OE423" s="24"/>
      <c r="OF423" s="24"/>
      <c r="OG423" s="24"/>
      <c r="OH423" s="24"/>
      <c r="OI423" s="24"/>
      <c r="OJ423" s="24"/>
      <c r="OK423" s="24"/>
      <c r="OL423" s="24"/>
      <c r="OM423" s="24"/>
      <c r="ON423" s="24"/>
      <c r="OO423" s="24"/>
      <c r="OP423" s="24"/>
      <c r="OQ423" s="24"/>
      <c r="OR423" s="24"/>
      <c r="OS423" s="24"/>
      <c r="OT423" s="24"/>
      <c r="OU423" s="24"/>
      <c r="OV423" s="24"/>
      <c r="OW423" s="24"/>
      <c r="OX423" s="24"/>
      <c r="OY423" s="24"/>
      <c r="OZ423" s="24"/>
      <c r="PA423" s="24"/>
      <c r="PB423" s="24"/>
      <c r="PC423" s="24"/>
      <c r="PD423" s="24"/>
      <c r="PE423" s="24"/>
      <c r="PF423" s="24"/>
      <c r="PG423" s="24"/>
      <c r="PH423" s="24"/>
      <c r="PI423" s="24"/>
      <c r="PJ423" s="24"/>
      <c r="PK423" s="24"/>
      <c r="PL423" s="24"/>
      <c r="PM423" s="24"/>
      <c r="PN423" s="24"/>
      <c r="PO423" s="24"/>
      <c r="PP423" s="24"/>
      <c r="PQ423" s="24"/>
      <c r="PR423" s="24"/>
      <c r="PS423" s="24"/>
      <c r="PT423" s="24"/>
      <c r="PU423" s="24"/>
      <c r="PV423" s="24"/>
      <c r="PW423" s="24"/>
      <c r="PX423" s="24"/>
      <c r="PY423" s="24"/>
      <c r="PZ423" s="24"/>
      <c r="QA423" s="24"/>
      <c r="QB423" s="24"/>
      <c r="QC423" s="24"/>
      <c r="QD423" s="24"/>
      <c r="QE423" s="24"/>
      <c r="QF423" s="24"/>
      <c r="QG423" s="24"/>
      <c r="QH423" s="24"/>
      <c r="QI423" s="24"/>
      <c r="QJ423" s="24"/>
      <c r="QK423" s="24"/>
      <c r="QL423" s="24"/>
      <c r="QM423" s="24"/>
      <c r="QN423" s="24"/>
      <c r="QO423" s="24"/>
      <c r="QP423" s="24"/>
      <c r="QQ423" s="24"/>
      <c r="QR423" s="24"/>
      <c r="QS423" s="24"/>
      <c r="QT423" s="24"/>
      <c r="QU423" s="24"/>
      <c r="QV423" s="24"/>
      <c r="QW423" s="24"/>
      <c r="QX423" s="24"/>
      <c r="QY423" s="24"/>
      <c r="QZ423" s="24"/>
      <c r="RA423" s="24"/>
      <c r="RB423" s="24"/>
      <c r="RC423" s="24"/>
      <c r="RD423" s="24"/>
      <c r="RE423" s="24"/>
      <c r="RF423" s="24"/>
      <c r="RG423" s="24"/>
      <c r="RH423" s="24"/>
      <c r="RI423" s="24"/>
      <c r="RJ423" s="24"/>
      <c r="RK423" s="24"/>
      <c r="RL423" s="24"/>
      <c r="RM423" s="24"/>
      <c r="RN423" s="24"/>
      <c r="RO423" s="24"/>
      <c r="RP423" s="24"/>
      <c r="RQ423" s="24"/>
      <c r="RR423" s="24"/>
      <c r="RS423" s="24"/>
      <c r="RT423" s="24"/>
      <c r="RU423" s="24"/>
      <c r="RV423" s="24"/>
      <c r="RW423" s="24"/>
      <c r="RX423" s="24"/>
      <c r="RY423" s="24"/>
      <c r="RZ423" s="24"/>
      <c r="SA423" s="24"/>
      <c r="SB423" s="24"/>
      <c r="SC423" s="24"/>
      <c r="SD423" s="24"/>
      <c r="SE423" s="24"/>
      <c r="SF423" s="24"/>
      <c r="SG423" s="24"/>
      <c r="SH423" s="24"/>
      <c r="SI423" s="24"/>
      <c r="SJ423" s="24"/>
      <c r="SK423" s="24"/>
      <c r="SL423" s="24"/>
      <c r="SM423" s="24"/>
      <c r="SN423" s="24"/>
      <c r="SO423" s="24"/>
      <c r="SP423" s="24"/>
      <c r="SQ423" s="24"/>
      <c r="SR423" s="24"/>
      <c r="SS423" s="24"/>
      <c r="ST423" s="24"/>
      <c r="SU423" s="24"/>
      <c r="SV423" s="24"/>
      <c r="SW423" s="24"/>
      <c r="SX423" s="24"/>
      <c r="SY423" s="24"/>
      <c r="SZ423" s="24"/>
      <c r="TA423" s="24"/>
      <c r="TB423" s="24"/>
      <c r="TC423" s="24"/>
      <c r="TD423" s="24"/>
      <c r="TE423" s="24"/>
      <c r="TF423" s="24"/>
      <c r="TG423" s="24"/>
      <c r="TH423" s="24"/>
      <c r="TI423" s="24"/>
      <c r="TJ423" s="24"/>
      <c r="TK423" s="24"/>
      <c r="TL423" s="24"/>
      <c r="TM423" s="24"/>
      <c r="TN423" s="24"/>
      <c r="TO423" s="24"/>
      <c r="TP423" s="24"/>
      <c r="TQ423" s="24"/>
      <c r="TR423" s="24"/>
      <c r="TS423" s="24"/>
      <c r="TT423" s="24"/>
      <c r="TU423" s="24"/>
      <c r="TV423" s="24"/>
      <c r="TW423" s="24"/>
      <c r="TX423" s="24"/>
      <c r="TY423" s="24"/>
      <c r="TZ423" s="24"/>
      <c r="UA423" s="24"/>
      <c r="UB423" s="24"/>
      <c r="UC423" s="24"/>
      <c r="UD423" s="24"/>
      <c r="UE423" s="24"/>
      <c r="UF423" s="24"/>
      <c r="UG423" s="24"/>
      <c r="UH423" s="24"/>
      <c r="UI423" s="24"/>
      <c r="UJ423" s="24"/>
      <c r="UK423" s="24"/>
      <c r="UL423" s="24"/>
      <c r="UM423" s="24"/>
      <c r="UN423" s="24"/>
      <c r="UO423" s="24"/>
      <c r="UP423" s="24"/>
      <c r="UQ423" s="24"/>
      <c r="UR423" s="24"/>
      <c r="US423" s="24"/>
      <c r="UT423" s="24"/>
      <c r="UU423" s="24"/>
      <c r="UV423" s="24"/>
      <c r="UW423" s="24"/>
      <c r="UX423" s="24"/>
      <c r="UY423" s="24"/>
      <c r="UZ423" s="24"/>
      <c r="VA423" s="24"/>
      <c r="VB423" s="24"/>
      <c r="VC423" s="24"/>
      <c r="VD423" s="24"/>
    </row>
    <row r="424" spans="1:576" s="23" customFormat="1" ht="15" customHeight="1" x14ac:dyDescent="0.2">
      <c r="A424" s="18">
        <v>91</v>
      </c>
      <c r="B424" s="89" t="s">
        <v>335</v>
      </c>
      <c r="C424" s="89" t="s">
        <v>336</v>
      </c>
      <c r="D424" s="20">
        <v>14</v>
      </c>
      <c r="E424" s="89" t="s">
        <v>257</v>
      </c>
      <c r="F424" s="89" t="s">
        <v>337</v>
      </c>
      <c r="G424" s="130" t="s">
        <v>237</v>
      </c>
      <c r="H424" s="22">
        <v>40</v>
      </c>
      <c r="I424" s="22" t="s">
        <v>123</v>
      </c>
      <c r="J424" s="21" t="s">
        <v>249</v>
      </c>
      <c r="K424" s="21" t="s">
        <v>284</v>
      </c>
      <c r="L424" s="21" t="s">
        <v>299</v>
      </c>
      <c r="M424" s="22">
        <v>1</v>
      </c>
      <c r="N424" s="62">
        <v>10937</v>
      </c>
      <c r="O424" s="62">
        <f t="shared" si="195"/>
        <v>2187.4</v>
      </c>
      <c r="P424" s="62"/>
      <c r="Q424" s="62">
        <f t="shared" si="196"/>
        <v>13124.4</v>
      </c>
      <c r="R424" s="62">
        <f>70.1*6</f>
        <v>420.59999999999997</v>
      </c>
      <c r="S424" s="62">
        <f t="shared" si="197"/>
        <v>2446.7333333333331</v>
      </c>
      <c r="T424" s="62">
        <f t="shared" si="198"/>
        <v>24467.333333333332</v>
      </c>
      <c r="U424" s="62">
        <f t="shared" si="199"/>
        <v>1968.6599999999999</v>
      </c>
      <c r="V424" s="62">
        <f t="shared" si="200"/>
        <v>393.73199999999997</v>
      </c>
      <c r="W424" s="62">
        <f t="shared" si="201"/>
        <v>656.22</v>
      </c>
      <c r="X424" s="62">
        <f t="shared" si="202"/>
        <v>262.488</v>
      </c>
      <c r="Y424" s="62">
        <f t="shared" si="193"/>
        <v>926</v>
      </c>
      <c r="Z424" s="62">
        <f t="shared" si="194"/>
        <v>630</v>
      </c>
      <c r="AA424" s="64">
        <f t="shared" si="203"/>
        <v>7340.2</v>
      </c>
      <c r="AB424" s="64">
        <f t="shared" si="204"/>
        <v>21236.622222222224</v>
      </c>
      <c r="AC424" s="64">
        <f t="shared" si="205"/>
        <v>254839.46666666667</v>
      </c>
      <c r="AD424" s="64"/>
      <c r="AE424" s="64"/>
      <c r="AF424" s="64"/>
      <c r="AG424" s="64"/>
      <c r="AH424" s="64"/>
      <c r="AI424" s="64"/>
      <c r="AJ424" s="64"/>
      <c r="AK424" s="64"/>
      <c r="AL424" s="6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  <c r="NQ424" s="24"/>
      <c r="NR424" s="24"/>
      <c r="NS424" s="24"/>
      <c r="NT424" s="24"/>
      <c r="NU424" s="24"/>
      <c r="NV424" s="24"/>
      <c r="NW424" s="24"/>
      <c r="NX424" s="24"/>
      <c r="NY424" s="24"/>
      <c r="NZ424" s="24"/>
      <c r="OA424" s="24"/>
      <c r="OB424" s="24"/>
      <c r="OC424" s="24"/>
      <c r="OD424" s="24"/>
      <c r="OE424" s="24"/>
      <c r="OF424" s="24"/>
      <c r="OG424" s="24"/>
      <c r="OH424" s="24"/>
      <c r="OI424" s="24"/>
      <c r="OJ424" s="24"/>
      <c r="OK424" s="24"/>
      <c r="OL424" s="24"/>
      <c r="OM424" s="24"/>
      <c r="ON424" s="24"/>
      <c r="OO424" s="24"/>
      <c r="OP424" s="24"/>
      <c r="OQ424" s="24"/>
      <c r="OR424" s="24"/>
      <c r="OS424" s="24"/>
      <c r="OT424" s="24"/>
      <c r="OU424" s="24"/>
      <c r="OV424" s="24"/>
      <c r="OW424" s="24"/>
      <c r="OX424" s="24"/>
      <c r="OY424" s="24"/>
      <c r="OZ424" s="24"/>
      <c r="PA424" s="24"/>
      <c r="PB424" s="24"/>
      <c r="PC424" s="24"/>
      <c r="PD424" s="24"/>
      <c r="PE424" s="24"/>
      <c r="PF424" s="24"/>
      <c r="PG424" s="24"/>
      <c r="PH424" s="24"/>
      <c r="PI424" s="24"/>
      <c r="PJ424" s="24"/>
      <c r="PK424" s="24"/>
      <c r="PL424" s="24"/>
      <c r="PM424" s="24"/>
      <c r="PN424" s="24"/>
      <c r="PO424" s="24"/>
      <c r="PP424" s="24"/>
      <c r="PQ424" s="24"/>
      <c r="PR424" s="24"/>
      <c r="PS424" s="24"/>
      <c r="PT424" s="24"/>
      <c r="PU424" s="24"/>
      <c r="PV424" s="24"/>
      <c r="PW424" s="24"/>
      <c r="PX424" s="24"/>
      <c r="PY424" s="24"/>
      <c r="PZ424" s="24"/>
      <c r="QA424" s="24"/>
      <c r="QB424" s="24"/>
      <c r="QC424" s="24"/>
      <c r="QD424" s="24"/>
      <c r="QE424" s="24"/>
      <c r="QF424" s="24"/>
      <c r="QG424" s="24"/>
      <c r="QH424" s="24"/>
      <c r="QI424" s="24"/>
      <c r="QJ424" s="24"/>
      <c r="QK424" s="24"/>
      <c r="QL424" s="24"/>
      <c r="QM424" s="24"/>
      <c r="QN424" s="24"/>
      <c r="QO424" s="24"/>
      <c r="QP424" s="24"/>
      <c r="QQ424" s="24"/>
      <c r="QR424" s="24"/>
      <c r="QS424" s="24"/>
      <c r="QT424" s="24"/>
      <c r="QU424" s="24"/>
      <c r="QV424" s="24"/>
      <c r="QW424" s="24"/>
      <c r="QX424" s="24"/>
      <c r="QY424" s="24"/>
      <c r="QZ424" s="24"/>
      <c r="RA424" s="24"/>
      <c r="RB424" s="24"/>
      <c r="RC424" s="24"/>
      <c r="RD424" s="24"/>
      <c r="RE424" s="24"/>
      <c r="RF424" s="24"/>
      <c r="RG424" s="24"/>
      <c r="RH424" s="24"/>
      <c r="RI424" s="24"/>
      <c r="RJ424" s="24"/>
      <c r="RK424" s="24"/>
      <c r="RL424" s="24"/>
      <c r="RM424" s="24"/>
      <c r="RN424" s="24"/>
      <c r="RO424" s="24"/>
      <c r="RP424" s="24"/>
      <c r="RQ424" s="24"/>
      <c r="RR424" s="24"/>
      <c r="RS424" s="24"/>
      <c r="RT424" s="24"/>
      <c r="RU424" s="24"/>
      <c r="RV424" s="24"/>
      <c r="RW424" s="24"/>
      <c r="RX424" s="24"/>
      <c r="RY424" s="24"/>
      <c r="RZ424" s="24"/>
      <c r="SA424" s="24"/>
      <c r="SB424" s="24"/>
      <c r="SC424" s="24"/>
      <c r="SD424" s="24"/>
      <c r="SE424" s="24"/>
      <c r="SF424" s="24"/>
      <c r="SG424" s="24"/>
      <c r="SH424" s="24"/>
      <c r="SI424" s="24"/>
      <c r="SJ424" s="24"/>
      <c r="SK424" s="24"/>
      <c r="SL424" s="24"/>
      <c r="SM424" s="24"/>
      <c r="SN424" s="24"/>
      <c r="SO424" s="24"/>
      <c r="SP424" s="24"/>
      <c r="SQ424" s="24"/>
      <c r="SR424" s="24"/>
      <c r="SS424" s="24"/>
      <c r="ST424" s="24"/>
      <c r="SU424" s="24"/>
      <c r="SV424" s="24"/>
      <c r="SW424" s="24"/>
      <c r="SX424" s="24"/>
      <c r="SY424" s="24"/>
      <c r="SZ424" s="24"/>
      <c r="TA424" s="24"/>
      <c r="TB424" s="24"/>
      <c r="TC424" s="24"/>
      <c r="TD424" s="24"/>
      <c r="TE424" s="24"/>
      <c r="TF424" s="24"/>
      <c r="TG424" s="24"/>
      <c r="TH424" s="24"/>
      <c r="TI424" s="24"/>
      <c r="TJ424" s="24"/>
      <c r="TK424" s="24"/>
      <c r="TL424" s="24"/>
      <c r="TM424" s="24"/>
      <c r="TN424" s="24"/>
      <c r="TO424" s="24"/>
      <c r="TP424" s="24"/>
      <c r="TQ424" s="24"/>
      <c r="TR424" s="24"/>
      <c r="TS424" s="24"/>
      <c r="TT424" s="24"/>
      <c r="TU424" s="24"/>
      <c r="TV424" s="24"/>
      <c r="TW424" s="24"/>
      <c r="TX424" s="24"/>
      <c r="TY424" s="24"/>
      <c r="TZ424" s="24"/>
      <c r="UA424" s="24"/>
      <c r="UB424" s="24"/>
      <c r="UC424" s="24"/>
      <c r="UD424" s="24"/>
      <c r="UE424" s="24"/>
      <c r="UF424" s="24"/>
      <c r="UG424" s="24"/>
      <c r="UH424" s="24"/>
      <c r="UI424" s="24"/>
      <c r="UJ424" s="24"/>
      <c r="UK424" s="24"/>
      <c r="UL424" s="24"/>
      <c r="UM424" s="24"/>
      <c r="UN424" s="24"/>
      <c r="UO424" s="24"/>
      <c r="UP424" s="24"/>
      <c r="UQ424" s="24"/>
      <c r="UR424" s="24"/>
      <c r="US424" s="24"/>
      <c r="UT424" s="24"/>
      <c r="UU424" s="24"/>
      <c r="UV424" s="24"/>
      <c r="UW424" s="24"/>
      <c r="UX424" s="24"/>
      <c r="UY424" s="24"/>
      <c r="UZ424" s="24"/>
      <c r="VA424" s="24"/>
      <c r="VB424" s="24"/>
      <c r="VC424" s="24"/>
      <c r="VD424" s="24"/>
    </row>
    <row r="425" spans="1:576" s="23" customFormat="1" ht="15" customHeight="1" x14ac:dyDescent="0.2">
      <c r="A425" s="18">
        <v>92</v>
      </c>
      <c r="B425" s="89" t="s">
        <v>335</v>
      </c>
      <c r="C425" s="89" t="s">
        <v>336</v>
      </c>
      <c r="D425" s="20">
        <v>14</v>
      </c>
      <c r="E425" s="89" t="s">
        <v>257</v>
      </c>
      <c r="F425" s="89" t="s">
        <v>337</v>
      </c>
      <c r="G425" s="130" t="s">
        <v>237</v>
      </c>
      <c r="H425" s="22">
        <v>40</v>
      </c>
      <c r="I425" s="22" t="s">
        <v>123</v>
      </c>
      <c r="J425" s="21" t="s">
        <v>249</v>
      </c>
      <c r="K425" s="21" t="s">
        <v>284</v>
      </c>
      <c r="L425" s="21" t="s">
        <v>299</v>
      </c>
      <c r="M425" s="22">
        <v>1</v>
      </c>
      <c r="N425" s="62">
        <v>10937</v>
      </c>
      <c r="O425" s="62">
        <f t="shared" si="195"/>
        <v>2187.4</v>
      </c>
      <c r="P425" s="62"/>
      <c r="Q425" s="62">
        <f t="shared" si="196"/>
        <v>13124.4</v>
      </c>
      <c r="R425" s="62">
        <f>70.1*4</f>
        <v>280.39999999999998</v>
      </c>
      <c r="S425" s="62">
        <f t="shared" si="197"/>
        <v>2446.7333333333331</v>
      </c>
      <c r="T425" s="62">
        <f t="shared" si="198"/>
        <v>24467.333333333332</v>
      </c>
      <c r="U425" s="62">
        <f t="shared" si="199"/>
        <v>1968.6599999999999</v>
      </c>
      <c r="V425" s="62">
        <f t="shared" si="200"/>
        <v>393.73199999999997</v>
      </c>
      <c r="W425" s="62">
        <f t="shared" si="201"/>
        <v>656.22</v>
      </c>
      <c r="X425" s="62">
        <f t="shared" si="202"/>
        <v>262.488</v>
      </c>
      <c r="Y425" s="62">
        <f t="shared" si="193"/>
        <v>926</v>
      </c>
      <c r="Z425" s="62">
        <f t="shared" si="194"/>
        <v>630</v>
      </c>
      <c r="AA425" s="64">
        <f t="shared" si="203"/>
        <v>7340.2</v>
      </c>
      <c r="AB425" s="64">
        <f t="shared" si="204"/>
        <v>21096.422222222223</v>
      </c>
      <c r="AC425" s="64">
        <f t="shared" si="205"/>
        <v>253157.06666666668</v>
      </c>
      <c r="AD425" s="64"/>
      <c r="AE425" s="64"/>
      <c r="AF425" s="64"/>
      <c r="AG425" s="64"/>
      <c r="AH425" s="64"/>
      <c r="AI425" s="64"/>
      <c r="AJ425" s="64"/>
      <c r="AK425" s="64"/>
      <c r="AL425" s="6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4"/>
      <c r="KA425" s="24"/>
      <c r="KB425" s="24"/>
      <c r="KC425" s="24"/>
      <c r="KD425" s="24"/>
      <c r="KE425" s="24"/>
      <c r="KF425" s="24"/>
      <c r="KG425" s="24"/>
      <c r="KH425" s="24"/>
      <c r="KI425" s="24"/>
      <c r="KJ425" s="24"/>
      <c r="KK425" s="24"/>
      <c r="KL425" s="24"/>
      <c r="KM425" s="24"/>
      <c r="KN425" s="24"/>
      <c r="KO425" s="24"/>
      <c r="KP425" s="24"/>
      <c r="KQ425" s="24"/>
      <c r="KR425" s="24"/>
      <c r="KS425" s="24"/>
      <c r="KT425" s="24"/>
      <c r="KU425" s="24"/>
      <c r="KV425" s="24"/>
      <c r="KW425" s="24"/>
      <c r="KX425" s="24"/>
      <c r="KY425" s="24"/>
      <c r="KZ425" s="24"/>
      <c r="LA425" s="24"/>
      <c r="LB425" s="24"/>
      <c r="LC425" s="24"/>
      <c r="LD425" s="24"/>
      <c r="LE425" s="24"/>
      <c r="LF425" s="24"/>
      <c r="LG425" s="24"/>
      <c r="LH425" s="24"/>
      <c r="LI425" s="24"/>
      <c r="LJ425" s="24"/>
      <c r="LK425" s="24"/>
      <c r="LL425" s="24"/>
      <c r="LM425" s="24"/>
      <c r="LN425" s="24"/>
      <c r="LO425" s="24"/>
      <c r="LP425" s="24"/>
      <c r="LQ425" s="24"/>
      <c r="LR425" s="24"/>
      <c r="LS425" s="24"/>
      <c r="LT425" s="24"/>
      <c r="LU425" s="24"/>
      <c r="LV425" s="24"/>
      <c r="LW425" s="24"/>
      <c r="LX425" s="24"/>
      <c r="LY425" s="24"/>
      <c r="LZ425" s="24"/>
      <c r="MA425" s="24"/>
      <c r="MB425" s="24"/>
      <c r="MC425" s="24"/>
      <c r="MD425" s="24"/>
      <c r="ME425" s="24"/>
      <c r="MF425" s="24"/>
      <c r="MG425" s="24"/>
      <c r="MH425" s="24"/>
      <c r="MI425" s="24"/>
      <c r="MJ425" s="24"/>
      <c r="MK425" s="24"/>
      <c r="ML425" s="24"/>
      <c r="MM425" s="24"/>
      <c r="MN425" s="24"/>
      <c r="MO425" s="24"/>
      <c r="MP425" s="24"/>
      <c r="MQ425" s="24"/>
      <c r="MR425" s="24"/>
      <c r="MS425" s="24"/>
      <c r="MT425" s="24"/>
      <c r="MU425" s="24"/>
      <c r="MV425" s="24"/>
      <c r="MW425" s="24"/>
      <c r="MX425" s="24"/>
      <c r="MY425" s="24"/>
      <c r="MZ425" s="24"/>
      <c r="NA425" s="24"/>
      <c r="NB425" s="24"/>
      <c r="NC425" s="24"/>
      <c r="ND425" s="24"/>
      <c r="NE425" s="24"/>
      <c r="NF425" s="24"/>
      <c r="NG425" s="24"/>
      <c r="NH425" s="24"/>
      <c r="NI425" s="24"/>
      <c r="NJ425" s="24"/>
      <c r="NK425" s="24"/>
      <c r="NL425" s="24"/>
      <c r="NM425" s="24"/>
      <c r="NN425" s="24"/>
      <c r="NO425" s="24"/>
      <c r="NP425" s="24"/>
      <c r="NQ425" s="24"/>
      <c r="NR425" s="24"/>
      <c r="NS425" s="24"/>
      <c r="NT425" s="24"/>
      <c r="NU425" s="24"/>
      <c r="NV425" s="24"/>
      <c r="NW425" s="24"/>
      <c r="NX425" s="24"/>
      <c r="NY425" s="24"/>
      <c r="NZ425" s="24"/>
      <c r="OA425" s="24"/>
      <c r="OB425" s="24"/>
      <c r="OC425" s="24"/>
      <c r="OD425" s="24"/>
      <c r="OE425" s="24"/>
      <c r="OF425" s="24"/>
      <c r="OG425" s="24"/>
      <c r="OH425" s="24"/>
      <c r="OI425" s="24"/>
      <c r="OJ425" s="24"/>
      <c r="OK425" s="24"/>
      <c r="OL425" s="24"/>
      <c r="OM425" s="24"/>
      <c r="ON425" s="24"/>
      <c r="OO425" s="24"/>
      <c r="OP425" s="24"/>
      <c r="OQ425" s="24"/>
      <c r="OR425" s="24"/>
      <c r="OS425" s="24"/>
      <c r="OT425" s="24"/>
      <c r="OU425" s="24"/>
      <c r="OV425" s="24"/>
      <c r="OW425" s="24"/>
      <c r="OX425" s="24"/>
      <c r="OY425" s="24"/>
      <c r="OZ425" s="24"/>
      <c r="PA425" s="24"/>
      <c r="PB425" s="24"/>
      <c r="PC425" s="24"/>
      <c r="PD425" s="24"/>
      <c r="PE425" s="24"/>
      <c r="PF425" s="24"/>
      <c r="PG425" s="24"/>
      <c r="PH425" s="24"/>
      <c r="PI425" s="24"/>
      <c r="PJ425" s="24"/>
      <c r="PK425" s="24"/>
      <c r="PL425" s="24"/>
      <c r="PM425" s="24"/>
      <c r="PN425" s="24"/>
      <c r="PO425" s="24"/>
      <c r="PP425" s="24"/>
      <c r="PQ425" s="24"/>
      <c r="PR425" s="24"/>
      <c r="PS425" s="24"/>
      <c r="PT425" s="24"/>
      <c r="PU425" s="24"/>
      <c r="PV425" s="24"/>
      <c r="PW425" s="24"/>
      <c r="PX425" s="24"/>
      <c r="PY425" s="24"/>
      <c r="PZ425" s="24"/>
      <c r="QA425" s="24"/>
      <c r="QB425" s="24"/>
      <c r="QC425" s="24"/>
      <c r="QD425" s="24"/>
      <c r="QE425" s="24"/>
      <c r="QF425" s="24"/>
      <c r="QG425" s="24"/>
      <c r="QH425" s="24"/>
      <c r="QI425" s="24"/>
      <c r="QJ425" s="24"/>
      <c r="QK425" s="24"/>
      <c r="QL425" s="24"/>
      <c r="QM425" s="24"/>
      <c r="QN425" s="24"/>
      <c r="QO425" s="24"/>
      <c r="QP425" s="24"/>
      <c r="QQ425" s="24"/>
      <c r="QR425" s="24"/>
      <c r="QS425" s="24"/>
      <c r="QT425" s="24"/>
      <c r="QU425" s="24"/>
      <c r="QV425" s="24"/>
      <c r="QW425" s="24"/>
      <c r="QX425" s="24"/>
      <c r="QY425" s="24"/>
      <c r="QZ425" s="24"/>
      <c r="RA425" s="24"/>
      <c r="RB425" s="24"/>
      <c r="RC425" s="24"/>
      <c r="RD425" s="24"/>
      <c r="RE425" s="24"/>
      <c r="RF425" s="24"/>
      <c r="RG425" s="24"/>
      <c r="RH425" s="24"/>
      <c r="RI425" s="24"/>
      <c r="RJ425" s="24"/>
      <c r="RK425" s="24"/>
      <c r="RL425" s="24"/>
      <c r="RM425" s="24"/>
      <c r="RN425" s="24"/>
      <c r="RO425" s="24"/>
      <c r="RP425" s="24"/>
      <c r="RQ425" s="24"/>
      <c r="RR425" s="24"/>
      <c r="RS425" s="24"/>
      <c r="RT425" s="24"/>
      <c r="RU425" s="24"/>
      <c r="RV425" s="24"/>
      <c r="RW425" s="24"/>
      <c r="RX425" s="24"/>
      <c r="RY425" s="24"/>
      <c r="RZ425" s="24"/>
      <c r="SA425" s="24"/>
      <c r="SB425" s="24"/>
      <c r="SC425" s="24"/>
      <c r="SD425" s="24"/>
      <c r="SE425" s="24"/>
      <c r="SF425" s="24"/>
      <c r="SG425" s="24"/>
      <c r="SH425" s="24"/>
      <c r="SI425" s="24"/>
      <c r="SJ425" s="24"/>
      <c r="SK425" s="24"/>
      <c r="SL425" s="24"/>
      <c r="SM425" s="24"/>
      <c r="SN425" s="24"/>
      <c r="SO425" s="24"/>
      <c r="SP425" s="24"/>
      <c r="SQ425" s="24"/>
      <c r="SR425" s="24"/>
      <c r="SS425" s="24"/>
      <c r="ST425" s="24"/>
      <c r="SU425" s="24"/>
      <c r="SV425" s="24"/>
      <c r="SW425" s="24"/>
      <c r="SX425" s="24"/>
      <c r="SY425" s="24"/>
      <c r="SZ425" s="24"/>
      <c r="TA425" s="24"/>
      <c r="TB425" s="24"/>
      <c r="TC425" s="24"/>
      <c r="TD425" s="24"/>
      <c r="TE425" s="24"/>
      <c r="TF425" s="24"/>
      <c r="TG425" s="24"/>
      <c r="TH425" s="24"/>
      <c r="TI425" s="24"/>
      <c r="TJ425" s="24"/>
      <c r="TK425" s="24"/>
      <c r="TL425" s="24"/>
      <c r="TM425" s="24"/>
      <c r="TN425" s="24"/>
      <c r="TO425" s="24"/>
      <c r="TP425" s="24"/>
      <c r="TQ425" s="24"/>
      <c r="TR425" s="24"/>
      <c r="TS425" s="24"/>
      <c r="TT425" s="24"/>
      <c r="TU425" s="24"/>
      <c r="TV425" s="24"/>
      <c r="TW425" s="24"/>
      <c r="TX425" s="24"/>
      <c r="TY425" s="24"/>
      <c r="TZ425" s="24"/>
      <c r="UA425" s="24"/>
      <c r="UB425" s="24"/>
      <c r="UC425" s="24"/>
      <c r="UD425" s="24"/>
      <c r="UE425" s="24"/>
      <c r="UF425" s="24"/>
      <c r="UG425" s="24"/>
      <c r="UH425" s="24"/>
      <c r="UI425" s="24"/>
      <c r="UJ425" s="24"/>
      <c r="UK425" s="24"/>
      <c r="UL425" s="24"/>
      <c r="UM425" s="24"/>
      <c r="UN425" s="24"/>
      <c r="UO425" s="24"/>
      <c r="UP425" s="24"/>
      <c r="UQ425" s="24"/>
      <c r="UR425" s="24"/>
      <c r="US425" s="24"/>
      <c r="UT425" s="24"/>
      <c r="UU425" s="24"/>
      <c r="UV425" s="24"/>
      <c r="UW425" s="24"/>
      <c r="UX425" s="24"/>
      <c r="UY425" s="24"/>
      <c r="UZ425" s="24"/>
      <c r="VA425" s="24"/>
      <c r="VB425" s="24"/>
      <c r="VC425" s="24"/>
      <c r="VD425" s="24"/>
    </row>
    <row r="426" spans="1:576" s="23" customFormat="1" ht="15" customHeight="1" x14ac:dyDescent="0.2">
      <c r="A426" s="18">
        <v>93</v>
      </c>
      <c r="B426" s="89" t="s">
        <v>335</v>
      </c>
      <c r="C426" s="89" t="s">
        <v>336</v>
      </c>
      <c r="D426" s="20">
        <v>14</v>
      </c>
      <c r="E426" s="89" t="s">
        <v>257</v>
      </c>
      <c r="F426" s="89" t="s">
        <v>337</v>
      </c>
      <c r="G426" s="130" t="s">
        <v>237</v>
      </c>
      <c r="H426" s="22">
        <v>40</v>
      </c>
      <c r="I426" s="22" t="s">
        <v>123</v>
      </c>
      <c r="J426" s="21" t="s">
        <v>249</v>
      </c>
      <c r="K426" s="21" t="s">
        <v>284</v>
      </c>
      <c r="L426" s="21" t="s">
        <v>299</v>
      </c>
      <c r="M426" s="22">
        <v>1</v>
      </c>
      <c r="N426" s="62">
        <v>10937</v>
      </c>
      <c r="O426" s="62">
        <f t="shared" si="195"/>
        <v>2187.4</v>
      </c>
      <c r="P426" s="62"/>
      <c r="Q426" s="62">
        <f t="shared" si="196"/>
        <v>13124.4</v>
      </c>
      <c r="R426" s="62">
        <f>70.1*4</f>
        <v>280.39999999999998</v>
      </c>
      <c r="S426" s="62">
        <f t="shared" si="197"/>
        <v>2446.7333333333331</v>
      </c>
      <c r="T426" s="62">
        <f t="shared" si="198"/>
        <v>24467.333333333332</v>
      </c>
      <c r="U426" s="62">
        <f t="shared" si="199"/>
        <v>1968.6599999999999</v>
      </c>
      <c r="V426" s="62">
        <f t="shared" si="200"/>
        <v>393.73199999999997</v>
      </c>
      <c r="W426" s="62">
        <f t="shared" si="201"/>
        <v>656.22</v>
      </c>
      <c r="X426" s="62">
        <f t="shared" si="202"/>
        <v>262.488</v>
      </c>
      <c r="Y426" s="62">
        <f t="shared" si="193"/>
        <v>926</v>
      </c>
      <c r="Z426" s="62">
        <f t="shared" si="194"/>
        <v>630</v>
      </c>
      <c r="AA426" s="64">
        <f t="shared" si="203"/>
        <v>7340.2</v>
      </c>
      <c r="AB426" s="64">
        <f t="shared" si="204"/>
        <v>21096.422222222223</v>
      </c>
      <c r="AC426" s="64">
        <f t="shared" si="205"/>
        <v>253157.06666666668</v>
      </c>
      <c r="AD426" s="64"/>
      <c r="AE426" s="64"/>
      <c r="AF426" s="64"/>
      <c r="AG426" s="64"/>
      <c r="AH426" s="64"/>
      <c r="AI426" s="64"/>
      <c r="AJ426" s="64"/>
      <c r="AK426" s="64"/>
      <c r="AL426" s="6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  <c r="NQ426" s="24"/>
      <c r="NR426" s="24"/>
      <c r="NS426" s="24"/>
      <c r="NT426" s="24"/>
      <c r="NU426" s="24"/>
      <c r="NV426" s="24"/>
      <c r="NW426" s="24"/>
      <c r="NX426" s="24"/>
      <c r="NY426" s="24"/>
      <c r="NZ426" s="24"/>
      <c r="OA426" s="24"/>
      <c r="OB426" s="24"/>
      <c r="OC426" s="24"/>
      <c r="OD426" s="24"/>
      <c r="OE426" s="24"/>
      <c r="OF426" s="24"/>
      <c r="OG426" s="24"/>
      <c r="OH426" s="24"/>
      <c r="OI426" s="24"/>
      <c r="OJ426" s="24"/>
      <c r="OK426" s="24"/>
      <c r="OL426" s="24"/>
      <c r="OM426" s="24"/>
      <c r="ON426" s="24"/>
      <c r="OO426" s="24"/>
      <c r="OP426" s="24"/>
      <c r="OQ426" s="24"/>
      <c r="OR426" s="24"/>
      <c r="OS426" s="24"/>
      <c r="OT426" s="24"/>
      <c r="OU426" s="24"/>
      <c r="OV426" s="24"/>
      <c r="OW426" s="24"/>
      <c r="OX426" s="24"/>
      <c r="OY426" s="24"/>
      <c r="OZ426" s="24"/>
      <c r="PA426" s="24"/>
      <c r="PB426" s="24"/>
      <c r="PC426" s="24"/>
      <c r="PD426" s="24"/>
      <c r="PE426" s="24"/>
      <c r="PF426" s="24"/>
      <c r="PG426" s="24"/>
      <c r="PH426" s="24"/>
      <c r="PI426" s="24"/>
      <c r="PJ426" s="24"/>
      <c r="PK426" s="24"/>
      <c r="PL426" s="24"/>
      <c r="PM426" s="24"/>
      <c r="PN426" s="24"/>
      <c r="PO426" s="24"/>
      <c r="PP426" s="24"/>
      <c r="PQ426" s="24"/>
      <c r="PR426" s="24"/>
      <c r="PS426" s="24"/>
      <c r="PT426" s="24"/>
      <c r="PU426" s="24"/>
      <c r="PV426" s="24"/>
      <c r="PW426" s="24"/>
      <c r="PX426" s="24"/>
      <c r="PY426" s="24"/>
      <c r="PZ426" s="24"/>
      <c r="QA426" s="24"/>
      <c r="QB426" s="24"/>
      <c r="QC426" s="24"/>
      <c r="QD426" s="24"/>
      <c r="QE426" s="24"/>
      <c r="QF426" s="24"/>
      <c r="QG426" s="24"/>
      <c r="QH426" s="24"/>
      <c r="QI426" s="24"/>
      <c r="QJ426" s="24"/>
      <c r="QK426" s="24"/>
      <c r="QL426" s="24"/>
      <c r="QM426" s="24"/>
      <c r="QN426" s="24"/>
      <c r="QO426" s="24"/>
      <c r="QP426" s="24"/>
      <c r="QQ426" s="24"/>
      <c r="QR426" s="24"/>
      <c r="QS426" s="24"/>
      <c r="QT426" s="24"/>
      <c r="QU426" s="24"/>
      <c r="QV426" s="24"/>
      <c r="QW426" s="24"/>
      <c r="QX426" s="24"/>
      <c r="QY426" s="24"/>
      <c r="QZ426" s="24"/>
      <c r="RA426" s="24"/>
      <c r="RB426" s="24"/>
      <c r="RC426" s="24"/>
      <c r="RD426" s="24"/>
      <c r="RE426" s="24"/>
      <c r="RF426" s="24"/>
      <c r="RG426" s="24"/>
      <c r="RH426" s="24"/>
      <c r="RI426" s="24"/>
      <c r="RJ426" s="24"/>
      <c r="RK426" s="24"/>
      <c r="RL426" s="24"/>
      <c r="RM426" s="24"/>
      <c r="RN426" s="24"/>
      <c r="RO426" s="24"/>
      <c r="RP426" s="24"/>
      <c r="RQ426" s="24"/>
      <c r="RR426" s="24"/>
      <c r="RS426" s="24"/>
      <c r="RT426" s="24"/>
      <c r="RU426" s="24"/>
      <c r="RV426" s="24"/>
      <c r="RW426" s="24"/>
      <c r="RX426" s="24"/>
      <c r="RY426" s="24"/>
      <c r="RZ426" s="24"/>
      <c r="SA426" s="24"/>
      <c r="SB426" s="24"/>
      <c r="SC426" s="24"/>
      <c r="SD426" s="24"/>
      <c r="SE426" s="24"/>
      <c r="SF426" s="24"/>
      <c r="SG426" s="24"/>
      <c r="SH426" s="24"/>
      <c r="SI426" s="24"/>
      <c r="SJ426" s="24"/>
      <c r="SK426" s="24"/>
      <c r="SL426" s="24"/>
      <c r="SM426" s="24"/>
      <c r="SN426" s="24"/>
      <c r="SO426" s="24"/>
      <c r="SP426" s="24"/>
      <c r="SQ426" s="24"/>
      <c r="SR426" s="24"/>
      <c r="SS426" s="24"/>
      <c r="ST426" s="24"/>
      <c r="SU426" s="24"/>
      <c r="SV426" s="24"/>
      <c r="SW426" s="24"/>
      <c r="SX426" s="24"/>
      <c r="SY426" s="24"/>
      <c r="SZ426" s="24"/>
      <c r="TA426" s="24"/>
      <c r="TB426" s="24"/>
      <c r="TC426" s="24"/>
      <c r="TD426" s="24"/>
      <c r="TE426" s="24"/>
      <c r="TF426" s="24"/>
      <c r="TG426" s="24"/>
      <c r="TH426" s="24"/>
      <c r="TI426" s="24"/>
      <c r="TJ426" s="24"/>
      <c r="TK426" s="24"/>
      <c r="TL426" s="24"/>
      <c r="TM426" s="24"/>
      <c r="TN426" s="24"/>
      <c r="TO426" s="24"/>
      <c r="TP426" s="24"/>
      <c r="TQ426" s="24"/>
      <c r="TR426" s="24"/>
      <c r="TS426" s="24"/>
      <c r="TT426" s="24"/>
      <c r="TU426" s="24"/>
      <c r="TV426" s="24"/>
      <c r="TW426" s="24"/>
      <c r="TX426" s="24"/>
      <c r="TY426" s="24"/>
      <c r="TZ426" s="24"/>
      <c r="UA426" s="24"/>
      <c r="UB426" s="24"/>
      <c r="UC426" s="24"/>
      <c r="UD426" s="24"/>
      <c r="UE426" s="24"/>
      <c r="UF426" s="24"/>
      <c r="UG426" s="24"/>
      <c r="UH426" s="24"/>
      <c r="UI426" s="24"/>
      <c r="UJ426" s="24"/>
      <c r="UK426" s="24"/>
      <c r="UL426" s="24"/>
      <c r="UM426" s="24"/>
      <c r="UN426" s="24"/>
      <c r="UO426" s="24"/>
      <c r="UP426" s="24"/>
      <c r="UQ426" s="24"/>
      <c r="UR426" s="24"/>
      <c r="US426" s="24"/>
      <c r="UT426" s="24"/>
      <c r="UU426" s="24"/>
      <c r="UV426" s="24"/>
      <c r="UW426" s="24"/>
      <c r="UX426" s="24"/>
      <c r="UY426" s="24"/>
      <c r="UZ426" s="24"/>
      <c r="VA426" s="24"/>
      <c r="VB426" s="24"/>
      <c r="VC426" s="24"/>
      <c r="VD426" s="24"/>
    </row>
    <row r="427" spans="1:576" s="23" customFormat="1" ht="15" customHeight="1" x14ac:dyDescent="0.2">
      <c r="A427" s="18">
        <v>94</v>
      </c>
      <c r="B427" s="89" t="s">
        <v>335</v>
      </c>
      <c r="C427" s="89" t="s">
        <v>336</v>
      </c>
      <c r="D427" s="20">
        <v>14</v>
      </c>
      <c r="E427" s="89" t="s">
        <v>257</v>
      </c>
      <c r="F427" s="89" t="s">
        <v>337</v>
      </c>
      <c r="G427" s="130" t="s">
        <v>237</v>
      </c>
      <c r="H427" s="22">
        <v>40</v>
      </c>
      <c r="I427" s="22" t="s">
        <v>123</v>
      </c>
      <c r="J427" s="21" t="s">
        <v>249</v>
      </c>
      <c r="K427" s="21" t="s">
        <v>284</v>
      </c>
      <c r="L427" s="21" t="s">
        <v>299</v>
      </c>
      <c r="M427" s="22">
        <v>1</v>
      </c>
      <c r="N427" s="62">
        <v>10937</v>
      </c>
      <c r="O427" s="62">
        <f t="shared" si="195"/>
        <v>2187.4</v>
      </c>
      <c r="P427" s="62"/>
      <c r="Q427" s="62">
        <f t="shared" si="196"/>
        <v>13124.4</v>
      </c>
      <c r="R427" s="62">
        <f>70.1*6</f>
        <v>420.59999999999997</v>
      </c>
      <c r="S427" s="62">
        <f t="shared" si="197"/>
        <v>2446.7333333333331</v>
      </c>
      <c r="T427" s="62">
        <f t="shared" si="198"/>
        <v>24467.333333333332</v>
      </c>
      <c r="U427" s="62">
        <f t="shared" si="199"/>
        <v>1968.6599999999999</v>
      </c>
      <c r="V427" s="62">
        <f t="shared" si="200"/>
        <v>393.73199999999997</v>
      </c>
      <c r="W427" s="62">
        <f t="shared" si="201"/>
        <v>656.22</v>
      </c>
      <c r="X427" s="62">
        <f t="shared" si="202"/>
        <v>262.488</v>
      </c>
      <c r="Y427" s="62">
        <f t="shared" si="193"/>
        <v>926</v>
      </c>
      <c r="Z427" s="62">
        <f t="shared" si="194"/>
        <v>630</v>
      </c>
      <c r="AA427" s="64">
        <f t="shared" si="203"/>
        <v>7340.2</v>
      </c>
      <c r="AB427" s="64">
        <f t="shared" si="204"/>
        <v>21236.622222222224</v>
      </c>
      <c r="AC427" s="64">
        <f t="shared" si="205"/>
        <v>254839.46666666667</v>
      </c>
      <c r="AD427" s="64"/>
      <c r="AE427" s="64"/>
      <c r="AF427" s="64"/>
      <c r="AG427" s="64"/>
      <c r="AH427" s="64"/>
      <c r="AI427" s="64"/>
      <c r="AJ427" s="64"/>
      <c r="AK427" s="64"/>
      <c r="AL427" s="6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  <c r="IU427" s="24"/>
      <c r="IV427" s="24"/>
      <c r="IW427" s="24"/>
      <c r="IX427" s="24"/>
      <c r="IY427" s="24"/>
      <c r="IZ427" s="24"/>
      <c r="JA427" s="24"/>
      <c r="JB427" s="24"/>
      <c r="JC427" s="24"/>
      <c r="JD427" s="24"/>
      <c r="JE427" s="24"/>
      <c r="JF427" s="24"/>
      <c r="JG427" s="24"/>
      <c r="JH427" s="24"/>
      <c r="JI427" s="24"/>
      <c r="JJ427" s="24"/>
      <c r="JK427" s="24"/>
      <c r="JL427" s="24"/>
      <c r="JM427" s="24"/>
      <c r="JN427" s="24"/>
      <c r="JO427" s="24"/>
      <c r="JP427" s="24"/>
      <c r="JQ427" s="24"/>
      <c r="JR427" s="24"/>
      <c r="JS427" s="24"/>
      <c r="JT427" s="24"/>
      <c r="JU427" s="24"/>
      <c r="JV427" s="24"/>
      <c r="JW427" s="24"/>
      <c r="JX427" s="24"/>
      <c r="JY427" s="24"/>
      <c r="JZ427" s="24"/>
      <c r="KA427" s="24"/>
      <c r="KB427" s="24"/>
      <c r="KC427" s="24"/>
      <c r="KD427" s="24"/>
      <c r="KE427" s="24"/>
      <c r="KF427" s="24"/>
      <c r="KG427" s="24"/>
      <c r="KH427" s="24"/>
      <c r="KI427" s="24"/>
      <c r="KJ427" s="24"/>
      <c r="KK427" s="24"/>
      <c r="KL427" s="24"/>
      <c r="KM427" s="24"/>
      <c r="KN427" s="24"/>
      <c r="KO427" s="24"/>
      <c r="KP427" s="24"/>
      <c r="KQ427" s="24"/>
      <c r="KR427" s="24"/>
      <c r="KS427" s="24"/>
      <c r="KT427" s="24"/>
      <c r="KU427" s="24"/>
      <c r="KV427" s="24"/>
      <c r="KW427" s="24"/>
      <c r="KX427" s="24"/>
      <c r="KY427" s="24"/>
      <c r="KZ427" s="24"/>
      <c r="LA427" s="24"/>
      <c r="LB427" s="24"/>
      <c r="LC427" s="24"/>
      <c r="LD427" s="24"/>
      <c r="LE427" s="24"/>
      <c r="LF427" s="24"/>
      <c r="LG427" s="24"/>
      <c r="LH427" s="24"/>
      <c r="LI427" s="24"/>
      <c r="LJ427" s="24"/>
      <c r="LK427" s="24"/>
      <c r="LL427" s="24"/>
      <c r="LM427" s="24"/>
      <c r="LN427" s="24"/>
      <c r="LO427" s="24"/>
      <c r="LP427" s="24"/>
      <c r="LQ427" s="24"/>
      <c r="LR427" s="24"/>
      <c r="LS427" s="24"/>
      <c r="LT427" s="24"/>
      <c r="LU427" s="24"/>
      <c r="LV427" s="24"/>
      <c r="LW427" s="24"/>
      <c r="LX427" s="24"/>
      <c r="LY427" s="24"/>
      <c r="LZ427" s="24"/>
      <c r="MA427" s="24"/>
      <c r="MB427" s="24"/>
      <c r="MC427" s="24"/>
      <c r="MD427" s="24"/>
      <c r="ME427" s="24"/>
      <c r="MF427" s="24"/>
      <c r="MG427" s="24"/>
      <c r="MH427" s="24"/>
      <c r="MI427" s="24"/>
      <c r="MJ427" s="24"/>
      <c r="MK427" s="24"/>
      <c r="ML427" s="24"/>
      <c r="MM427" s="24"/>
      <c r="MN427" s="24"/>
      <c r="MO427" s="24"/>
      <c r="MP427" s="24"/>
      <c r="MQ427" s="24"/>
      <c r="MR427" s="24"/>
      <c r="MS427" s="24"/>
      <c r="MT427" s="24"/>
      <c r="MU427" s="24"/>
      <c r="MV427" s="24"/>
      <c r="MW427" s="24"/>
      <c r="MX427" s="24"/>
      <c r="MY427" s="24"/>
      <c r="MZ427" s="24"/>
      <c r="NA427" s="24"/>
      <c r="NB427" s="24"/>
      <c r="NC427" s="24"/>
      <c r="ND427" s="24"/>
      <c r="NE427" s="24"/>
      <c r="NF427" s="24"/>
      <c r="NG427" s="24"/>
      <c r="NH427" s="24"/>
      <c r="NI427" s="24"/>
      <c r="NJ427" s="24"/>
      <c r="NK427" s="24"/>
      <c r="NL427" s="24"/>
      <c r="NM427" s="24"/>
      <c r="NN427" s="24"/>
      <c r="NO427" s="24"/>
      <c r="NP427" s="24"/>
      <c r="NQ427" s="24"/>
      <c r="NR427" s="24"/>
      <c r="NS427" s="24"/>
      <c r="NT427" s="24"/>
      <c r="NU427" s="24"/>
      <c r="NV427" s="24"/>
      <c r="NW427" s="24"/>
      <c r="NX427" s="24"/>
      <c r="NY427" s="24"/>
      <c r="NZ427" s="24"/>
      <c r="OA427" s="24"/>
      <c r="OB427" s="24"/>
      <c r="OC427" s="24"/>
      <c r="OD427" s="24"/>
      <c r="OE427" s="24"/>
      <c r="OF427" s="24"/>
      <c r="OG427" s="24"/>
      <c r="OH427" s="24"/>
      <c r="OI427" s="24"/>
      <c r="OJ427" s="24"/>
      <c r="OK427" s="24"/>
      <c r="OL427" s="24"/>
      <c r="OM427" s="24"/>
      <c r="ON427" s="24"/>
      <c r="OO427" s="24"/>
      <c r="OP427" s="24"/>
      <c r="OQ427" s="24"/>
      <c r="OR427" s="24"/>
      <c r="OS427" s="24"/>
      <c r="OT427" s="24"/>
      <c r="OU427" s="24"/>
      <c r="OV427" s="24"/>
      <c r="OW427" s="24"/>
      <c r="OX427" s="24"/>
      <c r="OY427" s="24"/>
      <c r="OZ427" s="24"/>
      <c r="PA427" s="24"/>
      <c r="PB427" s="24"/>
      <c r="PC427" s="24"/>
      <c r="PD427" s="24"/>
      <c r="PE427" s="24"/>
      <c r="PF427" s="24"/>
      <c r="PG427" s="24"/>
      <c r="PH427" s="24"/>
      <c r="PI427" s="24"/>
      <c r="PJ427" s="24"/>
      <c r="PK427" s="24"/>
      <c r="PL427" s="24"/>
      <c r="PM427" s="24"/>
      <c r="PN427" s="24"/>
      <c r="PO427" s="24"/>
      <c r="PP427" s="24"/>
      <c r="PQ427" s="24"/>
      <c r="PR427" s="24"/>
      <c r="PS427" s="24"/>
      <c r="PT427" s="24"/>
      <c r="PU427" s="24"/>
      <c r="PV427" s="24"/>
      <c r="PW427" s="24"/>
      <c r="PX427" s="24"/>
      <c r="PY427" s="24"/>
      <c r="PZ427" s="24"/>
      <c r="QA427" s="24"/>
      <c r="QB427" s="24"/>
      <c r="QC427" s="24"/>
      <c r="QD427" s="24"/>
      <c r="QE427" s="24"/>
      <c r="QF427" s="24"/>
      <c r="QG427" s="24"/>
      <c r="QH427" s="24"/>
      <c r="QI427" s="24"/>
      <c r="QJ427" s="24"/>
      <c r="QK427" s="24"/>
      <c r="QL427" s="24"/>
      <c r="QM427" s="24"/>
      <c r="QN427" s="24"/>
      <c r="QO427" s="24"/>
      <c r="QP427" s="24"/>
      <c r="QQ427" s="24"/>
      <c r="QR427" s="24"/>
      <c r="QS427" s="24"/>
      <c r="QT427" s="24"/>
      <c r="QU427" s="24"/>
      <c r="QV427" s="24"/>
      <c r="QW427" s="24"/>
      <c r="QX427" s="24"/>
      <c r="QY427" s="24"/>
      <c r="QZ427" s="24"/>
      <c r="RA427" s="24"/>
      <c r="RB427" s="24"/>
      <c r="RC427" s="24"/>
      <c r="RD427" s="24"/>
      <c r="RE427" s="24"/>
      <c r="RF427" s="24"/>
      <c r="RG427" s="24"/>
      <c r="RH427" s="24"/>
      <c r="RI427" s="24"/>
      <c r="RJ427" s="24"/>
      <c r="RK427" s="24"/>
      <c r="RL427" s="24"/>
      <c r="RM427" s="24"/>
      <c r="RN427" s="24"/>
      <c r="RO427" s="24"/>
      <c r="RP427" s="24"/>
      <c r="RQ427" s="24"/>
      <c r="RR427" s="24"/>
      <c r="RS427" s="24"/>
      <c r="RT427" s="24"/>
      <c r="RU427" s="24"/>
      <c r="RV427" s="24"/>
      <c r="RW427" s="24"/>
      <c r="RX427" s="24"/>
      <c r="RY427" s="24"/>
      <c r="RZ427" s="24"/>
      <c r="SA427" s="24"/>
      <c r="SB427" s="24"/>
      <c r="SC427" s="24"/>
      <c r="SD427" s="24"/>
      <c r="SE427" s="24"/>
      <c r="SF427" s="24"/>
      <c r="SG427" s="24"/>
      <c r="SH427" s="24"/>
      <c r="SI427" s="24"/>
      <c r="SJ427" s="24"/>
      <c r="SK427" s="24"/>
      <c r="SL427" s="24"/>
      <c r="SM427" s="24"/>
      <c r="SN427" s="24"/>
      <c r="SO427" s="24"/>
      <c r="SP427" s="24"/>
      <c r="SQ427" s="24"/>
      <c r="SR427" s="24"/>
      <c r="SS427" s="24"/>
      <c r="ST427" s="24"/>
      <c r="SU427" s="24"/>
      <c r="SV427" s="24"/>
      <c r="SW427" s="24"/>
      <c r="SX427" s="24"/>
      <c r="SY427" s="24"/>
      <c r="SZ427" s="24"/>
      <c r="TA427" s="24"/>
      <c r="TB427" s="24"/>
      <c r="TC427" s="24"/>
      <c r="TD427" s="24"/>
      <c r="TE427" s="24"/>
      <c r="TF427" s="24"/>
      <c r="TG427" s="24"/>
      <c r="TH427" s="24"/>
      <c r="TI427" s="24"/>
      <c r="TJ427" s="24"/>
      <c r="TK427" s="24"/>
      <c r="TL427" s="24"/>
      <c r="TM427" s="24"/>
      <c r="TN427" s="24"/>
      <c r="TO427" s="24"/>
      <c r="TP427" s="24"/>
      <c r="TQ427" s="24"/>
      <c r="TR427" s="24"/>
      <c r="TS427" s="24"/>
      <c r="TT427" s="24"/>
      <c r="TU427" s="24"/>
      <c r="TV427" s="24"/>
      <c r="TW427" s="24"/>
      <c r="TX427" s="24"/>
      <c r="TY427" s="24"/>
      <c r="TZ427" s="24"/>
      <c r="UA427" s="24"/>
      <c r="UB427" s="24"/>
      <c r="UC427" s="24"/>
      <c r="UD427" s="24"/>
      <c r="UE427" s="24"/>
      <c r="UF427" s="24"/>
      <c r="UG427" s="24"/>
      <c r="UH427" s="24"/>
      <c r="UI427" s="24"/>
      <c r="UJ427" s="24"/>
      <c r="UK427" s="24"/>
      <c r="UL427" s="24"/>
      <c r="UM427" s="24"/>
      <c r="UN427" s="24"/>
      <c r="UO427" s="24"/>
      <c r="UP427" s="24"/>
      <c r="UQ427" s="24"/>
      <c r="UR427" s="24"/>
      <c r="US427" s="24"/>
      <c r="UT427" s="24"/>
      <c r="UU427" s="24"/>
      <c r="UV427" s="24"/>
      <c r="UW427" s="24"/>
      <c r="UX427" s="24"/>
      <c r="UY427" s="24"/>
      <c r="UZ427" s="24"/>
      <c r="VA427" s="24"/>
      <c r="VB427" s="24"/>
      <c r="VC427" s="24"/>
      <c r="VD427" s="24"/>
    </row>
    <row r="428" spans="1:576" s="23" customFormat="1" ht="15" customHeight="1" x14ac:dyDescent="0.2">
      <c r="A428" s="18">
        <v>95</v>
      </c>
      <c r="B428" s="89" t="s">
        <v>335</v>
      </c>
      <c r="C428" s="89" t="s">
        <v>336</v>
      </c>
      <c r="D428" s="20">
        <v>14</v>
      </c>
      <c r="E428" s="89" t="s">
        <v>257</v>
      </c>
      <c r="F428" s="89" t="s">
        <v>337</v>
      </c>
      <c r="G428" s="130" t="s">
        <v>237</v>
      </c>
      <c r="H428" s="22">
        <v>40</v>
      </c>
      <c r="I428" s="22" t="s">
        <v>123</v>
      </c>
      <c r="J428" s="21" t="s">
        <v>249</v>
      </c>
      <c r="K428" s="21" t="s">
        <v>284</v>
      </c>
      <c r="L428" s="21" t="s">
        <v>299</v>
      </c>
      <c r="M428" s="22">
        <v>1</v>
      </c>
      <c r="N428" s="62">
        <v>10937</v>
      </c>
      <c r="O428" s="62">
        <f t="shared" si="195"/>
        <v>2187.4</v>
      </c>
      <c r="P428" s="62"/>
      <c r="Q428" s="62">
        <f t="shared" si="196"/>
        <v>13124.4</v>
      </c>
      <c r="R428" s="62">
        <f>70.1*6</f>
        <v>420.59999999999997</v>
      </c>
      <c r="S428" s="62">
        <f t="shared" si="197"/>
        <v>2446.7333333333331</v>
      </c>
      <c r="T428" s="62">
        <f t="shared" si="198"/>
        <v>24467.333333333332</v>
      </c>
      <c r="U428" s="62">
        <f t="shared" si="199"/>
        <v>1968.6599999999999</v>
      </c>
      <c r="V428" s="62">
        <f t="shared" si="200"/>
        <v>393.73199999999997</v>
      </c>
      <c r="W428" s="62">
        <f t="shared" si="201"/>
        <v>656.22</v>
      </c>
      <c r="X428" s="62">
        <f t="shared" si="202"/>
        <v>262.488</v>
      </c>
      <c r="Y428" s="62">
        <f t="shared" si="193"/>
        <v>926</v>
      </c>
      <c r="Z428" s="62">
        <f t="shared" si="194"/>
        <v>630</v>
      </c>
      <c r="AA428" s="64">
        <f t="shared" si="203"/>
        <v>7340.2</v>
      </c>
      <c r="AB428" s="64">
        <f t="shared" si="204"/>
        <v>21236.622222222224</v>
      </c>
      <c r="AC428" s="64">
        <f t="shared" si="205"/>
        <v>254839.46666666667</v>
      </c>
      <c r="AD428" s="64"/>
      <c r="AE428" s="64"/>
      <c r="AF428" s="64"/>
      <c r="AG428" s="64"/>
      <c r="AH428" s="64"/>
      <c r="AI428" s="64"/>
      <c r="AJ428" s="64"/>
      <c r="AK428" s="64"/>
      <c r="AL428" s="6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  <c r="NQ428" s="24"/>
      <c r="NR428" s="24"/>
      <c r="NS428" s="24"/>
      <c r="NT428" s="24"/>
      <c r="NU428" s="24"/>
      <c r="NV428" s="24"/>
      <c r="NW428" s="24"/>
      <c r="NX428" s="24"/>
      <c r="NY428" s="24"/>
      <c r="NZ428" s="24"/>
      <c r="OA428" s="24"/>
      <c r="OB428" s="24"/>
      <c r="OC428" s="24"/>
      <c r="OD428" s="24"/>
      <c r="OE428" s="24"/>
      <c r="OF428" s="24"/>
      <c r="OG428" s="24"/>
      <c r="OH428" s="24"/>
      <c r="OI428" s="24"/>
      <c r="OJ428" s="24"/>
      <c r="OK428" s="24"/>
      <c r="OL428" s="24"/>
      <c r="OM428" s="24"/>
      <c r="ON428" s="24"/>
      <c r="OO428" s="24"/>
      <c r="OP428" s="24"/>
      <c r="OQ428" s="24"/>
      <c r="OR428" s="24"/>
      <c r="OS428" s="24"/>
      <c r="OT428" s="24"/>
      <c r="OU428" s="24"/>
      <c r="OV428" s="24"/>
      <c r="OW428" s="24"/>
      <c r="OX428" s="24"/>
      <c r="OY428" s="24"/>
      <c r="OZ428" s="24"/>
      <c r="PA428" s="24"/>
      <c r="PB428" s="24"/>
      <c r="PC428" s="24"/>
      <c r="PD428" s="24"/>
      <c r="PE428" s="24"/>
      <c r="PF428" s="24"/>
      <c r="PG428" s="24"/>
      <c r="PH428" s="24"/>
      <c r="PI428" s="24"/>
      <c r="PJ428" s="24"/>
      <c r="PK428" s="24"/>
      <c r="PL428" s="24"/>
      <c r="PM428" s="24"/>
      <c r="PN428" s="24"/>
      <c r="PO428" s="24"/>
      <c r="PP428" s="24"/>
      <c r="PQ428" s="24"/>
      <c r="PR428" s="24"/>
      <c r="PS428" s="24"/>
      <c r="PT428" s="24"/>
      <c r="PU428" s="24"/>
      <c r="PV428" s="24"/>
      <c r="PW428" s="24"/>
      <c r="PX428" s="24"/>
      <c r="PY428" s="24"/>
      <c r="PZ428" s="24"/>
      <c r="QA428" s="24"/>
      <c r="QB428" s="24"/>
      <c r="QC428" s="24"/>
      <c r="QD428" s="24"/>
      <c r="QE428" s="24"/>
      <c r="QF428" s="24"/>
      <c r="QG428" s="24"/>
      <c r="QH428" s="24"/>
      <c r="QI428" s="24"/>
      <c r="QJ428" s="24"/>
      <c r="QK428" s="24"/>
      <c r="QL428" s="24"/>
      <c r="QM428" s="24"/>
      <c r="QN428" s="24"/>
      <c r="QO428" s="24"/>
      <c r="QP428" s="24"/>
      <c r="QQ428" s="24"/>
      <c r="QR428" s="24"/>
      <c r="QS428" s="24"/>
      <c r="QT428" s="24"/>
      <c r="QU428" s="24"/>
      <c r="QV428" s="24"/>
      <c r="QW428" s="24"/>
      <c r="QX428" s="24"/>
      <c r="QY428" s="24"/>
      <c r="QZ428" s="24"/>
      <c r="RA428" s="24"/>
      <c r="RB428" s="24"/>
      <c r="RC428" s="24"/>
      <c r="RD428" s="24"/>
      <c r="RE428" s="24"/>
      <c r="RF428" s="24"/>
      <c r="RG428" s="24"/>
      <c r="RH428" s="24"/>
      <c r="RI428" s="24"/>
      <c r="RJ428" s="24"/>
      <c r="RK428" s="24"/>
      <c r="RL428" s="24"/>
      <c r="RM428" s="24"/>
      <c r="RN428" s="24"/>
      <c r="RO428" s="24"/>
      <c r="RP428" s="24"/>
      <c r="RQ428" s="24"/>
      <c r="RR428" s="24"/>
      <c r="RS428" s="24"/>
      <c r="RT428" s="24"/>
      <c r="RU428" s="24"/>
      <c r="RV428" s="24"/>
      <c r="RW428" s="24"/>
      <c r="RX428" s="24"/>
      <c r="RY428" s="24"/>
      <c r="RZ428" s="24"/>
      <c r="SA428" s="24"/>
      <c r="SB428" s="24"/>
      <c r="SC428" s="24"/>
      <c r="SD428" s="24"/>
      <c r="SE428" s="24"/>
      <c r="SF428" s="24"/>
      <c r="SG428" s="24"/>
      <c r="SH428" s="24"/>
      <c r="SI428" s="24"/>
      <c r="SJ428" s="24"/>
      <c r="SK428" s="24"/>
      <c r="SL428" s="24"/>
      <c r="SM428" s="24"/>
      <c r="SN428" s="24"/>
      <c r="SO428" s="24"/>
      <c r="SP428" s="24"/>
      <c r="SQ428" s="24"/>
      <c r="SR428" s="24"/>
      <c r="SS428" s="24"/>
      <c r="ST428" s="24"/>
      <c r="SU428" s="24"/>
      <c r="SV428" s="24"/>
      <c r="SW428" s="24"/>
      <c r="SX428" s="24"/>
      <c r="SY428" s="24"/>
      <c r="SZ428" s="24"/>
      <c r="TA428" s="24"/>
      <c r="TB428" s="24"/>
      <c r="TC428" s="24"/>
      <c r="TD428" s="24"/>
      <c r="TE428" s="24"/>
      <c r="TF428" s="24"/>
      <c r="TG428" s="24"/>
      <c r="TH428" s="24"/>
      <c r="TI428" s="24"/>
      <c r="TJ428" s="24"/>
      <c r="TK428" s="24"/>
      <c r="TL428" s="24"/>
      <c r="TM428" s="24"/>
      <c r="TN428" s="24"/>
      <c r="TO428" s="24"/>
      <c r="TP428" s="24"/>
      <c r="TQ428" s="24"/>
      <c r="TR428" s="24"/>
      <c r="TS428" s="24"/>
      <c r="TT428" s="24"/>
      <c r="TU428" s="24"/>
      <c r="TV428" s="24"/>
      <c r="TW428" s="24"/>
      <c r="TX428" s="24"/>
      <c r="TY428" s="24"/>
      <c r="TZ428" s="24"/>
      <c r="UA428" s="24"/>
      <c r="UB428" s="24"/>
      <c r="UC428" s="24"/>
      <c r="UD428" s="24"/>
      <c r="UE428" s="24"/>
      <c r="UF428" s="24"/>
      <c r="UG428" s="24"/>
      <c r="UH428" s="24"/>
      <c r="UI428" s="24"/>
      <c r="UJ428" s="24"/>
      <c r="UK428" s="24"/>
      <c r="UL428" s="24"/>
      <c r="UM428" s="24"/>
      <c r="UN428" s="24"/>
      <c r="UO428" s="24"/>
      <c r="UP428" s="24"/>
      <c r="UQ428" s="24"/>
      <c r="UR428" s="24"/>
      <c r="US428" s="24"/>
      <c r="UT428" s="24"/>
      <c r="UU428" s="24"/>
      <c r="UV428" s="24"/>
      <c r="UW428" s="24"/>
      <c r="UX428" s="24"/>
      <c r="UY428" s="24"/>
      <c r="UZ428" s="24"/>
      <c r="VA428" s="24"/>
      <c r="VB428" s="24"/>
      <c r="VC428" s="24"/>
      <c r="VD428" s="24"/>
    </row>
    <row r="429" spans="1:576" s="23" customFormat="1" ht="15" customHeight="1" x14ac:dyDescent="0.2">
      <c r="A429" s="18">
        <v>96</v>
      </c>
      <c r="B429" s="89" t="s">
        <v>335</v>
      </c>
      <c r="C429" s="89" t="s">
        <v>336</v>
      </c>
      <c r="D429" s="20">
        <v>14</v>
      </c>
      <c r="E429" s="89" t="s">
        <v>257</v>
      </c>
      <c r="F429" s="89" t="s">
        <v>337</v>
      </c>
      <c r="G429" s="130" t="s">
        <v>237</v>
      </c>
      <c r="H429" s="22">
        <v>40</v>
      </c>
      <c r="I429" s="22" t="s">
        <v>123</v>
      </c>
      <c r="J429" s="21" t="s">
        <v>249</v>
      </c>
      <c r="K429" s="21" t="s">
        <v>284</v>
      </c>
      <c r="L429" s="21" t="s">
        <v>299</v>
      </c>
      <c r="M429" s="22">
        <v>1</v>
      </c>
      <c r="N429" s="62">
        <v>10937</v>
      </c>
      <c r="O429" s="62">
        <f t="shared" si="195"/>
        <v>2187.4</v>
      </c>
      <c r="P429" s="62"/>
      <c r="Q429" s="62">
        <f t="shared" si="196"/>
        <v>13124.4</v>
      </c>
      <c r="R429" s="62">
        <f>70.1*5</f>
        <v>350.5</v>
      </c>
      <c r="S429" s="62">
        <f t="shared" si="197"/>
        <v>2446.7333333333331</v>
      </c>
      <c r="T429" s="62">
        <f t="shared" si="198"/>
        <v>24467.333333333332</v>
      </c>
      <c r="U429" s="62">
        <f t="shared" si="199"/>
        <v>1968.6599999999999</v>
      </c>
      <c r="V429" s="62">
        <f t="shared" si="200"/>
        <v>393.73199999999997</v>
      </c>
      <c r="W429" s="62">
        <f t="shared" si="201"/>
        <v>656.22</v>
      </c>
      <c r="X429" s="62">
        <f t="shared" si="202"/>
        <v>262.488</v>
      </c>
      <c r="Y429" s="62">
        <f t="shared" si="193"/>
        <v>926</v>
      </c>
      <c r="Z429" s="62">
        <f t="shared" si="194"/>
        <v>630</v>
      </c>
      <c r="AA429" s="64">
        <f t="shared" si="203"/>
        <v>7340.2</v>
      </c>
      <c r="AB429" s="64">
        <f t="shared" si="204"/>
        <v>21166.522222222222</v>
      </c>
      <c r="AC429" s="64">
        <f t="shared" si="205"/>
        <v>253998.26666666666</v>
      </c>
      <c r="AD429" s="64"/>
      <c r="AE429" s="64"/>
      <c r="AF429" s="64"/>
      <c r="AG429" s="64"/>
      <c r="AH429" s="64"/>
      <c r="AI429" s="64"/>
      <c r="AJ429" s="64"/>
      <c r="AK429" s="64"/>
      <c r="AL429" s="6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  <c r="IU429" s="24"/>
      <c r="IV429" s="24"/>
      <c r="IW429" s="24"/>
      <c r="IX429" s="24"/>
      <c r="IY429" s="24"/>
      <c r="IZ429" s="24"/>
      <c r="JA429" s="24"/>
      <c r="JB429" s="24"/>
      <c r="JC429" s="24"/>
      <c r="JD429" s="24"/>
      <c r="JE429" s="24"/>
      <c r="JF429" s="24"/>
      <c r="JG429" s="24"/>
      <c r="JH429" s="24"/>
      <c r="JI429" s="24"/>
      <c r="JJ429" s="24"/>
      <c r="JK429" s="24"/>
      <c r="JL429" s="24"/>
      <c r="JM429" s="24"/>
      <c r="JN429" s="24"/>
      <c r="JO429" s="24"/>
      <c r="JP429" s="24"/>
      <c r="JQ429" s="24"/>
      <c r="JR429" s="24"/>
      <c r="JS429" s="24"/>
      <c r="JT429" s="24"/>
      <c r="JU429" s="24"/>
      <c r="JV429" s="24"/>
      <c r="JW429" s="24"/>
      <c r="JX429" s="24"/>
      <c r="JY429" s="24"/>
      <c r="JZ429" s="24"/>
      <c r="KA429" s="24"/>
      <c r="KB429" s="24"/>
      <c r="KC429" s="24"/>
      <c r="KD429" s="24"/>
      <c r="KE429" s="24"/>
      <c r="KF429" s="24"/>
      <c r="KG429" s="24"/>
      <c r="KH429" s="24"/>
      <c r="KI429" s="24"/>
      <c r="KJ429" s="24"/>
      <c r="KK429" s="24"/>
      <c r="KL429" s="24"/>
      <c r="KM429" s="24"/>
      <c r="KN429" s="24"/>
      <c r="KO429" s="24"/>
      <c r="KP429" s="24"/>
      <c r="KQ429" s="24"/>
      <c r="KR429" s="24"/>
      <c r="KS429" s="24"/>
      <c r="KT429" s="24"/>
      <c r="KU429" s="24"/>
      <c r="KV429" s="24"/>
      <c r="KW429" s="24"/>
      <c r="KX429" s="24"/>
      <c r="KY429" s="24"/>
      <c r="KZ429" s="24"/>
      <c r="LA429" s="24"/>
      <c r="LB429" s="24"/>
      <c r="LC429" s="24"/>
      <c r="LD429" s="24"/>
      <c r="LE429" s="24"/>
      <c r="LF429" s="24"/>
      <c r="LG429" s="24"/>
      <c r="LH429" s="24"/>
      <c r="LI429" s="24"/>
      <c r="LJ429" s="24"/>
      <c r="LK429" s="24"/>
      <c r="LL429" s="24"/>
      <c r="LM429" s="24"/>
      <c r="LN429" s="24"/>
      <c r="LO429" s="24"/>
      <c r="LP429" s="24"/>
      <c r="LQ429" s="24"/>
      <c r="LR429" s="24"/>
      <c r="LS429" s="24"/>
      <c r="LT429" s="24"/>
      <c r="LU429" s="24"/>
      <c r="LV429" s="24"/>
      <c r="LW429" s="24"/>
      <c r="LX429" s="24"/>
      <c r="LY429" s="24"/>
      <c r="LZ429" s="24"/>
      <c r="MA429" s="24"/>
      <c r="MB429" s="24"/>
      <c r="MC429" s="24"/>
      <c r="MD429" s="24"/>
      <c r="ME429" s="24"/>
      <c r="MF429" s="24"/>
      <c r="MG429" s="24"/>
      <c r="MH429" s="24"/>
      <c r="MI429" s="24"/>
      <c r="MJ429" s="24"/>
      <c r="MK429" s="24"/>
      <c r="ML429" s="24"/>
      <c r="MM429" s="24"/>
      <c r="MN429" s="24"/>
      <c r="MO429" s="24"/>
      <c r="MP429" s="24"/>
      <c r="MQ429" s="24"/>
      <c r="MR429" s="24"/>
      <c r="MS429" s="24"/>
      <c r="MT429" s="24"/>
      <c r="MU429" s="24"/>
      <c r="MV429" s="24"/>
      <c r="MW429" s="24"/>
      <c r="MX429" s="24"/>
      <c r="MY429" s="24"/>
      <c r="MZ429" s="24"/>
      <c r="NA429" s="24"/>
      <c r="NB429" s="24"/>
      <c r="NC429" s="24"/>
      <c r="ND429" s="24"/>
      <c r="NE429" s="24"/>
      <c r="NF429" s="24"/>
      <c r="NG429" s="24"/>
      <c r="NH429" s="24"/>
      <c r="NI429" s="24"/>
      <c r="NJ429" s="24"/>
      <c r="NK429" s="24"/>
      <c r="NL429" s="24"/>
      <c r="NM429" s="24"/>
      <c r="NN429" s="24"/>
      <c r="NO429" s="24"/>
      <c r="NP429" s="24"/>
      <c r="NQ429" s="24"/>
      <c r="NR429" s="24"/>
      <c r="NS429" s="24"/>
      <c r="NT429" s="24"/>
      <c r="NU429" s="24"/>
      <c r="NV429" s="24"/>
      <c r="NW429" s="24"/>
      <c r="NX429" s="24"/>
      <c r="NY429" s="24"/>
      <c r="NZ429" s="24"/>
      <c r="OA429" s="24"/>
      <c r="OB429" s="24"/>
      <c r="OC429" s="24"/>
      <c r="OD429" s="24"/>
      <c r="OE429" s="24"/>
      <c r="OF429" s="24"/>
      <c r="OG429" s="24"/>
      <c r="OH429" s="24"/>
      <c r="OI429" s="24"/>
      <c r="OJ429" s="24"/>
      <c r="OK429" s="24"/>
      <c r="OL429" s="24"/>
      <c r="OM429" s="24"/>
      <c r="ON429" s="24"/>
      <c r="OO429" s="24"/>
      <c r="OP429" s="24"/>
      <c r="OQ429" s="24"/>
      <c r="OR429" s="24"/>
      <c r="OS429" s="24"/>
      <c r="OT429" s="24"/>
      <c r="OU429" s="24"/>
      <c r="OV429" s="24"/>
      <c r="OW429" s="24"/>
      <c r="OX429" s="24"/>
      <c r="OY429" s="24"/>
      <c r="OZ429" s="24"/>
      <c r="PA429" s="24"/>
      <c r="PB429" s="24"/>
      <c r="PC429" s="24"/>
      <c r="PD429" s="24"/>
      <c r="PE429" s="24"/>
      <c r="PF429" s="24"/>
      <c r="PG429" s="24"/>
      <c r="PH429" s="24"/>
      <c r="PI429" s="24"/>
      <c r="PJ429" s="24"/>
      <c r="PK429" s="24"/>
      <c r="PL429" s="24"/>
      <c r="PM429" s="24"/>
      <c r="PN429" s="24"/>
      <c r="PO429" s="24"/>
      <c r="PP429" s="24"/>
      <c r="PQ429" s="24"/>
      <c r="PR429" s="24"/>
      <c r="PS429" s="24"/>
      <c r="PT429" s="24"/>
      <c r="PU429" s="24"/>
      <c r="PV429" s="24"/>
      <c r="PW429" s="24"/>
      <c r="PX429" s="24"/>
      <c r="PY429" s="24"/>
      <c r="PZ429" s="24"/>
      <c r="QA429" s="24"/>
      <c r="QB429" s="24"/>
      <c r="QC429" s="24"/>
      <c r="QD429" s="24"/>
      <c r="QE429" s="24"/>
      <c r="QF429" s="24"/>
      <c r="QG429" s="24"/>
      <c r="QH429" s="24"/>
      <c r="QI429" s="24"/>
      <c r="QJ429" s="24"/>
      <c r="QK429" s="24"/>
      <c r="QL429" s="24"/>
      <c r="QM429" s="24"/>
      <c r="QN429" s="24"/>
      <c r="QO429" s="24"/>
      <c r="QP429" s="24"/>
      <c r="QQ429" s="24"/>
      <c r="QR429" s="24"/>
      <c r="QS429" s="24"/>
      <c r="QT429" s="24"/>
      <c r="QU429" s="24"/>
      <c r="QV429" s="24"/>
      <c r="QW429" s="24"/>
      <c r="QX429" s="24"/>
      <c r="QY429" s="24"/>
      <c r="QZ429" s="24"/>
      <c r="RA429" s="24"/>
      <c r="RB429" s="24"/>
      <c r="RC429" s="24"/>
      <c r="RD429" s="24"/>
      <c r="RE429" s="24"/>
      <c r="RF429" s="24"/>
      <c r="RG429" s="24"/>
      <c r="RH429" s="24"/>
      <c r="RI429" s="24"/>
      <c r="RJ429" s="24"/>
      <c r="RK429" s="24"/>
      <c r="RL429" s="24"/>
      <c r="RM429" s="24"/>
      <c r="RN429" s="24"/>
      <c r="RO429" s="24"/>
      <c r="RP429" s="24"/>
      <c r="RQ429" s="24"/>
      <c r="RR429" s="24"/>
      <c r="RS429" s="24"/>
      <c r="RT429" s="24"/>
      <c r="RU429" s="24"/>
      <c r="RV429" s="24"/>
      <c r="RW429" s="24"/>
      <c r="RX429" s="24"/>
      <c r="RY429" s="24"/>
      <c r="RZ429" s="24"/>
      <c r="SA429" s="24"/>
      <c r="SB429" s="24"/>
      <c r="SC429" s="24"/>
      <c r="SD429" s="24"/>
      <c r="SE429" s="24"/>
      <c r="SF429" s="24"/>
      <c r="SG429" s="24"/>
      <c r="SH429" s="24"/>
      <c r="SI429" s="24"/>
      <c r="SJ429" s="24"/>
      <c r="SK429" s="24"/>
      <c r="SL429" s="24"/>
      <c r="SM429" s="24"/>
      <c r="SN429" s="24"/>
      <c r="SO429" s="24"/>
      <c r="SP429" s="24"/>
      <c r="SQ429" s="24"/>
      <c r="SR429" s="24"/>
      <c r="SS429" s="24"/>
      <c r="ST429" s="24"/>
      <c r="SU429" s="24"/>
      <c r="SV429" s="24"/>
      <c r="SW429" s="24"/>
      <c r="SX429" s="24"/>
      <c r="SY429" s="24"/>
      <c r="SZ429" s="24"/>
      <c r="TA429" s="24"/>
      <c r="TB429" s="24"/>
      <c r="TC429" s="24"/>
      <c r="TD429" s="24"/>
      <c r="TE429" s="24"/>
      <c r="TF429" s="24"/>
      <c r="TG429" s="24"/>
      <c r="TH429" s="24"/>
      <c r="TI429" s="24"/>
      <c r="TJ429" s="24"/>
      <c r="TK429" s="24"/>
      <c r="TL429" s="24"/>
      <c r="TM429" s="24"/>
      <c r="TN429" s="24"/>
      <c r="TO429" s="24"/>
      <c r="TP429" s="24"/>
      <c r="TQ429" s="24"/>
      <c r="TR429" s="24"/>
      <c r="TS429" s="24"/>
      <c r="TT429" s="24"/>
      <c r="TU429" s="24"/>
      <c r="TV429" s="24"/>
      <c r="TW429" s="24"/>
      <c r="TX429" s="24"/>
      <c r="TY429" s="24"/>
      <c r="TZ429" s="24"/>
      <c r="UA429" s="24"/>
      <c r="UB429" s="24"/>
      <c r="UC429" s="24"/>
      <c r="UD429" s="24"/>
      <c r="UE429" s="24"/>
      <c r="UF429" s="24"/>
      <c r="UG429" s="24"/>
      <c r="UH429" s="24"/>
      <c r="UI429" s="24"/>
      <c r="UJ429" s="24"/>
      <c r="UK429" s="24"/>
      <c r="UL429" s="24"/>
      <c r="UM429" s="24"/>
      <c r="UN429" s="24"/>
      <c r="UO429" s="24"/>
      <c r="UP429" s="24"/>
      <c r="UQ429" s="24"/>
      <c r="UR429" s="24"/>
      <c r="US429" s="24"/>
      <c r="UT429" s="24"/>
      <c r="UU429" s="24"/>
      <c r="UV429" s="24"/>
      <c r="UW429" s="24"/>
      <c r="UX429" s="24"/>
      <c r="UY429" s="24"/>
      <c r="UZ429" s="24"/>
      <c r="VA429" s="24"/>
      <c r="VB429" s="24"/>
      <c r="VC429" s="24"/>
      <c r="VD429" s="24"/>
    </row>
    <row r="430" spans="1:576" s="23" customFormat="1" ht="15" customHeight="1" x14ac:dyDescent="0.2">
      <c r="A430" s="18">
        <v>97</v>
      </c>
      <c r="B430" s="89" t="s">
        <v>335</v>
      </c>
      <c r="C430" s="89" t="s">
        <v>336</v>
      </c>
      <c r="D430" s="20">
        <v>14</v>
      </c>
      <c r="E430" s="89" t="s">
        <v>257</v>
      </c>
      <c r="F430" s="89" t="s">
        <v>337</v>
      </c>
      <c r="G430" s="130" t="s">
        <v>237</v>
      </c>
      <c r="H430" s="22">
        <v>40</v>
      </c>
      <c r="I430" s="22" t="s">
        <v>123</v>
      </c>
      <c r="J430" s="21" t="s">
        <v>249</v>
      </c>
      <c r="K430" s="21" t="s">
        <v>284</v>
      </c>
      <c r="L430" s="21" t="s">
        <v>299</v>
      </c>
      <c r="M430" s="22">
        <v>1</v>
      </c>
      <c r="N430" s="62">
        <v>10937</v>
      </c>
      <c r="O430" s="62">
        <f t="shared" ref="O430:O445" si="206">+N430*20%</f>
        <v>2187.4</v>
      </c>
      <c r="P430" s="62"/>
      <c r="Q430" s="62">
        <f t="shared" ref="Q430:Q461" si="207">N430+O430+P430</f>
        <v>13124.4</v>
      </c>
      <c r="R430" s="62">
        <f>70.1*6</f>
        <v>420.59999999999997</v>
      </c>
      <c r="S430" s="62">
        <f t="shared" ref="S430:S461" si="208">(Q430+Y430+Z430)/30*5</f>
        <v>2446.7333333333331</v>
      </c>
      <c r="T430" s="62">
        <f t="shared" ref="T430:T461" si="209">(Q430+Y430+Z430)/30*50</f>
        <v>24467.333333333332</v>
      </c>
      <c r="U430" s="62">
        <f t="shared" ref="U430:U461" si="210">Q430*15%</f>
        <v>1968.6599999999999</v>
      </c>
      <c r="V430" s="62">
        <f t="shared" ref="V430:V461" si="211">Q430*3%</f>
        <v>393.73199999999997</v>
      </c>
      <c r="W430" s="62">
        <f t="shared" ref="W430:W461" si="212">Q430*5%</f>
        <v>656.22</v>
      </c>
      <c r="X430" s="62">
        <f t="shared" ref="X430:X461" si="213">Q430*2%</f>
        <v>262.488</v>
      </c>
      <c r="Y430" s="62">
        <f t="shared" si="193"/>
        <v>926</v>
      </c>
      <c r="Z430" s="62">
        <f t="shared" si="194"/>
        <v>630</v>
      </c>
      <c r="AA430" s="64">
        <f t="shared" ref="AA430:AA461" si="214">(Q430+Y430+Z430)/2</f>
        <v>7340.2</v>
      </c>
      <c r="AB430" s="64">
        <f t="shared" ref="AB430:AB461" si="215">Q430+R430+U430+V430+W430+X430+Y430+Z430+(S430/12+T430/12+AA430/12)</f>
        <v>21236.622222222224</v>
      </c>
      <c r="AC430" s="64">
        <f t="shared" ref="AC430:AC461" si="216">+AB430*12</f>
        <v>254839.46666666667</v>
      </c>
      <c r="AD430" s="64"/>
      <c r="AE430" s="64"/>
      <c r="AF430" s="64"/>
      <c r="AG430" s="64"/>
      <c r="AH430" s="64"/>
      <c r="AI430" s="64"/>
      <c r="AJ430" s="64"/>
      <c r="AK430" s="64"/>
      <c r="AL430" s="6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  <c r="NQ430" s="24"/>
      <c r="NR430" s="24"/>
      <c r="NS430" s="24"/>
      <c r="NT430" s="24"/>
      <c r="NU430" s="24"/>
      <c r="NV430" s="24"/>
      <c r="NW430" s="24"/>
      <c r="NX430" s="24"/>
      <c r="NY430" s="24"/>
      <c r="NZ430" s="24"/>
      <c r="OA430" s="24"/>
      <c r="OB430" s="24"/>
      <c r="OC430" s="24"/>
      <c r="OD430" s="24"/>
      <c r="OE430" s="24"/>
      <c r="OF430" s="24"/>
      <c r="OG430" s="24"/>
      <c r="OH430" s="24"/>
      <c r="OI430" s="24"/>
      <c r="OJ430" s="24"/>
      <c r="OK430" s="24"/>
      <c r="OL430" s="24"/>
      <c r="OM430" s="24"/>
      <c r="ON430" s="24"/>
      <c r="OO430" s="24"/>
      <c r="OP430" s="24"/>
      <c r="OQ430" s="24"/>
      <c r="OR430" s="24"/>
      <c r="OS430" s="24"/>
      <c r="OT430" s="24"/>
      <c r="OU430" s="24"/>
      <c r="OV430" s="24"/>
      <c r="OW430" s="24"/>
      <c r="OX430" s="24"/>
      <c r="OY430" s="24"/>
      <c r="OZ430" s="24"/>
      <c r="PA430" s="24"/>
      <c r="PB430" s="24"/>
      <c r="PC430" s="24"/>
      <c r="PD430" s="24"/>
      <c r="PE430" s="24"/>
      <c r="PF430" s="24"/>
      <c r="PG430" s="24"/>
      <c r="PH430" s="24"/>
      <c r="PI430" s="24"/>
      <c r="PJ430" s="24"/>
      <c r="PK430" s="24"/>
      <c r="PL430" s="24"/>
      <c r="PM430" s="24"/>
      <c r="PN430" s="24"/>
      <c r="PO430" s="24"/>
      <c r="PP430" s="24"/>
      <c r="PQ430" s="24"/>
      <c r="PR430" s="24"/>
      <c r="PS430" s="24"/>
      <c r="PT430" s="24"/>
      <c r="PU430" s="24"/>
      <c r="PV430" s="24"/>
      <c r="PW430" s="24"/>
      <c r="PX430" s="24"/>
      <c r="PY430" s="24"/>
      <c r="PZ430" s="24"/>
      <c r="QA430" s="24"/>
      <c r="QB430" s="24"/>
      <c r="QC430" s="24"/>
      <c r="QD430" s="24"/>
      <c r="QE430" s="24"/>
      <c r="QF430" s="24"/>
      <c r="QG430" s="24"/>
      <c r="QH430" s="24"/>
      <c r="QI430" s="24"/>
      <c r="QJ430" s="24"/>
      <c r="QK430" s="24"/>
      <c r="QL430" s="24"/>
      <c r="QM430" s="24"/>
      <c r="QN430" s="24"/>
      <c r="QO430" s="24"/>
      <c r="QP430" s="24"/>
      <c r="QQ430" s="24"/>
      <c r="QR430" s="24"/>
      <c r="QS430" s="24"/>
      <c r="QT430" s="24"/>
      <c r="QU430" s="24"/>
      <c r="QV430" s="24"/>
      <c r="QW430" s="24"/>
      <c r="QX430" s="24"/>
      <c r="QY430" s="24"/>
      <c r="QZ430" s="24"/>
      <c r="RA430" s="24"/>
      <c r="RB430" s="24"/>
      <c r="RC430" s="24"/>
      <c r="RD430" s="24"/>
      <c r="RE430" s="24"/>
      <c r="RF430" s="24"/>
      <c r="RG430" s="24"/>
      <c r="RH430" s="24"/>
      <c r="RI430" s="24"/>
      <c r="RJ430" s="24"/>
      <c r="RK430" s="24"/>
      <c r="RL430" s="24"/>
      <c r="RM430" s="24"/>
      <c r="RN430" s="24"/>
      <c r="RO430" s="24"/>
      <c r="RP430" s="24"/>
      <c r="RQ430" s="24"/>
      <c r="RR430" s="24"/>
      <c r="RS430" s="24"/>
      <c r="RT430" s="24"/>
      <c r="RU430" s="24"/>
      <c r="RV430" s="24"/>
      <c r="RW430" s="24"/>
      <c r="RX430" s="24"/>
      <c r="RY430" s="24"/>
      <c r="RZ430" s="24"/>
      <c r="SA430" s="24"/>
      <c r="SB430" s="24"/>
      <c r="SC430" s="24"/>
      <c r="SD430" s="24"/>
      <c r="SE430" s="24"/>
      <c r="SF430" s="24"/>
      <c r="SG430" s="24"/>
      <c r="SH430" s="24"/>
      <c r="SI430" s="24"/>
      <c r="SJ430" s="24"/>
      <c r="SK430" s="24"/>
      <c r="SL430" s="24"/>
      <c r="SM430" s="24"/>
      <c r="SN430" s="24"/>
      <c r="SO430" s="24"/>
      <c r="SP430" s="24"/>
      <c r="SQ430" s="24"/>
      <c r="SR430" s="24"/>
      <c r="SS430" s="24"/>
      <c r="ST430" s="24"/>
      <c r="SU430" s="24"/>
      <c r="SV430" s="24"/>
      <c r="SW430" s="24"/>
      <c r="SX430" s="24"/>
      <c r="SY430" s="24"/>
      <c r="SZ430" s="24"/>
      <c r="TA430" s="24"/>
      <c r="TB430" s="24"/>
      <c r="TC430" s="24"/>
      <c r="TD430" s="24"/>
      <c r="TE430" s="24"/>
      <c r="TF430" s="24"/>
      <c r="TG430" s="24"/>
      <c r="TH430" s="24"/>
      <c r="TI430" s="24"/>
      <c r="TJ430" s="24"/>
      <c r="TK430" s="24"/>
      <c r="TL430" s="24"/>
      <c r="TM430" s="24"/>
      <c r="TN430" s="24"/>
      <c r="TO430" s="24"/>
      <c r="TP430" s="24"/>
      <c r="TQ430" s="24"/>
      <c r="TR430" s="24"/>
      <c r="TS430" s="24"/>
      <c r="TT430" s="24"/>
      <c r="TU430" s="24"/>
      <c r="TV430" s="24"/>
      <c r="TW430" s="24"/>
      <c r="TX430" s="24"/>
      <c r="TY430" s="24"/>
      <c r="TZ430" s="24"/>
      <c r="UA430" s="24"/>
      <c r="UB430" s="24"/>
      <c r="UC430" s="24"/>
      <c r="UD430" s="24"/>
      <c r="UE430" s="24"/>
      <c r="UF430" s="24"/>
      <c r="UG430" s="24"/>
      <c r="UH430" s="24"/>
      <c r="UI430" s="24"/>
      <c r="UJ430" s="24"/>
      <c r="UK430" s="24"/>
      <c r="UL430" s="24"/>
      <c r="UM430" s="24"/>
      <c r="UN430" s="24"/>
      <c r="UO430" s="24"/>
      <c r="UP430" s="24"/>
      <c r="UQ430" s="24"/>
      <c r="UR430" s="24"/>
      <c r="US430" s="24"/>
      <c r="UT430" s="24"/>
      <c r="UU430" s="24"/>
      <c r="UV430" s="24"/>
      <c r="UW430" s="24"/>
      <c r="UX430" s="24"/>
      <c r="UY430" s="24"/>
      <c r="UZ430" s="24"/>
      <c r="VA430" s="24"/>
      <c r="VB430" s="24"/>
      <c r="VC430" s="24"/>
      <c r="VD430" s="24"/>
    </row>
    <row r="431" spans="1:576" s="23" customFormat="1" ht="15" customHeight="1" x14ac:dyDescent="0.2">
      <c r="A431" s="18">
        <v>98</v>
      </c>
      <c r="B431" s="89" t="s">
        <v>335</v>
      </c>
      <c r="C431" s="89" t="s">
        <v>336</v>
      </c>
      <c r="D431" s="20">
        <v>14</v>
      </c>
      <c r="E431" s="89" t="s">
        <v>257</v>
      </c>
      <c r="F431" s="89" t="s">
        <v>337</v>
      </c>
      <c r="G431" s="130" t="s">
        <v>237</v>
      </c>
      <c r="H431" s="22">
        <v>40</v>
      </c>
      <c r="I431" s="22" t="s">
        <v>123</v>
      </c>
      <c r="J431" s="21" t="s">
        <v>249</v>
      </c>
      <c r="K431" s="21" t="s">
        <v>284</v>
      </c>
      <c r="L431" s="21" t="s">
        <v>299</v>
      </c>
      <c r="M431" s="22">
        <v>1</v>
      </c>
      <c r="N431" s="62">
        <v>10937</v>
      </c>
      <c r="O431" s="62">
        <f t="shared" si="206"/>
        <v>2187.4</v>
      </c>
      <c r="P431" s="62"/>
      <c r="Q431" s="62">
        <f t="shared" si="207"/>
        <v>13124.4</v>
      </c>
      <c r="R431" s="62">
        <f>70.1*4</f>
        <v>280.39999999999998</v>
      </c>
      <c r="S431" s="62">
        <f t="shared" si="208"/>
        <v>2446.7333333333331</v>
      </c>
      <c r="T431" s="62">
        <f t="shared" si="209"/>
        <v>24467.333333333332</v>
      </c>
      <c r="U431" s="62">
        <f t="shared" si="210"/>
        <v>1968.6599999999999</v>
      </c>
      <c r="V431" s="62">
        <f t="shared" si="211"/>
        <v>393.73199999999997</v>
      </c>
      <c r="W431" s="62">
        <f t="shared" si="212"/>
        <v>656.22</v>
      </c>
      <c r="X431" s="62">
        <f t="shared" si="213"/>
        <v>262.488</v>
      </c>
      <c r="Y431" s="62">
        <f t="shared" si="193"/>
        <v>926</v>
      </c>
      <c r="Z431" s="62">
        <f t="shared" si="194"/>
        <v>630</v>
      </c>
      <c r="AA431" s="64">
        <f t="shared" si="214"/>
        <v>7340.2</v>
      </c>
      <c r="AB431" s="64">
        <f t="shared" si="215"/>
        <v>21096.422222222223</v>
      </c>
      <c r="AC431" s="64">
        <f t="shared" si="216"/>
        <v>253157.06666666668</v>
      </c>
      <c r="AD431" s="64"/>
      <c r="AE431" s="64"/>
      <c r="AF431" s="64"/>
      <c r="AG431" s="64"/>
      <c r="AH431" s="64"/>
      <c r="AI431" s="64"/>
      <c r="AJ431" s="64"/>
      <c r="AK431" s="64"/>
      <c r="AL431" s="6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  <c r="IU431" s="24"/>
      <c r="IV431" s="24"/>
      <c r="IW431" s="24"/>
      <c r="IX431" s="24"/>
      <c r="IY431" s="24"/>
      <c r="IZ431" s="24"/>
      <c r="JA431" s="24"/>
      <c r="JB431" s="24"/>
      <c r="JC431" s="24"/>
      <c r="JD431" s="24"/>
      <c r="JE431" s="24"/>
      <c r="JF431" s="24"/>
      <c r="JG431" s="24"/>
      <c r="JH431" s="24"/>
      <c r="JI431" s="24"/>
      <c r="JJ431" s="24"/>
      <c r="JK431" s="24"/>
      <c r="JL431" s="24"/>
      <c r="JM431" s="24"/>
      <c r="JN431" s="24"/>
      <c r="JO431" s="24"/>
      <c r="JP431" s="24"/>
      <c r="JQ431" s="24"/>
      <c r="JR431" s="24"/>
      <c r="JS431" s="24"/>
      <c r="JT431" s="24"/>
      <c r="JU431" s="24"/>
      <c r="JV431" s="24"/>
      <c r="JW431" s="24"/>
      <c r="JX431" s="24"/>
      <c r="JY431" s="24"/>
      <c r="JZ431" s="24"/>
      <c r="KA431" s="24"/>
      <c r="KB431" s="24"/>
      <c r="KC431" s="24"/>
      <c r="KD431" s="24"/>
      <c r="KE431" s="24"/>
      <c r="KF431" s="24"/>
      <c r="KG431" s="24"/>
      <c r="KH431" s="24"/>
      <c r="KI431" s="24"/>
      <c r="KJ431" s="24"/>
      <c r="KK431" s="24"/>
      <c r="KL431" s="24"/>
      <c r="KM431" s="24"/>
      <c r="KN431" s="24"/>
      <c r="KO431" s="24"/>
      <c r="KP431" s="24"/>
      <c r="KQ431" s="24"/>
      <c r="KR431" s="24"/>
      <c r="KS431" s="24"/>
      <c r="KT431" s="24"/>
      <c r="KU431" s="24"/>
      <c r="KV431" s="24"/>
      <c r="KW431" s="24"/>
      <c r="KX431" s="24"/>
      <c r="KY431" s="24"/>
      <c r="KZ431" s="24"/>
      <c r="LA431" s="24"/>
      <c r="LB431" s="24"/>
      <c r="LC431" s="24"/>
      <c r="LD431" s="24"/>
      <c r="LE431" s="24"/>
      <c r="LF431" s="24"/>
      <c r="LG431" s="24"/>
      <c r="LH431" s="24"/>
      <c r="LI431" s="24"/>
      <c r="LJ431" s="24"/>
      <c r="LK431" s="24"/>
      <c r="LL431" s="24"/>
      <c r="LM431" s="24"/>
      <c r="LN431" s="24"/>
      <c r="LO431" s="24"/>
      <c r="LP431" s="24"/>
      <c r="LQ431" s="24"/>
      <c r="LR431" s="24"/>
      <c r="LS431" s="24"/>
      <c r="LT431" s="24"/>
      <c r="LU431" s="24"/>
      <c r="LV431" s="24"/>
      <c r="LW431" s="24"/>
      <c r="LX431" s="24"/>
      <c r="LY431" s="24"/>
      <c r="LZ431" s="24"/>
      <c r="MA431" s="24"/>
      <c r="MB431" s="24"/>
      <c r="MC431" s="24"/>
      <c r="MD431" s="24"/>
      <c r="ME431" s="24"/>
      <c r="MF431" s="24"/>
      <c r="MG431" s="24"/>
      <c r="MH431" s="24"/>
      <c r="MI431" s="24"/>
      <c r="MJ431" s="24"/>
      <c r="MK431" s="24"/>
      <c r="ML431" s="24"/>
      <c r="MM431" s="24"/>
      <c r="MN431" s="24"/>
      <c r="MO431" s="24"/>
      <c r="MP431" s="24"/>
      <c r="MQ431" s="24"/>
      <c r="MR431" s="24"/>
      <c r="MS431" s="24"/>
      <c r="MT431" s="24"/>
      <c r="MU431" s="24"/>
      <c r="MV431" s="24"/>
      <c r="MW431" s="24"/>
      <c r="MX431" s="24"/>
      <c r="MY431" s="24"/>
      <c r="MZ431" s="24"/>
      <c r="NA431" s="24"/>
      <c r="NB431" s="24"/>
      <c r="NC431" s="24"/>
      <c r="ND431" s="24"/>
      <c r="NE431" s="24"/>
      <c r="NF431" s="24"/>
      <c r="NG431" s="24"/>
      <c r="NH431" s="24"/>
      <c r="NI431" s="24"/>
      <c r="NJ431" s="24"/>
      <c r="NK431" s="24"/>
      <c r="NL431" s="24"/>
      <c r="NM431" s="24"/>
      <c r="NN431" s="24"/>
      <c r="NO431" s="24"/>
      <c r="NP431" s="24"/>
      <c r="NQ431" s="24"/>
      <c r="NR431" s="24"/>
      <c r="NS431" s="24"/>
      <c r="NT431" s="24"/>
      <c r="NU431" s="24"/>
      <c r="NV431" s="24"/>
      <c r="NW431" s="24"/>
      <c r="NX431" s="24"/>
      <c r="NY431" s="24"/>
      <c r="NZ431" s="24"/>
      <c r="OA431" s="24"/>
      <c r="OB431" s="24"/>
      <c r="OC431" s="24"/>
      <c r="OD431" s="24"/>
      <c r="OE431" s="24"/>
      <c r="OF431" s="24"/>
      <c r="OG431" s="24"/>
      <c r="OH431" s="24"/>
      <c r="OI431" s="24"/>
      <c r="OJ431" s="24"/>
      <c r="OK431" s="24"/>
      <c r="OL431" s="24"/>
      <c r="OM431" s="24"/>
      <c r="ON431" s="24"/>
      <c r="OO431" s="24"/>
      <c r="OP431" s="24"/>
      <c r="OQ431" s="24"/>
      <c r="OR431" s="24"/>
      <c r="OS431" s="24"/>
      <c r="OT431" s="24"/>
      <c r="OU431" s="24"/>
      <c r="OV431" s="24"/>
      <c r="OW431" s="24"/>
      <c r="OX431" s="24"/>
      <c r="OY431" s="24"/>
      <c r="OZ431" s="24"/>
      <c r="PA431" s="24"/>
      <c r="PB431" s="24"/>
      <c r="PC431" s="24"/>
      <c r="PD431" s="24"/>
      <c r="PE431" s="24"/>
      <c r="PF431" s="24"/>
      <c r="PG431" s="24"/>
      <c r="PH431" s="24"/>
      <c r="PI431" s="24"/>
      <c r="PJ431" s="24"/>
      <c r="PK431" s="24"/>
      <c r="PL431" s="24"/>
      <c r="PM431" s="24"/>
      <c r="PN431" s="24"/>
      <c r="PO431" s="24"/>
      <c r="PP431" s="24"/>
      <c r="PQ431" s="24"/>
      <c r="PR431" s="24"/>
      <c r="PS431" s="24"/>
      <c r="PT431" s="24"/>
      <c r="PU431" s="24"/>
      <c r="PV431" s="24"/>
      <c r="PW431" s="24"/>
      <c r="PX431" s="24"/>
      <c r="PY431" s="24"/>
      <c r="PZ431" s="24"/>
      <c r="QA431" s="24"/>
      <c r="QB431" s="24"/>
      <c r="QC431" s="24"/>
      <c r="QD431" s="24"/>
      <c r="QE431" s="24"/>
      <c r="QF431" s="24"/>
      <c r="QG431" s="24"/>
      <c r="QH431" s="24"/>
      <c r="QI431" s="24"/>
      <c r="QJ431" s="24"/>
      <c r="QK431" s="24"/>
      <c r="QL431" s="24"/>
      <c r="QM431" s="24"/>
      <c r="QN431" s="24"/>
      <c r="QO431" s="24"/>
      <c r="QP431" s="24"/>
      <c r="QQ431" s="24"/>
      <c r="QR431" s="24"/>
      <c r="QS431" s="24"/>
      <c r="QT431" s="24"/>
      <c r="QU431" s="24"/>
      <c r="QV431" s="24"/>
      <c r="QW431" s="24"/>
      <c r="QX431" s="24"/>
      <c r="QY431" s="24"/>
      <c r="QZ431" s="24"/>
      <c r="RA431" s="24"/>
      <c r="RB431" s="24"/>
      <c r="RC431" s="24"/>
      <c r="RD431" s="24"/>
      <c r="RE431" s="24"/>
      <c r="RF431" s="24"/>
      <c r="RG431" s="24"/>
      <c r="RH431" s="24"/>
      <c r="RI431" s="24"/>
      <c r="RJ431" s="24"/>
      <c r="RK431" s="24"/>
      <c r="RL431" s="24"/>
      <c r="RM431" s="24"/>
      <c r="RN431" s="24"/>
      <c r="RO431" s="24"/>
      <c r="RP431" s="24"/>
      <c r="RQ431" s="24"/>
      <c r="RR431" s="24"/>
      <c r="RS431" s="24"/>
      <c r="RT431" s="24"/>
      <c r="RU431" s="24"/>
      <c r="RV431" s="24"/>
      <c r="RW431" s="24"/>
      <c r="RX431" s="24"/>
      <c r="RY431" s="24"/>
      <c r="RZ431" s="24"/>
      <c r="SA431" s="24"/>
      <c r="SB431" s="24"/>
      <c r="SC431" s="24"/>
      <c r="SD431" s="24"/>
      <c r="SE431" s="24"/>
      <c r="SF431" s="24"/>
      <c r="SG431" s="24"/>
      <c r="SH431" s="24"/>
      <c r="SI431" s="24"/>
      <c r="SJ431" s="24"/>
      <c r="SK431" s="24"/>
      <c r="SL431" s="24"/>
      <c r="SM431" s="24"/>
      <c r="SN431" s="24"/>
      <c r="SO431" s="24"/>
      <c r="SP431" s="24"/>
      <c r="SQ431" s="24"/>
      <c r="SR431" s="24"/>
      <c r="SS431" s="24"/>
      <c r="ST431" s="24"/>
      <c r="SU431" s="24"/>
      <c r="SV431" s="24"/>
      <c r="SW431" s="24"/>
      <c r="SX431" s="24"/>
      <c r="SY431" s="24"/>
      <c r="SZ431" s="24"/>
      <c r="TA431" s="24"/>
      <c r="TB431" s="24"/>
      <c r="TC431" s="24"/>
      <c r="TD431" s="24"/>
      <c r="TE431" s="24"/>
      <c r="TF431" s="24"/>
      <c r="TG431" s="24"/>
      <c r="TH431" s="24"/>
      <c r="TI431" s="24"/>
      <c r="TJ431" s="24"/>
      <c r="TK431" s="24"/>
      <c r="TL431" s="24"/>
      <c r="TM431" s="24"/>
      <c r="TN431" s="24"/>
      <c r="TO431" s="24"/>
      <c r="TP431" s="24"/>
      <c r="TQ431" s="24"/>
      <c r="TR431" s="24"/>
      <c r="TS431" s="24"/>
      <c r="TT431" s="24"/>
      <c r="TU431" s="24"/>
      <c r="TV431" s="24"/>
      <c r="TW431" s="24"/>
      <c r="TX431" s="24"/>
      <c r="TY431" s="24"/>
      <c r="TZ431" s="24"/>
      <c r="UA431" s="24"/>
      <c r="UB431" s="24"/>
      <c r="UC431" s="24"/>
      <c r="UD431" s="24"/>
      <c r="UE431" s="24"/>
      <c r="UF431" s="24"/>
      <c r="UG431" s="24"/>
      <c r="UH431" s="24"/>
      <c r="UI431" s="24"/>
      <c r="UJ431" s="24"/>
      <c r="UK431" s="24"/>
      <c r="UL431" s="24"/>
      <c r="UM431" s="24"/>
      <c r="UN431" s="24"/>
      <c r="UO431" s="24"/>
      <c r="UP431" s="24"/>
      <c r="UQ431" s="24"/>
      <c r="UR431" s="24"/>
      <c r="US431" s="24"/>
      <c r="UT431" s="24"/>
      <c r="UU431" s="24"/>
      <c r="UV431" s="24"/>
      <c r="UW431" s="24"/>
      <c r="UX431" s="24"/>
      <c r="UY431" s="24"/>
      <c r="UZ431" s="24"/>
      <c r="VA431" s="24"/>
      <c r="VB431" s="24"/>
      <c r="VC431" s="24"/>
      <c r="VD431" s="24"/>
    </row>
    <row r="432" spans="1:576" s="23" customFormat="1" ht="15" customHeight="1" x14ac:dyDescent="0.2">
      <c r="A432" s="18">
        <v>99</v>
      </c>
      <c r="B432" s="89" t="s">
        <v>335</v>
      </c>
      <c r="C432" s="89" t="s">
        <v>336</v>
      </c>
      <c r="D432" s="20">
        <v>14</v>
      </c>
      <c r="E432" s="89" t="s">
        <v>257</v>
      </c>
      <c r="F432" s="89" t="s">
        <v>337</v>
      </c>
      <c r="G432" s="130" t="s">
        <v>237</v>
      </c>
      <c r="H432" s="22">
        <v>40</v>
      </c>
      <c r="I432" s="22" t="s">
        <v>123</v>
      </c>
      <c r="J432" s="21" t="s">
        <v>249</v>
      </c>
      <c r="K432" s="21" t="s">
        <v>284</v>
      </c>
      <c r="L432" s="21" t="s">
        <v>299</v>
      </c>
      <c r="M432" s="22">
        <v>1</v>
      </c>
      <c r="N432" s="62">
        <v>10937</v>
      </c>
      <c r="O432" s="62">
        <f t="shared" si="206"/>
        <v>2187.4</v>
      </c>
      <c r="P432" s="62"/>
      <c r="Q432" s="62">
        <f t="shared" si="207"/>
        <v>13124.4</v>
      </c>
      <c r="R432" s="62">
        <f>70.1*6</f>
        <v>420.59999999999997</v>
      </c>
      <c r="S432" s="62">
        <f t="shared" si="208"/>
        <v>2446.7333333333331</v>
      </c>
      <c r="T432" s="62">
        <f t="shared" si="209"/>
        <v>24467.333333333332</v>
      </c>
      <c r="U432" s="62">
        <f t="shared" si="210"/>
        <v>1968.6599999999999</v>
      </c>
      <c r="V432" s="62">
        <f t="shared" si="211"/>
        <v>393.73199999999997</v>
      </c>
      <c r="W432" s="62">
        <f t="shared" si="212"/>
        <v>656.22</v>
      </c>
      <c r="X432" s="62">
        <f t="shared" si="213"/>
        <v>262.488</v>
      </c>
      <c r="Y432" s="62">
        <f t="shared" si="193"/>
        <v>926</v>
      </c>
      <c r="Z432" s="62">
        <f t="shared" si="194"/>
        <v>630</v>
      </c>
      <c r="AA432" s="64">
        <f t="shared" si="214"/>
        <v>7340.2</v>
      </c>
      <c r="AB432" s="64">
        <f t="shared" si="215"/>
        <v>21236.622222222224</v>
      </c>
      <c r="AC432" s="64">
        <f t="shared" si="216"/>
        <v>254839.46666666667</v>
      </c>
      <c r="AD432" s="64"/>
      <c r="AE432" s="64"/>
      <c r="AF432" s="64"/>
      <c r="AG432" s="64"/>
      <c r="AH432" s="64"/>
      <c r="AI432" s="64"/>
      <c r="AJ432" s="64"/>
      <c r="AK432" s="64"/>
      <c r="AL432" s="6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  <c r="PF432" s="24"/>
      <c r="PG432" s="24"/>
      <c r="PH432" s="24"/>
      <c r="PI432" s="24"/>
      <c r="PJ432" s="24"/>
      <c r="PK432" s="24"/>
      <c r="PL432" s="24"/>
      <c r="PM432" s="24"/>
      <c r="PN432" s="24"/>
      <c r="PO432" s="24"/>
      <c r="PP432" s="24"/>
      <c r="PQ432" s="24"/>
      <c r="PR432" s="24"/>
      <c r="PS432" s="24"/>
      <c r="PT432" s="24"/>
      <c r="PU432" s="24"/>
      <c r="PV432" s="24"/>
      <c r="PW432" s="24"/>
      <c r="PX432" s="24"/>
      <c r="PY432" s="24"/>
      <c r="PZ432" s="24"/>
      <c r="QA432" s="24"/>
      <c r="QB432" s="24"/>
      <c r="QC432" s="24"/>
      <c r="QD432" s="24"/>
      <c r="QE432" s="24"/>
      <c r="QF432" s="24"/>
      <c r="QG432" s="24"/>
      <c r="QH432" s="24"/>
      <c r="QI432" s="24"/>
      <c r="QJ432" s="24"/>
      <c r="QK432" s="24"/>
      <c r="QL432" s="24"/>
      <c r="QM432" s="24"/>
      <c r="QN432" s="24"/>
      <c r="QO432" s="24"/>
      <c r="QP432" s="24"/>
      <c r="QQ432" s="24"/>
      <c r="QR432" s="24"/>
      <c r="QS432" s="24"/>
      <c r="QT432" s="24"/>
      <c r="QU432" s="24"/>
      <c r="QV432" s="24"/>
      <c r="QW432" s="24"/>
      <c r="QX432" s="24"/>
      <c r="QY432" s="24"/>
      <c r="QZ432" s="24"/>
      <c r="RA432" s="24"/>
      <c r="RB432" s="24"/>
      <c r="RC432" s="24"/>
      <c r="RD432" s="24"/>
      <c r="RE432" s="24"/>
      <c r="RF432" s="24"/>
      <c r="RG432" s="24"/>
      <c r="RH432" s="24"/>
      <c r="RI432" s="24"/>
      <c r="RJ432" s="24"/>
      <c r="RK432" s="24"/>
      <c r="RL432" s="24"/>
      <c r="RM432" s="24"/>
      <c r="RN432" s="24"/>
      <c r="RO432" s="24"/>
      <c r="RP432" s="24"/>
      <c r="RQ432" s="24"/>
      <c r="RR432" s="24"/>
      <c r="RS432" s="24"/>
      <c r="RT432" s="24"/>
      <c r="RU432" s="24"/>
      <c r="RV432" s="24"/>
      <c r="RW432" s="24"/>
      <c r="RX432" s="24"/>
      <c r="RY432" s="24"/>
      <c r="RZ432" s="24"/>
      <c r="SA432" s="24"/>
      <c r="SB432" s="24"/>
      <c r="SC432" s="24"/>
      <c r="SD432" s="24"/>
      <c r="SE432" s="24"/>
      <c r="SF432" s="24"/>
      <c r="SG432" s="24"/>
      <c r="SH432" s="24"/>
      <c r="SI432" s="24"/>
      <c r="SJ432" s="24"/>
      <c r="SK432" s="24"/>
      <c r="SL432" s="24"/>
      <c r="SM432" s="24"/>
      <c r="SN432" s="24"/>
      <c r="SO432" s="24"/>
      <c r="SP432" s="24"/>
      <c r="SQ432" s="24"/>
      <c r="SR432" s="24"/>
      <c r="SS432" s="24"/>
      <c r="ST432" s="24"/>
      <c r="SU432" s="24"/>
      <c r="SV432" s="24"/>
      <c r="SW432" s="24"/>
      <c r="SX432" s="24"/>
      <c r="SY432" s="24"/>
      <c r="SZ432" s="24"/>
      <c r="TA432" s="24"/>
      <c r="TB432" s="24"/>
      <c r="TC432" s="24"/>
      <c r="TD432" s="24"/>
      <c r="TE432" s="24"/>
      <c r="TF432" s="24"/>
      <c r="TG432" s="24"/>
      <c r="TH432" s="24"/>
      <c r="TI432" s="24"/>
      <c r="TJ432" s="24"/>
      <c r="TK432" s="24"/>
      <c r="TL432" s="24"/>
      <c r="TM432" s="24"/>
      <c r="TN432" s="24"/>
      <c r="TO432" s="24"/>
      <c r="TP432" s="24"/>
      <c r="TQ432" s="24"/>
      <c r="TR432" s="24"/>
      <c r="TS432" s="24"/>
      <c r="TT432" s="24"/>
      <c r="TU432" s="24"/>
      <c r="TV432" s="24"/>
      <c r="TW432" s="24"/>
      <c r="TX432" s="24"/>
      <c r="TY432" s="24"/>
      <c r="TZ432" s="24"/>
      <c r="UA432" s="24"/>
      <c r="UB432" s="24"/>
      <c r="UC432" s="24"/>
      <c r="UD432" s="24"/>
      <c r="UE432" s="24"/>
      <c r="UF432" s="24"/>
      <c r="UG432" s="24"/>
      <c r="UH432" s="24"/>
      <c r="UI432" s="24"/>
      <c r="UJ432" s="24"/>
      <c r="UK432" s="24"/>
      <c r="UL432" s="24"/>
      <c r="UM432" s="24"/>
      <c r="UN432" s="24"/>
      <c r="UO432" s="24"/>
      <c r="UP432" s="24"/>
      <c r="UQ432" s="24"/>
      <c r="UR432" s="24"/>
      <c r="US432" s="24"/>
      <c r="UT432" s="24"/>
      <c r="UU432" s="24"/>
      <c r="UV432" s="24"/>
      <c r="UW432" s="24"/>
      <c r="UX432" s="24"/>
      <c r="UY432" s="24"/>
      <c r="UZ432" s="24"/>
      <c r="VA432" s="24"/>
      <c r="VB432" s="24"/>
      <c r="VC432" s="24"/>
      <c r="VD432" s="24"/>
    </row>
    <row r="433" spans="1:576" s="23" customFormat="1" ht="15" customHeight="1" x14ac:dyDescent="0.2">
      <c r="A433" s="18">
        <v>100</v>
      </c>
      <c r="B433" s="89" t="s">
        <v>335</v>
      </c>
      <c r="C433" s="89" t="s">
        <v>336</v>
      </c>
      <c r="D433" s="20">
        <v>14</v>
      </c>
      <c r="E433" s="89" t="s">
        <v>257</v>
      </c>
      <c r="F433" s="89" t="s">
        <v>337</v>
      </c>
      <c r="G433" s="130" t="s">
        <v>127</v>
      </c>
      <c r="H433" s="22">
        <v>40</v>
      </c>
      <c r="I433" s="157" t="s">
        <v>123</v>
      </c>
      <c r="J433" s="21" t="s">
        <v>248</v>
      </c>
      <c r="K433" s="21" t="s">
        <v>284</v>
      </c>
      <c r="L433" s="21" t="s">
        <v>299</v>
      </c>
      <c r="M433" s="22">
        <v>1</v>
      </c>
      <c r="N433" s="225">
        <v>12087</v>
      </c>
      <c r="O433" s="62">
        <f t="shared" si="206"/>
        <v>2417.4</v>
      </c>
      <c r="P433" s="62"/>
      <c r="Q433" s="62">
        <f t="shared" si="207"/>
        <v>14504.4</v>
      </c>
      <c r="R433" s="62">
        <f>70.1*4</f>
        <v>280.39999999999998</v>
      </c>
      <c r="S433" s="62">
        <f t="shared" si="208"/>
        <v>2687.0666666666666</v>
      </c>
      <c r="T433" s="62">
        <f t="shared" si="209"/>
        <v>26870.666666666664</v>
      </c>
      <c r="U433" s="62">
        <f t="shared" si="210"/>
        <v>2175.66</v>
      </c>
      <c r="V433" s="62">
        <f t="shared" si="211"/>
        <v>435.13199999999995</v>
      </c>
      <c r="W433" s="62">
        <f t="shared" si="212"/>
        <v>725.22</v>
      </c>
      <c r="X433" s="62">
        <f t="shared" si="213"/>
        <v>290.08800000000002</v>
      </c>
      <c r="Y433" s="62">
        <f t="shared" ref="Y433:Y463" si="217">887+70</f>
        <v>957</v>
      </c>
      <c r="Z433" s="62">
        <f t="shared" ref="Z433:Z463" si="218">631+30</f>
        <v>661</v>
      </c>
      <c r="AA433" s="64">
        <f t="shared" si="214"/>
        <v>8061.2</v>
      </c>
      <c r="AB433" s="64">
        <f t="shared" si="215"/>
        <v>23163.811111111114</v>
      </c>
      <c r="AC433" s="64">
        <f t="shared" si="216"/>
        <v>277965.7333333334</v>
      </c>
      <c r="AD433" s="64"/>
      <c r="AE433" s="64"/>
      <c r="AF433" s="64"/>
      <c r="AG433" s="64"/>
      <c r="AH433" s="64"/>
      <c r="AI433" s="64"/>
      <c r="AJ433" s="64"/>
      <c r="AK433" s="64"/>
      <c r="AL433" s="6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U433" s="24"/>
      <c r="IV433" s="24"/>
      <c r="IW433" s="24"/>
      <c r="IX433" s="24"/>
      <c r="IY433" s="24"/>
      <c r="IZ433" s="24"/>
      <c r="JA433" s="24"/>
      <c r="JB433" s="24"/>
      <c r="JC433" s="24"/>
      <c r="JD433" s="24"/>
      <c r="JE433" s="24"/>
      <c r="JF433" s="24"/>
      <c r="JG433" s="24"/>
      <c r="JH433" s="24"/>
      <c r="JI433" s="24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JY433" s="24"/>
      <c r="JZ433" s="24"/>
      <c r="KA433" s="24"/>
      <c r="KB433" s="24"/>
      <c r="KC433" s="24"/>
      <c r="KD433" s="24"/>
      <c r="KE433" s="24"/>
      <c r="KF433" s="24"/>
      <c r="KG433" s="24"/>
      <c r="KH433" s="24"/>
      <c r="KI433" s="24"/>
      <c r="KJ433" s="24"/>
      <c r="KK433" s="24"/>
      <c r="KL433" s="24"/>
      <c r="KM433" s="24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C433" s="24"/>
      <c r="LD433" s="24"/>
      <c r="LE433" s="24"/>
      <c r="LF433" s="24"/>
      <c r="LG433" s="24"/>
      <c r="LH433" s="24"/>
      <c r="LI433" s="24"/>
      <c r="LJ433" s="24"/>
      <c r="LK433" s="24"/>
      <c r="LL433" s="24"/>
      <c r="LM433" s="24"/>
      <c r="LN433" s="24"/>
      <c r="LO433" s="24"/>
      <c r="LP433" s="24"/>
      <c r="LQ433" s="24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G433" s="24"/>
      <c r="MH433" s="24"/>
      <c r="MI433" s="24"/>
      <c r="MJ433" s="24"/>
      <c r="MK433" s="24"/>
      <c r="ML433" s="24"/>
      <c r="MM433" s="24"/>
      <c r="MN433" s="24"/>
      <c r="MO433" s="24"/>
      <c r="MP433" s="24"/>
      <c r="MQ433" s="24"/>
      <c r="MR433" s="24"/>
      <c r="MS433" s="24"/>
      <c r="MT433" s="24"/>
      <c r="MU433" s="24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K433" s="24"/>
      <c r="NL433" s="24"/>
      <c r="NM433" s="24"/>
      <c r="NN433" s="24"/>
      <c r="NO433" s="24"/>
      <c r="NP433" s="24"/>
      <c r="NQ433" s="24"/>
      <c r="NR433" s="24"/>
      <c r="NS433" s="24"/>
      <c r="NT433" s="24"/>
      <c r="NU433" s="24"/>
      <c r="NV433" s="24"/>
      <c r="NW433" s="24"/>
      <c r="NX433" s="24"/>
      <c r="NY433" s="24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O433" s="24"/>
      <c r="OP433" s="24"/>
      <c r="OQ433" s="24"/>
      <c r="OR433" s="24"/>
      <c r="OS433" s="24"/>
      <c r="OT433" s="24"/>
      <c r="OU433" s="24"/>
      <c r="OV433" s="24"/>
      <c r="OW433" s="24"/>
      <c r="OX433" s="24"/>
      <c r="OY433" s="24"/>
      <c r="OZ433" s="24"/>
      <c r="PA433" s="24"/>
      <c r="PB433" s="24"/>
      <c r="PC433" s="24"/>
      <c r="PD433" s="24"/>
      <c r="PE433" s="24"/>
      <c r="PF433" s="24"/>
      <c r="PG433" s="24"/>
      <c r="PH433" s="24"/>
      <c r="PI433" s="24"/>
      <c r="PJ433" s="24"/>
      <c r="PK433" s="24"/>
      <c r="PL433" s="24"/>
      <c r="PM433" s="24"/>
      <c r="PN433" s="24"/>
      <c r="PO433" s="24"/>
      <c r="PP433" s="24"/>
      <c r="PQ433" s="24"/>
      <c r="PR433" s="24"/>
      <c r="PS433" s="24"/>
      <c r="PT433" s="24"/>
      <c r="PU433" s="24"/>
      <c r="PV433" s="24"/>
      <c r="PW433" s="24"/>
      <c r="PX433" s="24"/>
      <c r="PY433" s="24"/>
      <c r="PZ433" s="24"/>
      <c r="QA433" s="24"/>
      <c r="QB433" s="24"/>
      <c r="QC433" s="24"/>
      <c r="QD433" s="24"/>
      <c r="QE433" s="24"/>
      <c r="QF433" s="24"/>
      <c r="QG433" s="24"/>
      <c r="QH433" s="24"/>
      <c r="QI433" s="24"/>
      <c r="QJ433" s="24"/>
      <c r="QK433" s="24"/>
      <c r="QL433" s="24"/>
      <c r="QM433" s="24"/>
      <c r="QN433" s="24"/>
      <c r="QO433" s="24"/>
      <c r="QP433" s="24"/>
      <c r="QQ433" s="24"/>
      <c r="QR433" s="24"/>
      <c r="QS433" s="24"/>
      <c r="QT433" s="24"/>
      <c r="QU433" s="24"/>
      <c r="QV433" s="24"/>
      <c r="QW433" s="24"/>
      <c r="QX433" s="24"/>
      <c r="QY433" s="24"/>
      <c r="QZ433" s="24"/>
      <c r="RA433" s="24"/>
      <c r="RB433" s="24"/>
      <c r="RC433" s="24"/>
      <c r="RD433" s="24"/>
      <c r="RE433" s="24"/>
      <c r="RF433" s="24"/>
      <c r="RG433" s="24"/>
      <c r="RH433" s="24"/>
      <c r="RI433" s="24"/>
      <c r="RJ433" s="24"/>
      <c r="RK433" s="24"/>
      <c r="RL433" s="24"/>
      <c r="RM433" s="24"/>
      <c r="RN433" s="24"/>
      <c r="RO433" s="24"/>
      <c r="RP433" s="24"/>
      <c r="RQ433" s="24"/>
      <c r="RR433" s="24"/>
      <c r="RS433" s="24"/>
      <c r="RT433" s="24"/>
      <c r="RU433" s="24"/>
      <c r="RV433" s="24"/>
      <c r="RW433" s="24"/>
      <c r="RX433" s="24"/>
      <c r="RY433" s="24"/>
      <c r="RZ433" s="24"/>
      <c r="SA433" s="24"/>
      <c r="SB433" s="24"/>
      <c r="SC433" s="24"/>
      <c r="SD433" s="24"/>
      <c r="SE433" s="24"/>
      <c r="SF433" s="24"/>
      <c r="SG433" s="24"/>
      <c r="SH433" s="24"/>
      <c r="SI433" s="24"/>
      <c r="SJ433" s="24"/>
      <c r="SK433" s="24"/>
      <c r="SL433" s="24"/>
      <c r="SM433" s="24"/>
      <c r="SN433" s="24"/>
      <c r="SO433" s="24"/>
      <c r="SP433" s="24"/>
      <c r="SQ433" s="24"/>
      <c r="SR433" s="24"/>
      <c r="SS433" s="24"/>
      <c r="ST433" s="24"/>
      <c r="SU433" s="24"/>
      <c r="SV433" s="24"/>
      <c r="SW433" s="24"/>
      <c r="SX433" s="24"/>
      <c r="SY433" s="24"/>
      <c r="SZ433" s="24"/>
      <c r="TA433" s="24"/>
      <c r="TB433" s="24"/>
      <c r="TC433" s="24"/>
      <c r="TD433" s="24"/>
      <c r="TE433" s="24"/>
      <c r="TF433" s="24"/>
      <c r="TG433" s="24"/>
      <c r="TH433" s="24"/>
      <c r="TI433" s="24"/>
      <c r="TJ433" s="24"/>
      <c r="TK433" s="24"/>
      <c r="TL433" s="24"/>
      <c r="TM433" s="24"/>
      <c r="TN433" s="24"/>
      <c r="TO433" s="24"/>
      <c r="TP433" s="24"/>
      <c r="TQ433" s="24"/>
      <c r="TR433" s="24"/>
      <c r="TS433" s="24"/>
      <c r="TT433" s="24"/>
      <c r="TU433" s="24"/>
      <c r="TV433" s="24"/>
      <c r="TW433" s="24"/>
      <c r="TX433" s="24"/>
      <c r="TY433" s="24"/>
      <c r="TZ433" s="24"/>
      <c r="UA433" s="24"/>
      <c r="UB433" s="24"/>
      <c r="UC433" s="24"/>
      <c r="UD433" s="24"/>
      <c r="UE433" s="24"/>
      <c r="UF433" s="24"/>
      <c r="UG433" s="24"/>
      <c r="UH433" s="24"/>
      <c r="UI433" s="24"/>
      <c r="UJ433" s="24"/>
      <c r="UK433" s="24"/>
      <c r="UL433" s="24"/>
      <c r="UM433" s="24"/>
      <c r="UN433" s="24"/>
      <c r="UO433" s="24"/>
      <c r="UP433" s="24"/>
      <c r="UQ433" s="24"/>
      <c r="UR433" s="24"/>
      <c r="US433" s="24"/>
      <c r="UT433" s="24"/>
      <c r="UU433" s="24"/>
      <c r="UV433" s="24"/>
      <c r="UW433" s="24"/>
      <c r="UX433" s="24"/>
      <c r="UY433" s="24"/>
      <c r="UZ433" s="24"/>
      <c r="VA433" s="24"/>
      <c r="VB433" s="24"/>
      <c r="VC433" s="24"/>
      <c r="VD433" s="24"/>
    </row>
    <row r="434" spans="1:576" s="23" customFormat="1" ht="15" customHeight="1" x14ac:dyDescent="0.2">
      <c r="A434" s="18">
        <v>101</v>
      </c>
      <c r="B434" s="89" t="s">
        <v>335</v>
      </c>
      <c r="C434" s="89" t="s">
        <v>336</v>
      </c>
      <c r="D434" s="20">
        <v>14</v>
      </c>
      <c r="E434" s="89" t="s">
        <v>257</v>
      </c>
      <c r="F434" s="89" t="s">
        <v>337</v>
      </c>
      <c r="G434" s="130" t="s">
        <v>127</v>
      </c>
      <c r="H434" s="22">
        <v>40</v>
      </c>
      <c r="I434" s="22" t="s">
        <v>123</v>
      </c>
      <c r="J434" s="21" t="s">
        <v>83</v>
      </c>
      <c r="K434" s="21" t="s">
        <v>284</v>
      </c>
      <c r="L434" s="21" t="s">
        <v>299</v>
      </c>
      <c r="M434" s="22">
        <v>1</v>
      </c>
      <c r="N434" s="225">
        <v>12087</v>
      </c>
      <c r="O434" s="62">
        <f t="shared" si="206"/>
        <v>2417.4</v>
      </c>
      <c r="P434" s="62"/>
      <c r="Q434" s="62">
        <f t="shared" si="207"/>
        <v>14504.4</v>
      </c>
      <c r="R434" s="62">
        <f>70.1*6</f>
        <v>420.59999999999997</v>
      </c>
      <c r="S434" s="62">
        <f t="shared" si="208"/>
        <v>2687.0666666666666</v>
      </c>
      <c r="T434" s="62">
        <f t="shared" si="209"/>
        <v>26870.666666666664</v>
      </c>
      <c r="U434" s="62">
        <f t="shared" si="210"/>
        <v>2175.66</v>
      </c>
      <c r="V434" s="62">
        <f t="shared" si="211"/>
        <v>435.13199999999995</v>
      </c>
      <c r="W434" s="62">
        <f t="shared" si="212"/>
        <v>725.22</v>
      </c>
      <c r="X434" s="62">
        <f t="shared" si="213"/>
        <v>290.08800000000002</v>
      </c>
      <c r="Y434" s="62">
        <f t="shared" si="217"/>
        <v>957</v>
      </c>
      <c r="Z434" s="62">
        <f t="shared" si="218"/>
        <v>661</v>
      </c>
      <c r="AA434" s="64">
        <f t="shared" si="214"/>
        <v>8061.2</v>
      </c>
      <c r="AB434" s="64">
        <f t="shared" si="215"/>
        <v>23304.011111111111</v>
      </c>
      <c r="AC434" s="64">
        <f t="shared" si="216"/>
        <v>279648.1333333333</v>
      </c>
      <c r="AD434" s="64"/>
      <c r="AE434" s="64"/>
      <c r="AF434" s="64"/>
      <c r="AG434" s="64"/>
      <c r="AH434" s="64"/>
      <c r="AI434" s="64"/>
      <c r="AJ434" s="64"/>
      <c r="AK434" s="64"/>
      <c r="AL434" s="6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  <c r="NQ434" s="24"/>
      <c r="NR434" s="24"/>
      <c r="NS434" s="24"/>
      <c r="NT434" s="24"/>
      <c r="NU434" s="24"/>
      <c r="NV434" s="24"/>
      <c r="NW434" s="24"/>
      <c r="NX434" s="24"/>
      <c r="NY434" s="24"/>
      <c r="NZ434" s="24"/>
      <c r="OA434" s="24"/>
      <c r="OB434" s="24"/>
      <c r="OC434" s="24"/>
      <c r="OD434" s="24"/>
      <c r="OE434" s="24"/>
      <c r="OF434" s="24"/>
      <c r="OG434" s="24"/>
      <c r="OH434" s="24"/>
      <c r="OI434" s="24"/>
      <c r="OJ434" s="24"/>
      <c r="OK434" s="24"/>
      <c r="OL434" s="24"/>
      <c r="OM434" s="24"/>
      <c r="ON434" s="24"/>
      <c r="OO434" s="24"/>
      <c r="OP434" s="24"/>
      <c r="OQ434" s="24"/>
      <c r="OR434" s="24"/>
      <c r="OS434" s="24"/>
      <c r="OT434" s="24"/>
      <c r="OU434" s="24"/>
      <c r="OV434" s="24"/>
      <c r="OW434" s="24"/>
      <c r="OX434" s="24"/>
      <c r="OY434" s="24"/>
      <c r="OZ434" s="24"/>
      <c r="PA434" s="24"/>
      <c r="PB434" s="24"/>
      <c r="PC434" s="24"/>
      <c r="PD434" s="24"/>
      <c r="PE434" s="24"/>
      <c r="PF434" s="24"/>
      <c r="PG434" s="24"/>
      <c r="PH434" s="24"/>
      <c r="PI434" s="24"/>
      <c r="PJ434" s="24"/>
      <c r="PK434" s="24"/>
      <c r="PL434" s="24"/>
      <c r="PM434" s="24"/>
      <c r="PN434" s="24"/>
      <c r="PO434" s="24"/>
      <c r="PP434" s="24"/>
      <c r="PQ434" s="24"/>
      <c r="PR434" s="24"/>
      <c r="PS434" s="24"/>
      <c r="PT434" s="24"/>
      <c r="PU434" s="24"/>
      <c r="PV434" s="24"/>
      <c r="PW434" s="24"/>
      <c r="PX434" s="24"/>
      <c r="PY434" s="24"/>
      <c r="PZ434" s="24"/>
      <c r="QA434" s="24"/>
      <c r="QB434" s="24"/>
      <c r="QC434" s="24"/>
      <c r="QD434" s="24"/>
      <c r="QE434" s="24"/>
      <c r="QF434" s="24"/>
      <c r="QG434" s="24"/>
      <c r="QH434" s="24"/>
      <c r="QI434" s="24"/>
      <c r="QJ434" s="24"/>
      <c r="QK434" s="24"/>
      <c r="QL434" s="24"/>
      <c r="QM434" s="24"/>
      <c r="QN434" s="24"/>
      <c r="QO434" s="24"/>
      <c r="QP434" s="24"/>
      <c r="QQ434" s="24"/>
      <c r="QR434" s="24"/>
      <c r="QS434" s="24"/>
      <c r="QT434" s="24"/>
      <c r="QU434" s="24"/>
      <c r="QV434" s="24"/>
      <c r="QW434" s="24"/>
      <c r="QX434" s="24"/>
      <c r="QY434" s="24"/>
      <c r="QZ434" s="24"/>
      <c r="RA434" s="24"/>
      <c r="RB434" s="24"/>
      <c r="RC434" s="24"/>
      <c r="RD434" s="24"/>
      <c r="RE434" s="24"/>
      <c r="RF434" s="24"/>
      <c r="RG434" s="24"/>
      <c r="RH434" s="24"/>
      <c r="RI434" s="24"/>
      <c r="RJ434" s="24"/>
      <c r="RK434" s="24"/>
      <c r="RL434" s="24"/>
      <c r="RM434" s="24"/>
      <c r="RN434" s="24"/>
      <c r="RO434" s="24"/>
      <c r="RP434" s="24"/>
      <c r="RQ434" s="24"/>
      <c r="RR434" s="24"/>
      <c r="RS434" s="24"/>
      <c r="RT434" s="24"/>
      <c r="RU434" s="24"/>
      <c r="RV434" s="24"/>
      <c r="RW434" s="24"/>
      <c r="RX434" s="24"/>
      <c r="RY434" s="24"/>
      <c r="RZ434" s="24"/>
      <c r="SA434" s="24"/>
      <c r="SB434" s="24"/>
      <c r="SC434" s="24"/>
      <c r="SD434" s="24"/>
      <c r="SE434" s="24"/>
      <c r="SF434" s="24"/>
      <c r="SG434" s="24"/>
      <c r="SH434" s="24"/>
      <c r="SI434" s="24"/>
      <c r="SJ434" s="24"/>
      <c r="SK434" s="24"/>
      <c r="SL434" s="24"/>
      <c r="SM434" s="24"/>
      <c r="SN434" s="24"/>
      <c r="SO434" s="24"/>
      <c r="SP434" s="24"/>
      <c r="SQ434" s="24"/>
      <c r="SR434" s="24"/>
      <c r="SS434" s="24"/>
      <c r="ST434" s="24"/>
      <c r="SU434" s="24"/>
      <c r="SV434" s="24"/>
      <c r="SW434" s="24"/>
      <c r="SX434" s="24"/>
      <c r="SY434" s="24"/>
      <c r="SZ434" s="24"/>
      <c r="TA434" s="24"/>
      <c r="TB434" s="24"/>
      <c r="TC434" s="24"/>
      <c r="TD434" s="24"/>
      <c r="TE434" s="24"/>
      <c r="TF434" s="24"/>
      <c r="TG434" s="24"/>
      <c r="TH434" s="24"/>
      <c r="TI434" s="24"/>
      <c r="TJ434" s="24"/>
      <c r="TK434" s="24"/>
      <c r="TL434" s="24"/>
      <c r="TM434" s="24"/>
      <c r="TN434" s="24"/>
      <c r="TO434" s="24"/>
      <c r="TP434" s="24"/>
      <c r="TQ434" s="24"/>
      <c r="TR434" s="24"/>
      <c r="TS434" s="24"/>
      <c r="TT434" s="24"/>
      <c r="TU434" s="24"/>
      <c r="TV434" s="24"/>
      <c r="TW434" s="24"/>
      <c r="TX434" s="24"/>
      <c r="TY434" s="24"/>
      <c r="TZ434" s="24"/>
      <c r="UA434" s="24"/>
      <c r="UB434" s="24"/>
      <c r="UC434" s="24"/>
      <c r="UD434" s="24"/>
      <c r="UE434" s="24"/>
      <c r="UF434" s="24"/>
      <c r="UG434" s="24"/>
      <c r="UH434" s="24"/>
      <c r="UI434" s="24"/>
      <c r="UJ434" s="24"/>
      <c r="UK434" s="24"/>
      <c r="UL434" s="24"/>
      <c r="UM434" s="24"/>
      <c r="UN434" s="24"/>
      <c r="UO434" s="24"/>
      <c r="UP434" s="24"/>
      <c r="UQ434" s="24"/>
      <c r="UR434" s="24"/>
      <c r="US434" s="24"/>
      <c r="UT434" s="24"/>
      <c r="UU434" s="24"/>
      <c r="UV434" s="24"/>
      <c r="UW434" s="24"/>
      <c r="UX434" s="24"/>
      <c r="UY434" s="24"/>
      <c r="UZ434" s="24"/>
      <c r="VA434" s="24"/>
      <c r="VB434" s="24"/>
      <c r="VC434" s="24"/>
      <c r="VD434" s="24"/>
    </row>
    <row r="435" spans="1:576" s="23" customFormat="1" ht="15" customHeight="1" x14ac:dyDescent="0.2">
      <c r="A435" s="18">
        <v>102</v>
      </c>
      <c r="B435" s="89" t="s">
        <v>335</v>
      </c>
      <c r="C435" s="89" t="s">
        <v>336</v>
      </c>
      <c r="D435" s="20">
        <v>14</v>
      </c>
      <c r="E435" s="89" t="s">
        <v>257</v>
      </c>
      <c r="F435" s="89" t="s">
        <v>337</v>
      </c>
      <c r="G435" s="130" t="s">
        <v>127</v>
      </c>
      <c r="H435" s="22">
        <v>40</v>
      </c>
      <c r="I435" s="22" t="s">
        <v>123</v>
      </c>
      <c r="J435" s="21" t="s">
        <v>83</v>
      </c>
      <c r="K435" s="21" t="s">
        <v>284</v>
      </c>
      <c r="L435" s="21" t="s">
        <v>299</v>
      </c>
      <c r="M435" s="22">
        <v>1</v>
      </c>
      <c r="N435" s="225">
        <v>12087</v>
      </c>
      <c r="O435" s="62">
        <f t="shared" si="206"/>
        <v>2417.4</v>
      </c>
      <c r="P435" s="62"/>
      <c r="Q435" s="62">
        <f t="shared" si="207"/>
        <v>14504.4</v>
      </c>
      <c r="R435" s="62">
        <f>70.1*5</f>
        <v>350.5</v>
      </c>
      <c r="S435" s="62">
        <f t="shared" si="208"/>
        <v>2687.0666666666666</v>
      </c>
      <c r="T435" s="62">
        <f t="shared" si="209"/>
        <v>26870.666666666664</v>
      </c>
      <c r="U435" s="62">
        <f t="shared" si="210"/>
        <v>2175.66</v>
      </c>
      <c r="V435" s="62">
        <f t="shared" si="211"/>
        <v>435.13199999999995</v>
      </c>
      <c r="W435" s="62">
        <f t="shared" si="212"/>
        <v>725.22</v>
      </c>
      <c r="X435" s="62">
        <f t="shared" si="213"/>
        <v>290.08800000000002</v>
      </c>
      <c r="Y435" s="62">
        <f t="shared" si="217"/>
        <v>957</v>
      </c>
      <c r="Z435" s="62">
        <f t="shared" si="218"/>
        <v>661</v>
      </c>
      <c r="AA435" s="64">
        <f t="shared" si="214"/>
        <v>8061.2</v>
      </c>
      <c r="AB435" s="64">
        <f t="shared" si="215"/>
        <v>23233.911111111112</v>
      </c>
      <c r="AC435" s="64">
        <f t="shared" si="216"/>
        <v>278806.93333333335</v>
      </c>
      <c r="AD435" s="64"/>
      <c r="AE435" s="64"/>
      <c r="AF435" s="64"/>
      <c r="AG435" s="64"/>
      <c r="AH435" s="64"/>
      <c r="AI435" s="64"/>
      <c r="AJ435" s="64"/>
      <c r="AK435" s="64"/>
      <c r="AL435" s="6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  <c r="IU435" s="24"/>
      <c r="IV435" s="24"/>
      <c r="IW435" s="24"/>
      <c r="IX435" s="24"/>
      <c r="IY435" s="24"/>
      <c r="IZ435" s="24"/>
      <c r="JA435" s="24"/>
      <c r="JB435" s="24"/>
      <c r="JC435" s="24"/>
      <c r="JD435" s="24"/>
      <c r="JE435" s="24"/>
      <c r="JF435" s="24"/>
      <c r="JG435" s="24"/>
      <c r="JH435" s="24"/>
      <c r="JI435" s="24"/>
      <c r="JJ435" s="24"/>
      <c r="JK435" s="24"/>
      <c r="JL435" s="24"/>
      <c r="JM435" s="24"/>
      <c r="JN435" s="24"/>
      <c r="JO435" s="24"/>
      <c r="JP435" s="24"/>
      <c r="JQ435" s="24"/>
      <c r="JR435" s="24"/>
      <c r="JS435" s="24"/>
      <c r="JT435" s="24"/>
      <c r="JU435" s="24"/>
      <c r="JV435" s="24"/>
      <c r="JW435" s="24"/>
      <c r="JX435" s="24"/>
      <c r="JY435" s="24"/>
      <c r="JZ435" s="24"/>
      <c r="KA435" s="24"/>
      <c r="KB435" s="24"/>
      <c r="KC435" s="24"/>
      <c r="KD435" s="24"/>
      <c r="KE435" s="24"/>
      <c r="KF435" s="24"/>
      <c r="KG435" s="24"/>
      <c r="KH435" s="24"/>
      <c r="KI435" s="24"/>
      <c r="KJ435" s="24"/>
      <c r="KK435" s="24"/>
      <c r="KL435" s="24"/>
      <c r="KM435" s="24"/>
      <c r="KN435" s="24"/>
      <c r="KO435" s="24"/>
      <c r="KP435" s="24"/>
      <c r="KQ435" s="24"/>
      <c r="KR435" s="24"/>
      <c r="KS435" s="24"/>
      <c r="KT435" s="24"/>
      <c r="KU435" s="24"/>
      <c r="KV435" s="24"/>
      <c r="KW435" s="24"/>
      <c r="KX435" s="24"/>
      <c r="KY435" s="24"/>
      <c r="KZ435" s="24"/>
      <c r="LA435" s="24"/>
      <c r="LB435" s="24"/>
      <c r="LC435" s="24"/>
      <c r="LD435" s="24"/>
      <c r="LE435" s="24"/>
      <c r="LF435" s="24"/>
      <c r="LG435" s="24"/>
      <c r="LH435" s="24"/>
      <c r="LI435" s="24"/>
      <c r="LJ435" s="24"/>
      <c r="LK435" s="24"/>
      <c r="LL435" s="24"/>
      <c r="LM435" s="24"/>
      <c r="LN435" s="24"/>
      <c r="LO435" s="24"/>
      <c r="LP435" s="24"/>
      <c r="LQ435" s="24"/>
      <c r="LR435" s="24"/>
      <c r="LS435" s="24"/>
      <c r="LT435" s="24"/>
      <c r="LU435" s="24"/>
      <c r="LV435" s="24"/>
      <c r="LW435" s="24"/>
      <c r="LX435" s="24"/>
      <c r="LY435" s="24"/>
      <c r="LZ435" s="24"/>
      <c r="MA435" s="24"/>
      <c r="MB435" s="24"/>
      <c r="MC435" s="24"/>
      <c r="MD435" s="24"/>
      <c r="ME435" s="24"/>
      <c r="MF435" s="24"/>
      <c r="MG435" s="24"/>
      <c r="MH435" s="24"/>
      <c r="MI435" s="24"/>
      <c r="MJ435" s="24"/>
      <c r="MK435" s="24"/>
      <c r="ML435" s="24"/>
      <c r="MM435" s="24"/>
      <c r="MN435" s="24"/>
      <c r="MO435" s="24"/>
      <c r="MP435" s="24"/>
      <c r="MQ435" s="24"/>
      <c r="MR435" s="24"/>
      <c r="MS435" s="24"/>
      <c r="MT435" s="24"/>
      <c r="MU435" s="24"/>
      <c r="MV435" s="24"/>
      <c r="MW435" s="24"/>
      <c r="MX435" s="24"/>
      <c r="MY435" s="24"/>
      <c r="MZ435" s="24"/>
      <c r="NA435" s="24"/>
      <c r="NB435" s="24"/>
      <c r="NC435" s="24"/>
      <c r="ND435" s="24"/>
      <c r="NE435" s="24"/>
      <c r="NF435" s="24"/>
      <c r="NG435" s="24"/>
      <c r="NH435" s="24"/>
      <c r="NI435" s="24"/>
      <c r="NJ435" s="24"/>
      <c r="NK435" s="24"/>
      <c r="NL435" s="24"/>
      <c r="NM435" s="24"/>
      <c r="NN435" s="24"/>
      <c r="NO435" s="24"/>
      <c r="NP435" s="24"/>
      <c r="NQ435" s="24"/>
      <c r="NR435" s="24"/>
      <c r="NS435" s="24"/>
      <c r="NT435" s="24"/>
      <c r="NU435" s="24"/>
      <c r="NV435" s="24"/>
      <c r="NW435" s="24"/>
      <c r="NX435" s="24"/>
      <c r="NY435" s="24"/>
      <c r="NZ435" s="24"/>
      <c r="OA435" s="24"/>
      <c r="OB435" s="24"/>
      <c r="OC435" s="24"/>
      <c r="OD435" s="24"/>
      <c r="OE435" s="24"/>
      <c r="OF435" s="24"/>
      <c r="OG435" s="24"/>
      <c r="OH435" s="24"/>
      <c r="OI435" s="24"/>
      <c r="OJ435" s="24"/>
      <c r="OK435" s="24"/>
      <c r="OL435" s="24"/>
      <c r="OM435" s="24"/>
      <c r="ON435" s="24"/>
      <c r="OO435" s="24"/>
      <c r="OP435" s="24"/>
      <c r="OQ435" s="24"/>
      <c r="OR435" s="24"/>
      <c r="OS435" s="24"/>
      <c r="OT435" s="24"/>
      <c r="OU435" s="24"/>
      <c r="OV435" s="24"/>
      <c r="OW435" s="24"/>
      <c r="OX435" s="24"/>
      <c r="OY435" s="24"/>
      <c r="OZ435" s="24"/>
      <c r="PA435" s="24"/>
      <c r="PB435" s="24"/>
      <c r="PC435" s="24"/>
      <c r="PD435" s="24"/>
      <c r="PE435" s="24"/>
      <c r="PF435" s="24"/>
      <c r="PG435" s="24"/>
      <c r="PH435" s="24"/>
      <c r="PI435" s="24"/>
      <c r="PJ435" s="24"/>
      <c r="PK435" s="24"/>
      <c r="PL435" s="24"/>
      <c r="PM435" s="24"/>
      <c r="PN435" s="24"/>
      <c r="PO435" s="24"/>
      <c r="PP435" s="24"/>
      <c r="PQ435" s="24"/>
      <c r="PR435" s="24"/>
      <c r="PS435" s="24"/>
      <c r="PT435" s="24"/>
      <c r="PU435" s="24"/>
      <c r="PV435" s="24"/>
      <c r="PW435" s="24"/>
      <c r="PX435" s="24"/>
      <c r="PY435" s="24"/>
      <c r="PZ435" s="24"/>
      <c r="QA435" s="24"/>
      <c r="QB435" s="24"/>
      <c r="QC435" s="24"/>
      <c r="QD435" s="24"/>
      <c r="QE435" s="24"/>
      <c r="QF435" s="24"/>
      <c r="QG435" s="24"/>
      <c r="QH435" s="24"/>
      <c r="QI435" s="24"/>
      <c r="QJ435" s="24"/>
      <c r="QK435" s="24"/>
      <c r="QL435" s="24"/>
      <c r="QM435" s="24"/>
      <c r="QN435" s="24"/>
      <c r="QO435" s="24"/>
      <c r="QP435" s="24"/>
      <c r="QQ435" s="24"/>
      <c r="QR435" s="24"/>
      <c r="QS435" s="24"/>
      <c r="QT435" s="24"/>
      <c r="QU435" s="24"/>
      <c r="QV435" s="24"/>
      <c r="QW435" s="24"/>
      <c r="QX435" s="24"/>
      <c r="QY435" s="24"/>
      <c r="QZ435" s="24"/>
      <c r="RA435" s="24"/>
      <c r="RB435" s="24"/>
      <c r="RC435" s="24"/>
      <c r="RD435" s="24"/>
      <c r="RE435" s="24"/>
      <c r="RF435" s="24"/>
      <c r="RG435" s="24"/>
      <c r="RH435" s="24"/>
      <c r="RI435" s="24"/>
      <c r="RJ435" s="24"/>
      <c r="RK435" s="24"/>
      <c r="RL435" s="24"/>
      <c r="RM435" s="24"/>
      <c r="RN435" s="24"/>
      <c r="RO435" s="24"/>
      <c r="RP435" s="24"/>
      <c r="RQ435" s="24"/>
      <c r="RR435" s="24"/>
      <c r="RS435" s="24"/>
      <c r="RT435" s="24"/>
      <c r="RU435" s="24"/>
      <c r="RV435" s="24"/>
      <c r="RW435" s="24"/>
      <c r="RX435" s="24"/>
      <c r="RY435" s="24"/>
      <c r="RZ435" s="24"/>
      <c r="SA435" s="24"/>
      <c r="SB435" s="24"/>
      <c r="SC435" s="24"/>
      <c r="SD435" s="24"/>
      <c r="SE435" s="24"/>
      <c r="SF435" s="24"/>
      <c r="SG435" s="24"/>
      <c r="SH435" s="24"/>
      <c r="SI435" s="24"/>
      <c r="SJ435" s="24"/>
      <c r="SK435" s="24"/>
      <c r="SL435" s="24"/>
      <c r="SM435" s="24"/>
      <c r="SN435" s="24"/>
      <c r="SO435" s="24"/>
      <c r="SP435" s="24"/>
      <c r="SQ435" s="24"/>
      <c r="SR435" s="24"/>
      <c r="SS435" s="24"/>
      <c r="ST435" s="24"/>
      <c r="SU435" s="24"/>
      <c r="SV435" s="24"/>
      <c r="SW435" s="24"/>
      <c r="SX435" s="24"/>
      <c r="SY435" s="24"/>
      <c r="SZ435" s="24"/>
      <c r="TA435" s="24"/>
      <c r="TB435" s="24"/>
      <c r="TC435" s="24"/>
      <c r="TD435" s="24"/>
      <c r="TE435" s="24"/>
      <c r="TF435" s="24"/>
      <c r="TG435" s="24"/>
      <c r="TH435" s="24"/>
      <c r="TI435" s="24"/>
      <c r="TJ435" s="24"/>
      <c r="TK435" s="24"/>
      <c r="TL435" s="24"/>
      <c r="TM435" s="24"/>
      <c r="TN435" s="24"/>
      <c r="TO435" s="24"/>
      <c r="TP435" s="24"/>
      <c r="TQ435" s="24"/>
      <c r="TR435" s="24"/>
      <c r="TS435" s="24"/>
      <c r="TT435" s="24"/>
      <c r="TU435" s="24"/>
      <c r="TV435" s="24"/>
      <c r="TW435" s="24"/>
      <c r="TX435" s="24"/>
      <c r="TY435" s="24"/>
      <c r="TZ435" s="24"/>
      <c r="UA435" s="24"/>
      <c r="UB435" s="24"/>
      <c r="UC435" s="24"/>
      <c r="UD435" s="24"/>
      <c r="UE435" s="24"/>
      <c r="UF435" s="24"/>
      <c r="UG435" s="24"/>
      <c r="UH435" s="24"/>
      <c r="UI435" s="24"/>
      <c r="UJ435" s="24"/>
      <c r="UK435" s="24"/>
      <c r="UL435" s="24"/>
      <c r="UM435" s="24"/>
      <c r="UN435" s="24"/>
      <c r="UO435" s="24"/>
      <c r="UP435" s="24"/>
      <c r="UQ435" s="24"/>
      <c r="UR435" s="24"/>
      <c r="US435" s="24"/>
      <c r="UT435" s="24"/>
      <c r="UU435" s="24"/>
      <c r="UV435" s="24"/>
      <c r="UW435" s="24"/>
      <c r="UX435" s="24"/>
      <c r="UY435" s="24"/>
      <c r="UZ435" s="24"/>
      <c r="VA435" s="24"/>
      <c r="VB435" s="24"/>
      <c r="VC435" s="24"/>
      <c r="VD435" s="24"/>
    </row>
    <row r="436" spans="1:576" s="23" customFormat="1" ht="15" customHeight="1" x14ac:dyDescent="0.2">
      <c r="A436" s="18">
        <v>103</v>
      </c>
      <c r="B436" s="89" t="s">
        <v>335</v>
      </c>
      <c r="C436" s="89" t="s">
        <v>336</v>
      </c>
      <c r="D436" s="20">
        <v>14</v>
      </c>
      <c r="E436" s="89" t="s">
        <v>257</v>
      </c>
      <c r="F436" s="89" t="s">
        <v>337</v>
      </c>
      <c r="G436" s="130" t="s">
        <v>127</v>
      </c>
      <c r="H436" s="22">
        <v>40</v>
      </c>
      <c r="I436" s="22" t="s">
        <v>123</v>
      </c>
      <c r="J436" s="21" t="s">
        <v>231</v>
      </c>
      <c r="K436" s="21" t="s">
        <v>285</v>
      </c>
      <c r="L436" s="21" t="s">
        <v>299</v>
      </c>
      <c r="M436" s="22">
        <v>1</v>
      </c>
      <c r="N436" s="225">
        <v>12087</v>
      </c>
      <c r="O436" s="62">
        <f t="shared" si="206"/>
        <v>2417.4</v>
      </c>
      <c r="P436" s="62"/>
      <c r="Q436" s="62">
        <f t="shared" si="207"/>
        <v>14504.4</v>
      </c>
      <c r="R436" s="62">
        <f>70.1*6</f>
        <v>420.59999999999997</v>
      </c>
      <c r="S436" s="62">
        <f t="shared" si="208"/>
        <v>2687.0666666666666</v>
      </c>
      <c r="T436" s="62">
        <f t="shared" si="209"/>
        <v>26870.666666666664</v>
      </c>
      <c r="U436" s="62">
        <f t="shared" si="210"/>
        <v>2175.66</v>
      </c>
      <c r="V436" s="62">
        <f t="shared" si="211"/>
        <v>435.13199999999995</v>
      </c>
      <c r="W436" s="62">
        <f t="shared" si="212"/>
        <v>725.22</v>
      </c>
      <c r="X436" s="62">
        <f t="shared" si="213"/>
        <v>290.08800000000002</v>
      </c>
      <c r="Y436" s="62">
        <f t="shared" si="217"/>
        <v>957</v>
      </c>
      <c r="Z436" s="62">
        <f t="shared" si="218"/>
        <v>661</v>
      </c>
      <c r="AA436" s="64">
        <f t="shared" si="214"/>
        <v>8061.2</v>
      </c>
      <c r="AB436" s="64">
        <f t="shared" si="215"/>
        <v>23304.011111111111</v>
      </c>
      <c r="AC436" s="64">
        <f t="shared" si="216"/>
        <v>279648.1333333333</v>
      </c>
      <c r="AD436" s="64"/>
      <c r="AE436" s="64"/>
      <c r="AF436" s="64"/>
      <c r="AG436" s="64"/>
      <c r="AH436" s="64"/>
      <c r="AI436" s="64"/>
      <c r="AJ436" s="64"/>
      <c r="AK436" s="64"/>
      <c r="AL436" s="6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  <c r="NQ436" s="24"/>
      <c r="NR436" s="24"/>
      <c r="NS436" s="24"/>
      <c r="NT436" s="24"/>
      <c r="NU436" s="24"/>
      <c r="NV436" s="24"/>
      <c r="NW436" s="24"/>
      <c r="NX436" s="24"/>
      <c r="NY436" s="24"/>
      <c r="NZ436" s="24"/>
      <c r="OA436" s="24"/>
      <c r="OB436" s="24"/>
      <c r="OC436" s="24"/>
      <c r="OD436" s="24"/>
      <c r="OE436" s="24"/>
      <c r="OF436" s="24"/>
      <c r="OG436" s="24"/>
      <c r="OH436" s="24"/>
      <c r="OI436" s="24"/>
      <c r="OJ436" s="24"/>
      <c r="OK436" s="24"/>
      <c r="OL436" s="24"/>
      <c r="OM436" s="24"/>
      <c r="ON436" s="24"/>
      <c r="OO436" s="24"/>
      <c r="OP436" s="24"/>
      <c r="OQ436" s="24"/>
      <c r="OR436" s="24"/>
      <c r="OS436" s="24"/>
      <c r="OT436" s="24"/>
      <c r="OU436" s="24"/>
      <c r="OV436" s="24"/>
      <c r="OW436" s="24"/>
      <c r="OX436" s="24"/>
      <c r="OY436" s="24"/>
      <c r="OZ436" s="24"/>
      <c r="PA436" s="24"/>
      <c r="PB436" s="24"/>
      <c r="PC436" s="24"/>
      <c r="PD436" s="24"/>
      <c r="PE436" s="24"/>
      <c r="PF436" s="24"/>
      <c r="PG436" s="24"/>
      <c r="PH436" s="24"/>
      <c r="PI436" s="24"/>
      <c r="PJ436" s="24"/>
      <c r="PK436" s="24"/>
      <c r="PL436" s="24"/>
      <c r="PM436" s="24"/>
      <c r="PN436" s="24"/>
      <c r="PO436" s="24"/>
      <c r="PP436" s="24"/>
      <c r="PQ436" s="24"/>
      <c r="PR436" s="24"/>
      <c r="PS436" s="24"/>
      <c r="PT436" s="24"/>
      <c r="PU436" s="24"/>
      <c r="PV436" s="24"/>
      <c r="PW436" s="24"/>
      <c r="PX436" s="24"/>
      <c r="PY436" s="24"/>
      <c r="PZ436" s="24"/>
      <c r="QA436" s="24"/>
      <c r="QB436" s="24"/>
      <c r="QC436" s="24"/>
      <c r="QD436" s="24"/>
      <c r="QE436" s="24"/>
      <c r="QF436" s="24"/>
      <c r="QG436" s="24"/>
      <c r="QH436" s="24"/>
      <c r="QI436" s="24"/>
      <c r="QJ436" s="24"/>
      <c r="QK436" s="24"/>
      <c r="QL436" s="24"/>
      <c r="QM436" s="24"/>
      <c r="QN436" s="24"/>
      <c r="QO436" s="24"/>
      <c r="QP436" s="24"/>
      <c r="QQ436" s="24"/>
      <c r="QR436" s="24"/>
      <c r="QS436" s="24"/>
      <c r="QT436" s="24"/>
      <c r="QU436" s="24"/>
      <c r="QV436" s="24"/>
      <c r="QW436" s="24"/>
      <c r="QX436" s="24"/>
      <c r="QY436" s="24"/>
      <c r="QZ436" s="24"/>
      <c r="RA436" s="24"/>
      <c r="RB436" s="24"/>
      <c r="RC436" s="24"/>
      <c r="RD436" s="24"/>
      <c r="RE436" s="24"/>
      <c r="RF436" s="24"/>
      <c r="RG436" s="24"/>
      <c r="RH436" s="24"/>
      <c r="RI436" s="24"/>
      <c r="RJ436" s="24"/>
      <c r="RK436" s="24"/>
      <c r="RL436" s="24"/>
      <c r="RM436" s="24"/>
      <c r="RN436" s="24"/>
      <c r="RO436" s="24"/>
      <c r="RP436" s="24"/>
      <c r="RQ436" s="24"/>
      <c r="RR436" s="24"/>
      <c r="RS436" s="24"/>
      <c r="RT436" s="24"/>
      <c r="RU436" s="24"/>
      <c r="RV436" s="24"/>
      <c r="RW436" s="24"/>
      <c r="RX436" s="24"/>
      <c r="RY436" s="24"/>
      <c r="RZ436" s="24"/>
      <c r="SA436" s="24"/>
      <c r="SB436" s="24"/>
      <c r="SC436" s="24"/>
      <c r="SD436" s="24"/>
      <c r="SE436" s="24"/>
      <c r="SF436" s="24"/>
      <c r="SG436" s="24"/>
      <c r="SH436" s="24"/>
      <c r="SI436" s="24"/>
      <c r="SJ436" s="24"/>
      <c r="SK436" s="24"/>
      <c r="SL436" s="24"/>
      <c r="SM436" s="24"/>
      <c r="SN436" s="24"/>
      <c r="SO436" s="24"/>
      <c r="SP436" s="24"/>
      <c r="SQ436" s="24"/>
      <c r="SR436" s="24"/>
      <c r="SS436" s="24"/>
      <c r="ST436" s="24"/>
      <c r="SU436" s="24"/>
      <c r="SV436" s="24"/>
      <c r="SW436" s="24"/>
      <c r="SX436" s="24"/>
      <c r="SY436" s="24"/>
      <c r="SZ436" s="24"/>
      <c r="TA436" s="24"/>
      <c r="TB436" s="24"/>
      <c r="TC436" s="24"/>
      <c r="TD436" s="24"/>
      <c r="TE436" s="24"/>
      <c r="TF436" s="24"/>
      <c r="TG436" s="24"/>
      <c r="TH436" s="24"/>
      <c r="TI436" s="24"/>
      <c r="TJ436" s="24"/>
      <c r="TK436" s="24"/>
      <c r="TL436" s="24"/>
      <c r="TM436" s="24"/>
      <c r="TN436" s="24"/>
      <c r="TO436" s="24"/>
      <c r="TP436" s="24"/>
      <c r="TQ436" s="24"/>
      <c r="TR436" s="24"/>
      <c r="TS436" s="24"/>
      <c r="TT436" s="24"/>
      <c r="TU436" s="24"/>
      <c r="TV436" s="24"/>
      <c r="TW436" s="24"/>
      <c r="TX436" s="24"/>
      <c r="TY436" s="24"/>
      <c r="TZ436" s="24"/>
      <c r="UA436" s="24"/>
      <c r="UB436" s="24"/>
      <c r="UC436" s="24"/>
      <c r="UD436" s="24"/>
      <c r="UE436" s="24"/>
      <c r="UF436" s="24"/>
      <c r="UG436" s="24"/>
      <c r="UH436" s="24"/>
      <c r="UI436" s="24"/>
      <c r="UJ436" s="24"/>
      <c r="UK436" s="24"/>
      <c r="UL436" s="24"/>
      <c r="UM436" s="24"/>
      <c r="UN436" s="24"/>
      <c r="UO436" s="24"/>
      <c r="UP436" s="24"/>
      <c r="UQ436" s="24"/>
      <c r="UR436" s="24"/>
      <c r="US436" s="24"/>
      <c r="UT436" s="24"/>
      <c r="UU436" s="24"/>
      <c r="UV436" s="24"/>
      <c r="UW436" s="24"/>
      <c r="UX436" s="24"/>
      <c r="UY436" s="24"/>
      <c r="UZ436" s="24"/>
      <c r="VA436" s="24"/>
      <c r="VB436" s="24"/>
      <c r="VC436" s="24"/>
      <c r="VD436" s="24"/>
    </row>
    <row r="437" spans="1:576" s="23" customFormat="1" ht="15" customHeight="1" x14ac:dyDescent="0.2">
      <c r="A437" s="18">
        <v>104</v>
      </c>
      <c r="B437" s="89" t="s">
        <v>335</v>
      </c>
      <c r="C437" s="89" t="s">
        <v>336</v>
      </c>
      <c r="D437" s="20">
        <v>14</v>
      </c>
      <c r="E437" s="89" t="s">
        <v>257</v>
      </c>
      <c r="F437" s="89" t="s">
        <v>337</v>
      </c>
      <c r="G437" s="130" t="s">
        <v>127</v>
      </c>
      <c r="H437" s="22">
        <v>40</v>
      </c>
      <c r="I437" s="22" t="s">
        <v>123</v>
      </c>
      <c r="J437" s="21" t="s">
        <v>231</v>
      </c>
      <c r="K437" s="21" t="s">
        <v>281</v>
      </c>
      <c r="L437" s="21" t="s">
        <v>299</v>
      </c>
      <c r="M437" s="22">
        <v>1</v>
      </c>
      <c r="N437" s="225">
        <v>12087</v>
      </c>
      <c r="O437" s="62">
        <f t="shared" si="206"/>
        <v>2417.4</v>
      </c>
      <c r="P437" s="62"/>
      <c r="Q437" s="62">
        <f t="shared" si="207"/>
        <v>14504.4</v>
      </c>
      <c r="R437" s="62"/>
      <c r="S437" s="62">
        <f t="shared" si="208"/>
        <v>2687.0666666666666</v>
      </c>
      <c r="T437" s="62">
        <f t="shared" si="209"/>
        <v>26870.666666666664</v>
      </c>
      <c r="U437" s="62">
        <f t="shared" si="210"/>
        <v>2175.66</v>
      </c>
      <c r="V437" s="62">
        <f t="shared" si="211"/>
        <v>435.13199999999995</v>
      </c>
      <c r="W437" s="62">
        <f t="shared" si="212"/>
        <v>725.22</v>
      </c>
      <c r="X437" s="62">
        <f t="shared" si="213"/>
        <v>290.08800000000002</v>
      </c>
      <c r="Y437" s="62">
        <f t="shared" si="217"/>
        <v>957</v>
      </c>
      <c r="Z437" s="62">
        <f t="shared" si="218"/>
        <v>661</v>
      </c>
      <c r="AA437" s="64">
        <f t="shared" si="214"/>
        <v>8061.2</v>
      </c>
      <c r="AB437" s="64">
        <f t="shared" si="215"/>
        <v>22883.411111111112</v>
      </c>
      <c r="AC437" s="64">
        <f t="shared" si="216"/>
        <v>274600.93333333335</v>
      </c>
      <c r="AD437" s="64"/>
      <c r="AE437" s="64"/>
      <c r="AF437" s="64"/>
      <c r="AG437" s="64"/>
      <c r="AH437" s="64"/>
      <c r="AI437" s="64"/>
      <c r="AJ437" s="64"/>
      <c r="AK437" s="64"/>
      <c r="AL437" s="6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24"/>
      <c r="JA437" s="24"/>
      <c r="JB437" s="24"/>
      <c r="JC437" s="24"/>
      <c r="JD437" s="24"/>
      <c r="JE437" s="24"/>
      <c r="JF437" s="24"/>
      <c r="JG437" s="24"/>
      <c r="JH437" s="24"/>
      <c r="JI437" s="24"/>
      <c r="JJ437" s="24"/>
      <c r="JK437" s="24"/>
      <c r="JL437" s="24"/>
      <c r="JM437" s="24"/>
      <c r="JN437" s="24"/>
      <c r="JO437" s="24"/>
      <c r="JP437" s="24"/>
      <c r="JQ437" s="24"/>
      <c r="JR437" s="24"/>
      <c r="JS437" s="24"/>
      <c r="JT437" s="24"/>
      <c r="JU437" s="24"/>
      <c r="JV437" s="24"/>
      <c r="JW437" s="24"/>
      <c r="JX437" s="24"/>
      <c r="JY437" s="24"/>
      <c r="JZ437" s="24"/>
      <c r="KA437" s="24"/>
      <c r="KB437" s="24"/>
      <c r="KC437" s="24"/>
      <c r="KD437" s="24"/>
      <c r="KE437" s="24"/>
      <c r="KF437" s="24"/>
      <c r="KG437" s="24"/>
      <c r="KH437" s="24"/>
      <c r="KI437" s="24"/>
      <c r="KJ437" s="24"/>
      <c r="KK437" s="24"/>
      <c r="KL437" s="24"/>
      <c r="KM437" s="24"/>
      <c r="KN437" s="24"/>
      <c r="KO437" s="24"/>
      <c r="KP437" s="24"/>
      <c r="KQ437" s="24"/>
      <c r="KR437" s="24"/>
      <c r="KS437" s="24"/>
      <c r="KT437" s="24"/>
      <c r="KU437" s="24"/>
      <c r="KV437" s="24"/>
      <c r="KW437" s="24"/>
      <c r="KX437" s="24"/>
      <c r="KY437" s="24"/>
      <c r="KZ437" s="24"/>
      <c r="LA437" s="24"/>
      <c r="LB437" s="24"/>
      <c r="LC437" s="24"/>
      <c r="LD437" s="24"/>
      <c r="LE437" s="24"/>
      <c r="LF437" s="24"/>
      <c r="LG437" s="24"/>
      <c r="LH437" s="24"/>
      <c r="LI437" s="24"/>
      <c r="LJ437" s="24"/>
      <c r="LK437" s="24"/>
      <c r="LL437" s="24"/>
      <c r="LM437" s="24"/>
      <c r="LN437" s="24"/>
      <c r="LO437" s="24"/>
      <c r="LP437" s="24"/>
      <c r="LQ437" s="24"/>
      <c r="LR437" s="24"/>
      <c r="LS437" s="24"/>
      <c r="LT437" s="24"/>
      <c r="LU437" s="24"/>
      <c r="LV437" s="24"/>
      <c r="LW437" s="24"/>
      <c r="LX437" s="24"/>
      <c r="LY437" s="24"/>
      <c r="LZ437" s="24"/>
      <c r="MA437" s="24"/>
      <c r="MB437" s="24"/>
      <c r="MC437" s="24"/>
      <c r="MD437" s="24"/>
      <c r="ME437" s="24"/>
      <c r="MF437" s="24"/>
      <c r="MG437" s="24"/>
      <c r="MH437" s="24"/>
      <c r="MI437" s="24"/>
      <c r="MJ437" s="24"/>
      <c r="MK437" s="24"/>
      <c r="ML437" s="24"/>
      <c r="MM437" s="24"/>
      <c r="MN437" s="24"/>
      <c r="MO437" s="24"/>
      <c r="MP437" s="24"/>
      <c r="MQ437" s="24"/>
      <c r="MR437" s="24"/>
      <c r="MS437" s="24"/>
      <c r="MT437" s="24"/>
      <c r="MU437" s="24"/>
      <c r="MV437" s="24"/>
      <c r="MW437" s="24"/>
      <c r="MX437" s="24"/>
      <c r="MY437" s="24"/>
      <c r="MZ437" s="24"/>
      <c r="NA437" s="24"/>
      <c r="NB437" s="24"/>
      <c r="NC437" s="24"/>
      <c r="ND437" s="24"/>
      <c r="NE437" s="24"/>
      <c r="NF437" s="24"/>
      <c r="NG437" s="24"/>
      <c r="NH437" s="24"/>
      <c r="NI437" s="24"/>
      <c r="NJ437" s="24"/>
      <c r="NK437" s="24"/>
      <c r="NL437" s="24"/>
      <c r="NM437" s="24"/>
      <c r="NN437" s="24"/>
      <c r="NO437" s="24"/>
      <c r="NP437" s="24"/>
      <c r="NQ437" s="24"/>
      <c r="NR437" s="24"/>
      <c r="NS437" s="24"/>
      <c r="NT437" s="24"/>
      <c r="NU437" s="24"/>
      <c r="NV437" s="24"/>
      <c r="NW437" s="24"/>
      <c r="NX437" s="24"/>
      <c r="NY437" s="24"/>
      <c r="NZ437" s="24"/>
      <c r="OA437" s="24"/>
      <c r="OB437" s="24"/>
      <c r="OC437" s="24"/>
      <c r="OD437" s="24"/>
      <c r="OE437" s="24"/>
      <c r="OF437" s="24"/>
      <c r="OG437" s="24"/>
      <c r="OH437" s="24"/>
      <c r="OI437" s="24"/>
      <c r="OJ437" s="24"/>
      <c r="OK437" s="24"/>
      <c r="OL437" s="24"/>
      <c r="OM437" s="24"/>
      <c r="ON437" s="24"/>
      <c r="OO437" s="24"/>
      <c r="OP437" s="24"/>
      <c r="OQ437" s="24"/>
      <c r="OR437" s="24"/>
      <c r="OS437" s="24"/>
      <c r="OT437" s="24"/>
      <c r="OU437" s="24"/>
      <c r="OV437" s="24"/>
      <c r="OW437" s="24"/>
      <c r="OX437" s="24"/>
      <c r="OY437" s="24"/>
      <c r="OZ437" s="24"/>
      <c r="PA437" s="24"/>
      <c r="PB437" s="24"/>
      <c r="PC437" s="24"/>
      <c r="PD437" s="24"/>
      <c r="PE437" s="24"/>
      <c r="PF437" s="24"/>
      <c r="PG437" s="24"/>
      <c r="PH437" s="24"/>
      <c r="PI437" s="24"/>
      <c r="PJ437" s="24"/>
      <c r="PK437" s="24"/>
      <c r="PL437" s="24"/>
      <c r="PM437" s="24"/>
      <c r="PN437" s="24"/>
      <c r="PO437" s="24"/>
      <c r="PP437" s="24"/>
      <c r="PQ437" s="24"/>
      <c r="PR437" s="24"/>
      <c r="PS437" s="24"/>
      <c r="PT437" s="24"/>
      <c r="PU437" s="24"/>
      <c r="PV437" s="24"/>
      <c r="PW437" s="24"/>
      <c r="PX437" s="24"/>
      <c r="PY437" s="24"/>
      <c r="PZ437" s="24"/>
      <c r="QA437" s="24"/>
      <c r="QB437" s="24"/>
      <c r="QC437" s="24"/>
      <c r="QD437" s="24"/>
      <c r="QE437" s="24"/>
      <c r="QF437" s="24"/>
      <c r="QG437" s="24"/>
      <c r="QH437" s="24"/>
      <c r="QI437" s="24"/>
      <c r="QJ437" s="24"/>
      <c r="QK437" s="24"/>
      <c r="QL437" s="24"/>
      <c r="QM437" s="24"/>
      <c r="QN437" s="24"/>
      <c r="QO437" s="24"/>
      <c r="QP437" s="24"/>
      <c r="QQ437" s="24"/>
      <c r="QR437" s="24"/>
      <c r="QS437" s="24"/>
      <c r="QT437" s="24"/>
      <c r="QU437" s="24"/>
      <c r="QV437" s="24"/>
      <c r="QW437" s="24"/>
      <c r="QX437" s="24"/>
      <c r="QY437" s="24"/>
      <c r="QZ437" s="24"/>
      <c r="RA437" s="24"/>
      <c r="RB437" s="24"/>
      <c r="RC437" s="24"/>
      <c r="RD437" s="24"/>
      <c r="RE437" s="24"/>
      <c r="RF437" s="24"/>
      <c r="RG437" s="24"/>
      <c r="RH437" s="24"/>
      <c r="RI437" s="24"/>
      <c r="RJ437" s="24"/>
      <c r="RK437" s="24"/>
      <c r="RL437" s="24"/>
      <c r="RM437" s="24"/>
      <c r="RN437" s="24"/>
      <c r="RO437" s="24"/>
      <c r="RP437" s="24"/>
      <c r="RQ437" s="24"/>
      <c r="RR437" s="24"/>
      <c r="RS437" s="24"/>
      <c r="RT437" s="24"/>
      <c r="RU437" s="24"/>
      <c r="RV437" s="24"/>
      <c r="RW437" s="24"/>
      <c r="RX437" s="24"/>
      <c r="RY437" s="24"/>
      <c r="RZ437" s="24"/>
      <c r="SA437" s="24"/>
      <c r="SB437" s="24"/>
      <c r="SC437" s="24"/>
      <c r="SD437" s="24"/>
      <c r="SE437" s="24"/>
      <c r="SF437" s="24"/>
      <c r="SG437" s="24"/>
      <c r="SH437" s="24"/>
      <c r="SI437" s="24"/>
      <c r="SJ437" s="24"/>
      <c r="SK437" s="24"/>
      <c r="SL437" s="24"/>
      <c r="SM437" s="24"/>
      <c r="SN437" s="24"/>
      <c r="SO437" s="24"/>
      <c r="SP437" s="24"/>
      <c r="SQ437" s="24"/>
      <c r="SR437" s="24"/>
      <c r="SS437" s="24"/>
      <c r="ST437" s="24"/>
      <c r="SU437" s="24"/>
      <c r="SV437" s="24"/>
      <c r="SW437" s="24"/>
      <c r="SX437" s="24"/>
      <c r="SY437" s="24"/>
      <c r="SZ437" s="24"/>
      <c r="TA437" s="24"/>
      <c r="TB437" s="24"/>
      <c r="TC437" s="24"/>
      <c r="TD437" s="24"/>
      <c r="TE437" s="24"/>
      <c r="TF437" s="24"/>
      <c r="TG437" s="24"/>
      <c r="TH437" s="24"/>
      <c r="TI437" s="24"/>
      <c r="TJ437" s="24"/>
      <c r="TK437" s="24"/>
      <c r="TL437" s="24"/>
      <c r="TM437" s="24"/>
      <c r="TN437" s="24"/>
      <c r="TO437" s="24"/>
      <c r="TP437" s="24"/>
      <c r="TQ437" s="24"/>
      <c r="TR437" s="24"/>
      <c r="TS437" s="24"/>
      <c r="TT437" s="24"/>
      <c r="TU437" s="24"/>
      <c r="TV437" s="24"/>
      <c r="TW437" s="24"/>
      <c r="TX437" s="24"/>
      <c r="TY437" s="24"/>
      <c r="TZ437" s="24"/>
      <c r="UA437" s="24"/>
      <c r="UB437" s="24"/>
      <c r="UC437" s="24"/>
      <c r="UD437" s="24"/>
      <c r="UE437" s="24"/>
      <c r="UF437" s="24"/>
      <c r="UG437" s="24"/>
      <c r="UH437" s="24"/>
      <c r="UI437" s="24"/>
      <c r="UJ437" s="24"/>
      <c r="UK437" s="24"/>
      <c r="UL437" s="24"/>
      <c r="UM437" s="24"/>
      <c r="UN437" s="24"/>
      <c r="UO437" s="24"/>
      <c r="UP437" s="24"/>
      <c r="UQ437" s="24"/>
      <c r="UR437" s="24"/>
      <c r="US437" s="24"/>
      <c r="UT437" s="24"/>
      <c r="UU437" s="24"/>
      <c r="UV437" s="24"/>
      <c r="UW437" s="24"/>
      <c r="UX437" s="24"/>
      <c r="UY437" s="24"/>
      <c r="UZ437" s="24"/>
      <c r="VA437" s="24"/>
      <c r="VB437" s="24"/>
      <c r="VC437" s="24"/>
      <c r="VD437" s="24"/>
    </row>
    <row r="438" spans="1:576" s="23" customFormat="1" ht="15" customHeight="1" x14ac:dyDescent="0.2">
      <c r="A438" s="18">
        <v>105</v>
      </c>
      <c r="B438" s="89" t="s">
        <v>335</v>
      </c>
      <c r="C438" s="89" t="s">
        <v>336</v>
      </c>
      <c r="D438" s="20">
        <v>14</v>
      </c>
      <c r="E438" s="89" t="s">
        <v>257</v>
      </c>
      <c r="F438" s="89" t="s">
        <v>337</v>
      </c>
      <c r="G438" s="130" t="s">
        <v>127</v>
      </c>
      <c r="H438" s="22">
        <v>40</v>
      </c>
      <c r="I438" s="22" t="s">
        <v>123</v>
      </c>
      <c r="J438" s="21" t="s">
        <v>231</v>
      </c>
      <c r="K438" s="21" t="s">
        <v>281</v>
      </c>
      <c r="L438" s="21" t="s">
        <v>299</v>
      </c>
      <c r="M438" s="22">
        <v>1</v>
      </c>
      <c r="N438" s="225">
        <v>12087</v>
      </c>
      <c r="O438" s="62">
        <f t="shared" si="206"/>
        <v>2417.4</v>
      </c>
      <c r="P438" s="62"/>
      <c r="Q438" s="62">
        <f t="shared" si="207"/>
        <v>14504.4</v>
      </c>
      <c r="R438" s="62"/>
      <c r="S438" s="62">
        <f t="shared" si="208"/>
        <v>2687.0666666666666</v>
      </c>
      <c r="T438" s="62">
        <f t="shared" si="209"/>
        <v>26870.666666666664</v>
      </c>
      <c r="U438" s="62">
        <f t="shared" si="210"/>
        <v>2175.66</v>
      </c>
      <c r="V438" s="62">
        <f t="shared" si="211"/>
        <v>435.13199999999995</v>
      </c>
      <c r="W438" s="62">
        <f t="shared" si="212"/>
        <v>725.22</v>
      </c>
      <c r="X438" s="62">
        <f t="shared" si="213"/>
        <v>290.08800000000002</v>
      </c>
      <c r="Y438" s="62">
        <f t="shared" si="217"/>
        <v>957</v>
      </c>
      <c r="Z438" s="62">
        <f t="shared" si="218"/>
        <v>661</v>
      </c>
      <c r="AA438" s="64">
        <f t="shared" si="214"/>
        <v>8061.2</v>
      </c>
      <c r="AB438" s="64">
        <f t="shared" si="215"/>
        <v>22883.411111111112</v>
      </c>
      <c r="AC438" s="64">
        <f t="shared" si="216"/>
        <v>274600.93333333335</v>
      </c>
      <c r="AD438" s="64"/>
      <c r="AE438" s="64"/>
      <c r="AF438" s="64"/>
      <c r="AG438" s="64"/>
      <c r="AH438" s="64"/>
      <c r="AI438" s="64"/>
      <c r="AJ438" s="64"/>
      <c r="AK438" s="64"/>
      <c r="AL438" s="6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  <c r="NQ438" s="24"/>
      <c r="NR438" s="24"/>
      <c r="NS438" s="24"/>
      <c r="NT438" s="24"/>
      <c r="NU438" s="24"/>
      <c r="NV438" s="24"/>
      <c r="NW438" s="24"/>
      <c r="NX438" s="24"/>
      <c r="NY438" s="24"/>
      <c r="NZ438" s="24"/>
      <c r="OA438" s="24"/>
      <c r="OB438" s="24"/>
      <c r="OC438" s="24"/>
      <c r="OD438" s="24"/>
      <c r="OE438" s="24"/>
      <c r="OF438" s="24"/>
      <c r="OG438" s="24"/>
      <c r="OH438" s="24"/>
      <c r="OI438" s="24"/>
      <c r="OJ438" s="24"/>
      <c r="OK438" s="24"/>
      <c r="OL438" s="24"/>
      <c r="OM438" s="24"/>
      <c r="ON438" s="24"/>
      <c r="OO438" s="24"/>
      <c r="OP438" s="24"/>
      <c r="OQ438" s="24"/>
      <c r="OR438" s="24"/>
      <c r="OS438" s="24"/>
      <c r="OT438" s="24"/>
      <c r="OU438" s="24"/>
      <c r="OV438" s="24"/>
      <c r="OW438" s="24"/>
      <c r="OX438" s="24"/>
      <c r="OY438" s="24"/>
      <c r="OZ438" s="24"/>
      <c r="PA438" s="24"/>
      <c r="PB438" s="24"/>
      <c r="PC438" s="24"/>
      <c r="PD438" s="24"/>
      <c r="PE438" s="24"/>
      <c r="PF438" s="24"/>
      <c r="PG438" s="24"/>
      <c r="PH438" s="24"/>
      <c r="PI438" s="24"/>
      <c r="PJ438" s="24"/>
      <c r="PK438" s="24"/>
      <c r="PL438" s="24"/>
      <c r="PM438" s="24"/>
      <c r="PN438" s="24"/>
      <c r="PO438" s="24"/>
      <c r="PP438" s="24"/>
      <c r="PQ438" s="24"/>
      <c r="PR438" s="24"/>
      <c r="PS438" s="24"/>
      <c r="PT438" s="24"/>
      <c r="PU438" s="24"/>
      <c r="PV438" s="24"/>
      <c r="PW438" s="24"/>
      <c r="PX438" s="24"/>
      <c r="PY438" s="24"/>
      <c r="PZ438" s="24"/>
      <c r="QA438" s="24"/>
      <c r="QB438" s="24"/>
      <c r="QC438" s="24"/>
      <c r="QD438" s="24"/>
      <c r="QE438" s="24"/>
      <c r="QF438" s="24"/>
      <c r="QG438" s="24"/>
      <c r="QH438" s="24"/>
      <c r="QI438" s="24"/>
      <c r="QJ438" s="24"/>
      <c r="QK438" s="24"/>
      <c r="QL438" s="24"/>
      <c r="QM438" s="24"/>
      <c r="QN438" s="24"/>
      <c r="QO438" s="24"/>
      <c r="QP438" s="24"/>
      <c r="QQ438" s="24"/>
      <c r="QR438" s="24"/>
      <c r="QS438" s="24"/>
      <c r="QT438" s="24"/>
      <c r="QU438" s="24"/>
      <c r="QV438" s="24"/>
      <c r="QW438" s="24"/>
      <c r="QX438" s="24"/>
      <c r="QY438" s="24"/>
      <c r="QZ438" s="24"/>
      <c r="RA438" s="24"/>
      <c r="RB438" s="24"/>
      <c r="RC438" s="24"/>
      <c r="RD438" s="24"/>
      <c r="RE438" s="24"/>
      <c r="RF438" s="24"/>
      <c r="RG438" s="24"/>
      <c r="RH438" s="24"/>
      <c r="RI438" s="24"/>
      <c r="RJ438" s="24"/>
      <c r="RK438" s="24"/>
      <c r="RL438" s="24"/>
      <c r="RM438" s="24"/>
      <c r="RN438" s="24"/>
      <c r="RO438" s="24"/>
      <c r="RP438" s="24"/>
      <c r="RQ438" s="24"/>
      <c r="RR438" s="24"/>
      <c r="RS438" s="24"/>
      <c r="RT438" s="24"/>
      <c r="RU438" s="24"/>
      <c r="RV438" s="24"/>
      <c r="RW438" s="24"/>
      <c r="RX438" s="24"/>
      <c r="RY438" s="24"/>
      <c r="RZ438" s="24"/>
      <c r="SA438" s="24"/>
      <c r="SB438" s="24"/>
      <c r="SC438" s="24"/>
      <c r="SD438" s="24"/>
      <c r="SE438" s="24"/>
      <c r="SF438" s="24"/>
      <c r="SG438" s="24"/>
      <c r="SH438" s="24"/>
      <c r="SI438" s="24"/>
      <c r="SJ438" s="24"/>
      <c r="SK438" s="24"/>
      <c r="SL438" s="24"/>
      <c r="SM438" s="24"/>
      <c r="SN438" s="24"/>
      <c r="SO438" s="24"/>
      <c r="SP438" s="24"/>
      <c r="SQ438" s="24"/>
      <c r="SR438" s="24"/>
      <c r="SS438" s="24"/>
      <c r="ST438" s="24"/>
      <c r="SU438" s="24"/>
      <c r="SV438" s="24"/>
      <c r="SW438" s="24"/>
      <c r="SX438" s="24"/>
      <c r="SY438" s="24"/>
      <c r="SZ438" s="24"/>
      <c r="TA438" s="24"/>
      <c r="TB438" s="24"/>
      <c r="TC438" s="24"/>
      <c r="TD438" s="24"/>
      <c r="TE438" s="24"/>
      <c r="TF438" s="24"/>
      <c r="TG438" s="24"/>
      <c r="TH438" s="24"/>
      <c r="TI438" s="24"/>
      <c r="TJ438" s="24"/>
      <c r="TK438" s="24"/>
      <c r="TL438" s="24"/>
      <c r="TM438" s="24"/>
      <c r="TN438" s="24"/>
      <c r="TO438" s="24"/>
      <c r="TP438" s="24"/>
      <c r="TQ438" s="24"/>
      <c r="TR438" s="24"/>
      <c r="TS438" s="24"/>
      <c r="TT438" s="24"/>
      <c r="TU438" s="24"/>
      <c r="TV438" s="24"/>
      <c r="TW438" s="24"/>
      <c r="TX438" s="24"/>
      <c r="TY438" s="24"/>
      <c r="TZ438" s="24"/>
      <c r="UA438" s="24"/>
      <c r="UB438" s="24"/>
      <c r="UC438" s="24"/>
      <c r="UD438" s="24"/>
      <c r="UE438" s="24"/>
      <c r="UF438" s="24"/>
      <c r="UG438" s="24"/>
      <c r="UH438" s="24"/>
      <c r="UI438" s="24"/>
      <c r="UJ438" s="24"/>
      <c r="UK438" s="24"/>
      <c r="UL438" s="24"/>
      <c r="UM438" s="24"/>
      <c r="UN438" s="24"/>
      <c r="UO438" s="24"/>
      <c r="UP438" s="24"/>
      <c r="UQ438" s="24"/>
      <c r="UR438" s="24"/>
      <c r="US438" s="24"/>
      <c r="UT438" s="24"/>
      <c r="UU438" s="24"/>
      <c r="UV438" s="24"/>
      <c r="UW438" s="24"/>
      <c r="UX438" s="24"/>
      <c r="UY438" s="24"/>
      <c r="UZ438" s="24"/>
      <c r="VA438" s="24"/>
      <c r="VB438" s="24"/>
      <c r="VC438" s="24"/>
      <c r="VD438" s="24"/>
    </row>
    <row r="439" spans="1:576" s="23" customFormat="1" ht="15" customHeight="1" x14ac:dyDescent="0.2">
      <c r="A439" s="18">
        <v>106</v>
      </c>
      <c r="B439" s="89" t="s">
        <v>335</v>
      </c>
      <c r="C439" s="89" t="s">
        <v>336</v>
      </c>
      <c r="D439" s="20">
        <v>14</v>
      </c>
      <c r="E439" s="89" t="s">
        <v>257</v>
      </c>
      <c r="F439" s="89" t="s">
        <v>337</v>
      </c>
      <c r="G439" s="130" t="s">
        <v>127</v>
      </c>
      <c r="H439" s="22">
        <v>40</v>
      </c>
      <c r="I439" s="157" t="s">
        <v>123</v>
      </c>
      <c r="J439" s="21" t="s">
        <v>248</v>
      </c>
      <c r="K439" s="21" t="s">
        <v>284</v>
      </c>
      <c r="L439" s="21" t="s">
        <v>299</v>
      </c>
      <c r="M439" s="22">
        <v>1</v>
      </c>
      <c r="N439" s="225">
        <v>12087</v>
      </c>
      <c r="O439" s="62">
        <f t="shared" si="206"/>
        <v>2417.4</v>
      </c>
      <c r="P439" s="62"/>
      <c r="Q439" s="62">
        <f t="shared" si="207"/>
        <v>14504.4</v>
      </c>
      <c r="R439" s="62">
        <f>70.1*6</f>
        <v>420.59999999999997</v>
      </c>
      <c r="S439" s="62">
        <f t="shared" si="208"/>
        <v>2687.0666666666666</v>
      </c>
      <c r="T439" s="62">
        <f t="shared" si="209"/>
        <v>26870.666666666664</v>
      </c>
      <c r="U439" s="62">
        <f t="shared" si="210"/>
        <v>2175.66</v>
      </c>
      <c r="V439" s="62">
        <f t="shared" si="211"/>
        <v>435.13199999999995</v>
      </c>
      <c r="W439" s="62">
        <f t="shared" si="212"/>
        <v>725.22</v>
      </c>
      <c r="X439" s="62">
        <f t="shared" si="213"/>
        <v>290.08800000000002</v>
      </c>
      <c r="Y439" s="62">
        <f t="shared" si="217"/>
        <v>957</v>
      </c>
      <c r="Z439" s="62">
        <f t="shared" si="218"/>
        <v>661</v>
      </c>
      <c r="AA439" s="64">
        <f t="shared" si="214"/>
        <v>8061.2</v>
      </c>
      <c r="AB439" s="64">
        <f t="shared" si="215"/>
        <v>23304.011111111111</v>
      </c>
      <c r="AC439" s="64">
        <f t="shared" si="216"/>
        <v>279648.1333333333</v>
      </c>
      <c r="AD439" s="64"/>
      <c r="AE439" s="64"/>
      <c r="AF439" s="64"/>
      <c r="AG439" s="64"/>
      <c r="AH439" s="64"/>
      <c r="AI439" s="64"/>
      <c r="AJ439" s="64"/>
      <c r="AK439" s="64"/>
      <c r="AL439" s="6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  <c r="IU439" s="24"/>
      <c r="IV439" s="24"/>
      <c r="IW439" s="24"/>
      <c r="IX439" s="24"/>
      <c r="IY439" s="24"/>
      <c r="IZ439" s="24"/>
      <c r="JA439" s="24"/>
      <c r="JB439" s="24"/>
      <c r="JC439" s="24"/>
      <c r="JD439" s="24"/>
      <c r="JE439" s="24"/>
      <c r="JF439" s="24"/>
      <c r="JG439" s="24"/>
      <c r="JH439" s="24"/>
      <c r="JI439" s="24"/>
      <c r="JJ439" s="24"/>
      <c r="JK439" s="24"/>
      <c r="JL439" s="24"/>
      <c r="JM439" s="24"/>
      <c r="JN439" s="24"/>
      <c r="JO439" s="24"/>
      <c r="JP439" s="24"/>
      <c r="JQ439" s="24"/>
      <c r="JR439" s="24"/>
      <c r="JS439" s="24"/>
      <c r="JT439" s="24"/>
      <c r="JU439" s="24"/>
      <c r="JV439" s="24"/>
      <c r="JW439" s="24"/>
      <c r="JX439" s="24"/>
      <c r="JY439" s="24"/>
      <c r="JZ439" s="24"/>
      <c r="KA439" s="24"/>
      <c r="KB439" s="24"/>
      <c r="KC439" s="24"/>
      <c r="KD439" s="24"/>
      <c r="KE439" s="24"/>
      <c r="KF439" s="24"/>
      <c r="KG439" s="24"/>
      <c r="KH439" s="24"/>
      <c r="KI439" s="24"/>
      <c r="KJ439" s="24"/>
      <c r="KK439" s="24"/>
      <c r="KL439" s="24"/>
      <c r="KM439" s="24"/>
      <c r="KN439" s="24"/>
      <c r="KO439" s="24"/>
      <c r="KP439" s="24"/>
      <c r="KQ439" s="24"/>
      <c r="KR439" s="24"/>
      <c r="KS439" s="24"/>
      <c r="KT439" s="24"/>
      <c r="KU439" s="24"/>
      <c r="KV439" s="24"/>
      <c r="KW439" s="24"/>
      <c r="KX439" s="24"/>
      <c r="KY439" s="24"/>
      <c r="KZ439" s="24"/>
      <c r="LA439" s="24"/>
      <c r="LB439" s="24"/>
      <c r="LC439" s="24"/>
      <c r="LD439" s="24"/>
      <c r="LE439" s="24"/>
      <c r="LF439" s="24"/>
      <c r="LG439" s="24"/>
      <c r="LH439" s="24"/>
      <c r="LI439" s="24"/>
      <c r="LJ439" s="24"/>
      <c r="LK439" s="24"/>
      <c r="LL439" s="24"/>
      <c r="LM439" s="24"/>
      <c r="LN439" s="24"/>
      <c r="LO439" s="24"/>
      <c r="LP439" s="24"/>
      <c r="LQ439" s="24"/>
      <c r="LR439" s="24"/>
      <c r="LS439" s="24"/>
      <c r="LT439" s="24"/>
      <c r="LU439" s="24"/>
      <c r="LV439" s="24"/>
      <c r="LW439" s="24"/>
      <c r="LX439" s="24"/>
      <c r="LY439" s="24"/>
      <c r="LZ439" s="24"/>
      <c r="MA439" s="24"/>
      <c r="MB439" s="24"/>
      <c r="MC439" s="24"/>
      <c r="MD439" s="24"/>
      <c r="ME439" s="24"/>
      <c r="MF439" s="24"/>
      <c r="MG439" s="24"/>
      <c r="MH439" s="24"/>
      <c r="MI439" s="24"/>
      <c r="MJ439" s="24"/>
      <c r="MK439" s="24"/>
      <c r="ML439" s="24"/>
      <c r="MM439" s="24"/>
      <c r="MN439" s="24"/>
      <c r="MO439" s="24"/>
      <c r="MP439" s="24"/>
      <c r="MQ439" s="24"/>
      <c r="MR439" s="24"/>
      <c r="MS439" s="24"/>
      <c r="MT439" s="24"/>
      <c r="MU439" s="24"/>
      <c r="MV439" s="24"/>
      <c r="MW439" s="24"/>
      <c r="MX439" s="24"/>
      <c r="MY439" s="24"/>
      <c r="MZ439" s="24"/>
      <c r="NA439" s="24"/>
      <c r="NB439" s="24"/>
      <c r="NC439" s="24"/>
      <c r="ND439" s="24"/>
      <c r="NE439" s="24"/>
      <c r="NF439" s="24"/>
      <c r="NG439" s="24"/>
      <c r="NH439" s="24"/>
      <c r="NI439" s="24"/>
      <c r="NJ439" s="24"/>
      <c r="NK439" s="24"/>
      <c r="NL439" s="24"/>
      <c r="NM439" s="24"/>
      <c r="NN439" s="24"/>
      <c r="NO439" s="24"/>
      <c r="NP439" s="24"/>
      <c r="NQ439" s="24"/>
      <c r="NR439" s="24"/>
      <c r="NS439" s="24"/>
      <c r="NT439" s="24"/>
      <c r="NU439" s="24"/>
      <c r="NV439" s="24"/>
      <c r="NW439" s="24"/>
      <c r="NX439" s="24"/>
      <c r="NY439" s="24"/>
      <c r="NZ439" s="24"/>
      <c r="OA439" s="24"/>
      <c r="OB439" s="24"/>
      <c r="OC439" s="24"/>
      <c r="OD439" s="24"/>
      <c r="OE439" s="24"/>
      <c r="OF439" s="24"/>
      <c r="OG439" s="24"/>
      <c r="OH439" s="24"/>
      <c r="OI439" s="24"/>
      <c r="OJ439" s="24"/>
      <c r="OK439" s="24"/>
      <c r="OL439" s="24"/>
      <c r="OM439" s="24"/>
      <c r="ON439" s="24"/>
      <c r="OO439" s="24"/>
      <c r="OP439" s="24"/>
      <c r="OQ439" s="24"/>
      <c r="OR439" s="24"/>
      <c r="OS439" s="24"/>
      <c r="OT439" s="24"/>
      <c r="OU439" s="24"/>
      <c r="OV439" s="24"/>
      <c r="OW439" s="24"/>
      <c r="OX439" s="24"/>
      <c r="OY439" s="24"/>
      <c r="OZ439" s="24"/>
      <c r="PA439" s="24"/>
      <c r="PB439" s="24"/>
      <c r="PC439" s="24"/>
      <c r="PD439" s="24"/>
      <c r="PE439" s="24"/>
      <c r="PF439" s="24"/>
      <c r="PG439" s="24"/>
      <c r="PH439" s="24"/>
      <c r="PI439" s="24"/>
      <c r="PJ439" s="24"/>
      <c r="PK439" s="24"/>
      <c r="PL439" s="24"/>
      <c r="PM439" s="24"/>
      <c r="PN439" s="24"/>
      <c r="PO439" s="24"/>
      <c r="PP439" s="24"/>
      <c r="PQ439" s="24"/>
      <c r="PR439" s="24"/>
      <c r="PS439" s="24"/>
      <c r="PT439" s="24"/>
      <c r="PU439" s="24"/>
      <c r="PV439" s="24"/>
      <c r="PW439" s="24"/>
      <c r="PX439" s="24"/>
      <c r="PY439" s="24"/>
      <c r="PZ439" s="24"/>
      <c r="QA439" s="24"/>
      <c r="QB439" s="24"/>
      <c r="QC439" s="24"/>
      <c r="QD439" s="24"/>
      <c r="QE439" s="24"/>
      <c r="QF439" s="24"/>
      <c r="QG439" s="24"/>
      <c r="QH439" s="24"/>
      <c r="QI439" s="24"/>
      <c r="QJ439" s="24"/>
      <c r="QK439" s="24"/>
      <c r="QL439" s="24"/>
      <c r="QM439" s="24"/>
      <c r="QN439" s="24"/>
      <c r="QO439" s="24"/>
      <c r="QP439" s="24"/>
      <c r="QQ439" s="24"/>
      <c r="QR439" s="24"/>
      <c r="QS439" s="24"/>
      <c r="QT439" s="24"/>
      <c r="QU439" s="24"/>
      <c r="QV439" s="24"/>
      <c r="QW439" s="24"/>
      <c r="QX439" s="24"/>
      <c r="QY439" s="24"/>
      <c r="QZ439" s="24"/>
      <c r="RA439" s="24"/>
      <c r="RB439" s="24"/>
      <c r="RC439" s="24"/>
      <c r="RD439" s="24"/>
      <c r="RE439" s="24"/>
      <c r="RF439" s="24"/>
      <c r="RG439" s="24"/>
      <c r="RH439" s="24"/>
      <c r="RI439" s="24"/>
      <c r="RJ439" s="24"/>
      <c r="RK439" s="24"/>
      <c r="RL439" s="24"/>
      <c r="RM439" s="24"/>
      <c r="RN439" s="24"/>
      <c r="RO439" s="24"/>
      <c r="RP439" s="24"/>
      <c r="RQ439" s="24"/>
      <c r="RR439" s="24"/>
      <c r="RS439" s="24"/>
      <c r="RT439" s="24"/>
      <c r="RU439" s="24"/>
      <c r="RV439" s="24"/>
      <c r="RW439" s="24"/>
      <c r="RX439" s="24"/>
      <c r="RY439" s="24"/>
      <c r="RZ439" s="24"/>
      <c r="SA439" s="24"/>
      <c r="SB439" s="24"/>
      <c r="SC439" s="24"/>
      <c r="SD439" s="24"/>
      <c r="SE439" s="24"/>
      <c r="SF439" s="24"/>
      <c r="SG439" s="24"/>
      <c r="SH439" s="24"/>
      <c r="SI439" s="24"/>
      <c r="SJ439" s="24"/>
      <c r="SK439" s="24"/>
      <c r="SL439" s="24"/>
      <c r="SM439" s="24"/>
      <c r="SN439" s="24"/>
      <c r="SO439" s="24"/>
      <c r="SP439" s="24"/>
      <c r="SQ439" s="24"/>
      <c r="SR439" s="24"/>
      <c r="SS439" s="24"/>
      <c r="ST439" s="24"/>
      <c r="SU439" s="24"/>
      <c r="SV439" s="24"/>
      <c r="SW439" s="24"/>
      <c r="SX439" s="24"/>
      <c r="SY439" s="24"/>
      <c r="SZ439" s="24"/>
      <c r="TA439" s="24"/>
      <c r="TB439" s="24"/>
      <c r="TC439" s="24"/>
      <c r="TD439" s="24"/>
      <c r="TE439" s="24"/>
      <c r="TF439" s="24"/>
      <c r="TG439" s="24"/>
      <c r="TH439" s="24"/>
      <c r="TI439" s="24"/>
      <c r="TJ439" s="24"/>
      <c r="TK439" s="24"/>
      <c r="TL439" s="24"/>
      <c r="TM439" s="24"/>
      <c r="TN439" s="24"/>
      <c r="TO439" s="24"/>
      <c r="TP439" s="24"/>
      <c r="TQ439" s="24"/>
      <c r="TR439" s="24"/>
      <c r="TS439" s="24"/>
      <c r="TT439" s="24"/>
      <c r="TU439" s="24"/>
      <c r="TV439" s="24"/>
      <c r="TW439" s="24"/>
      <c r="TX439" s="24"/>
      <c r="TY439" s="24"/>
      <c r="TZ439" s="24"/>
      <c r="UA439" s="24"/>
      <c r="UB439" s="24"/>
      <c r="UC439" s="24"/>
      <c r="UD439" s="24"/>
      <c r="UE439" s="24"/>
      <c r="UF439" s="24"/>
      <c r="UG439" s="24"/>
      <c r="UH439" s="24"/>
      <c r="UI439" s="24"/>
      <c r="UJ439" s="24"/>
      <c r="UK439" s="24"/>
      <c r="UL439" s="24"/>
      <c r="UM439" s="24"/>
      <c r="UN439" s="24"/>
      <c r="UO439" s="24"/>
      <c r="UP439" s="24"/>
      <c r="UQ439" s="24"/>
      <c r="UR439" s="24"/>
      <c r="US439" s="24"/>
      <c r="UT439" s="24"/>
      <c r="UU439" s="24"/>
      <c r="UV439" s="24"/>
      <c r="UW439" s="24"/>
      <c r="UX439" s="24"/>
      <c r="UY439" s="24"/>
      <c r="UZ439" s="24"/>
      <c r="VA439" s="24"/>
      <c r="VB439" s="24"/>
      <c r="VC439" s="24"/>
      <c r="VD439" s="24"/>
    </row>
    <row r="440" spans="1:576" s="23" customFormat="1" ht="15" customHeight="1" x14ac:dyDescent="0.2">
      <c r="A440" s="18">
        <v>107</v>
      </c>
      <c r="B440" s="89" t="s">
        <v>335</v>
      </c>
      <c r="C440" s="89" t="s">
        <v>336</v>
      </c>
      <c r="D440" s="20">
        <v>14</v>
      </c>
      <c r="E440" s="89" t="s">
        <v>257</v>
      </c>
      <c r="F440" s="89" t="s">
        <v>337</v>
      </c>
      <c r="G440" s="130" t="s">
        <v>127</v>
      </c>
      <c r="H440" s="22">
        <v>40</v>
      </c>
      <c r="I440" s="22" t="s">
        <v>123</v>
      </c>
      <c r="J440" s="21" t="s">
        <v>83</v>
      </c>
      <c r="K440" s="21" t="s">
        <v>284</v>
      </c>
      <c r="L440" s="21" t="s">
        <v>299</v>
      </c>
      <c r="M440" s="22">
        <v>1</v>
      </c>
      <c r="N440" s="225">
        <v>12087</v>
      </c>
      <c r="O440" s="62">
        <f t="shared" si="206"/>
        <v>2417.4</v>
      </c>
      <c r="P440" s="62"/>
      <c r="Q440" s="62">
        <f t="shared" si="207"/>
        <v>14504.4</v>
      </c>
      <c r="R440" s="62">
        <f>70.1*4</f>
        <v>280.39999999999998</v>
      </c>
      <c r="S440" s="62">
        <f t="shared" si="208"/>
        <v>2687.0666666666666</v>
      </c>
      <c r="T440" s="62">
        <f t="shared" si="209"/>
        <v>26870.666666666664</v>
      </c>
      <c r="U440" s="62">
        <f t="shared" si="210"/>
        <v>2175.66</v>
      </c>
      <c r="V440" s="62">
        <f t="shared" si="211"/>
        <v>435.13199999999995</v>
      </c>
      <c r="W440" s="62">
        <f t="shared" si="212"/>
        <v>725.22</v>
      </c>
      <c r="X440" s="62">
        <f t="shared" si="213"/>
        <v>290.08800000000002</v>
      </c>
      <c r="Y440" s="62">
        <f t="shared" si="217"/>
        <v>957</v>
      </c>
      <c r="Z440" s="62">
        <f t="shared" si="218"/>
        <v>661</v>
      </c>
      <c r="AA440" s="64">
        <f t="shared" si="214"/>
        <v>8061.2</v>
      </c>
      <c r="AB440" s="64">
        <f t="shared" si="215"/>
        <v>23163.811111111114</v>
      </c>
      <c r="AC440" s="64">
        <f t="shared" si="216"/>
        <v>277965.7333333334</v>
      </c>
      <c r="AD440" s="64"/>
      <c r="AE440" s="64"/>
      <c r="AF440" s="64"/>
      <c r="AG440" s="64"/>
      <c r="AH440" s="64"/>
      <c r="AI440" s="64"/>
      <c r="AJ440" s="64"/>
      <c r="AK440" s="64"/>
      <c r="AL440" s="6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  <c r="NQ440" s="24"/>
      <c r="NR440" s="24"/>
      <c r="NS440" s="24"/>
      <c r="NT440" s="24"/>
      <c r="NU440" s="24"/>
      <c r="NV440" s="24"/>
      <c r="NW440" s="24"/>
      <c r="NX440" s="24"/>
      <c r="NY440" s="24"/>
      <c r="NZ440" s="24"/>
      <c r="OA440" s="24"/>
      <c r="OB440" s="24"/>
      <c r="OC440" s="24"/>
      <c r="OD440" s="24"/>
      <c r="OE440" s="24"/>
      <c r="OF440" s="24"/>
      <c r="OG440" s="24"/>
      <c r="OH440" s="24"/>
      <c r="OI440" s="24"/>
      <c r="OJ440" s="24"/>
      <c r="OK440" s="24"/>
      <c r="OL440" s="24"/>
      <c r="OM440" s="24"/>
      <c r="ON440" s="24"/>
      <c r="OO440" s="24"/>
      <c r="OP440" s="24"/>
      <c r="OQ440" s="24"/>
      <c r="OR440" s="24"/>
      <c r="OS440" s="24"/>
      <c r="OT440" s="24"/>
      <c r="OU440" s="24"/>
      <c r="OV440" s="24"/>
      <c r="OW440" s="24"/>
      <c r="OX440" s="24"/>
      <c r="OY440" s="24"/>
      <c r="OZ440" s="24"/>
      <c r="PA440" s="24"/>
      <c r="PB440" s="24"/>
      <c r="PC440" s="24"/>
      <c r="PD440" s="24"/>
      <c r="PE440" s="24"/>
      <c r="PF440" s="24"/>
      <c r="PG440" s="24"/>
      <c r="PH440" s="24"/>
      <c r="PI440" s="24"/>
      <c r="PJ440" s="24"/>
      <c r="PK440" s="24"/>
      <c r="PL440" s="24"/>
      <c r="PM440" s="24"/>
      <c r="PN440" s="24"/>
      <c r="PO440" s="24"/>
      <c r="PP440" s="24"/>
      <c r="PQ440" s="24"/>
      <c r="PR440" s="24"/>
      <c r="PS440" s="24"/>
      <c r="PT440" s="24"/>
      <c r="PU440" s="24"/>
      <c r="PV440" s="24"/>
      <c r="PW440" s="24"/>
      <c r="PX440" s="24"/>
      <c r="PY440" s="24"/>
      <c r="PZ440" s="24"/>
      <c r="QA440" s="24"/>
      <c r="QB440" s="24"/>
      <c r="QC440" s="24"/>
      <c r="QD440" s="24"/>
      <c r="QE440" s="24"/>
      <c r="QF440" s="24"/>
      <c r="QG440" s="24"/>
      <c r="QH440" s="24"/>
      <c r="QI440" s="24"/>
      <c r="QJ440" s="24"/>
      <c r="QK440" s="24"/>
      <c r="QL440" s="24"/>
      <c r="QM440" s="24"/>
      <c r="QN440" s="24"/>
      <c r="QO440" s="24"/>
      <c r="QP440" s="24"/>
      <c r="QQ440" s="24"/>
      <c r="QR440" s="24"/>
      <c r="QS440" s="24"/>
      <c r="QT440" s="24"/>
      <c r="QU440" s="24"/>
      <c r="QV440" s="24"/>
      <c r="QW440" s="24"/>
      <c r="QX440" s="24"/>
      <c r="QY440" s="24"/>
      <c r="QZ440" s="24"/>
      <c r="RA440" s="24"/>
      <c r="RB440" s="24"/>
      <c r="RC440" s="24"/>
      <c r="RD440" s="24"/>
      <c r="RE440" s="24"/>
      <c r="RF440" s="24"/>
      <c r="RG440" s="24"/>
      <c r="RH440" s="24"/>
      <c r="RI440" s="24"/>
      <c r="RJ440" s="24"/>
      <c r="RK440" s="24"/>
      <c r="RL440" s="24"/>
      <c r="RM440" s="24"/>
      <c r="RN440" s="24"/>
      <c r="RO440" s="24"/>
      <c r="RP440" s="24"/>
      <c r="RQ440" s="24"/>
      <c r="RR440" s="24"/>
      <c r="RS440" s="24"/>
      <c r="RT440" s="24"/>
      <c r="RU440" s="24"/>
      <c r="RV440" s="24"/>
      <c r="RW440" s="24"/>
      <c r="RX440" s="24"/>
      <c r="RY440" s="24"/>
      <c r="RZ440" s="24"/>
      <c r="SA440" s="24"/>
      <c r="SB440" s="24"/>
      <c r="SC440" s="24"/>
      <c r="SD440" s="24"/>
      <c r="SE440" s="24"/>
      <c r="SF440" s="24"/>
      <c r="SG440" s="24"/>
      <c r="SH440" s="24"/>
      <c r="SI440" s="24"/>
      <c r="SJ440" s="24"/>
      <c r="SK440" s="24"/>
      <c r="SL440" s="24"/>
      <c r="SM440" s="24"/>
      <c r="SN440" s="24"/>
      <c r="SO440" s="24"/>
      <c r="SP440" s="24"/>
      <c r="SQ440" s="24"/>
      <c r="SR440" s="24"/>
      <c r="SS440" s="24"/>
      <c r="ST440" s="24"/>
      <c r="SU440" s="24"/>
      <c r="SV440" s="24"/>
      <c r="SW440" s="24"/>
      <c r="SX440" s="24"/>
      <c r="SY440" s="24"/>
      <c r="SZ440" s="24"/>
      <c r="TA440" s="24"/>
      <c r="TB440" s="24"/>
      <c r="TC440" s="24"/>
      <c r="TD440" s="24"/>
      <c r="TE440" s="24"/>
      <c r="TF440" s="24"/>
      <c r="TG440" s="24"/>
      <c r="TH440" s="24"/>
      <c r="TI440" s="24"/>
      <c r="TJ440" s="24"/>
      <c r="TK440" s="24"/>
      <c r="TL440" s="24"/>
      <c r="TM440" s="24"/>
      <c r="TN440" s="24"/>
      <c r="TO440" s="24"/>
      <c r="TP440" s="24"/>
      <c r="TQ440" s="24"/>
      <c r="TR440" s="24"/>
      <c r="TS440" s="24"/>
      <c r="TT440" s="24"/>
      <c r="TU440" s="24"/>
      <c r="TV440" s="24"/>
      <c r="TW440" s="24"/>
      <c r="TX440" s="24"/>
      <c r="TY440" s="24"/>
      <c r="TZ440" s="24"/>
      <c r="UA440" s="24"/>
      <c r="UB440" s="24"/>
      <c r="UC440" s="24"/>
      <c r="UD440" s="24"/>
      <c r="UE440" s="24"/>
      <c r="UF440" s="24"/>
      <c r="UG440" s="24"/>
      <c r="UH440" s="24"/>
      <c r="UI440" s="24"/>
      <c r="UJ440" s="24"/>
      <c r="UK440" s="24"/>
      <c r="UL440" s="24"/>
      <c r="UM440" s="24"/>
      <c r="UN440" s="24"/>
      <c r="UO440" s="24"/>
      <c r="UP440" s="24"/>
      <c r="UQ440" s="24"/>
      <c r="UR440" s="24"/>
      <c r="US440" s="24"/>
      <c r="UT440" s="24"/>
      <c r="UU440" s="24"/>
      <c r="UV440" s="24"/>
      <c r="UW440" s="24"/>
      <c r="UX440" s="24"/>
      <c r="UY440" s="24"/>
      <c r="UZ440" s="24"/>
      <c r="VA440" s="24"/>
      <c r="VB440" s="24"/>
      <c r="VC440" s="24"/>
      <c r="VD440" s="24"/>
    </row>
    <row r="441" spans="1:576" s="23" customFormat="1" ht="15" customHeight="1" x14ac:dyDescent="0.2">
      <c r="A441" s="18">
        <v>108</v>
      </c>
      <c r="B441" s="89" t="s">
        <v>335</v>
      </c>
      <c r="C441" s="89" t="s">
        <v>336</v>
      </c>
      <c r="D441" s="20">
        <v>14</v>
      </c>
      <c r="E441" s="89" t="s">
        <v>257</v>
      </c>
      <c r="F441" s="89" t="s">
        <v>337</v>
      </c>
      <c r="G441" s="130" t="s">
        <v>127</v>
      </c>
      <c r="H441" s="22">
        <v>40</v>
      </c>
      <c r="I441" s="22" t="s">
        <v>123</v>
      </c>
      <c r="J441" s="21" t="s">
        <v>83</v>
      </c>
      <c r="K441" s="21" t="s">
        <v>284</v>
      </c>
      <c r="L441" s="21" t="s">
        <v>299</v>
      </c>
      <c r="M441" s="22">
        <v>1</v>
      </c>
      <c r="N441" s="225">
        <v>12087</v>
      </c>
      <c r="O441" s="62">
        <f t="shared" si="206"/>
        <v>2417.4</v>
      </c>
      <c r="P441" s="62"/>
      <c r="Q441" s="62">
        <f t="shared" si="207"/>
        <v>14504.4</v>
      </c>
      <c r="R441" s="62">
        <f>70.1*7</f>
        <v>490.69999999999993</v>
      </c>
      <c r="S441" s="62">
        <f t="shared" si="208"/>
        <v>2687.0666666666666</v>
      </c>
      <c r="T441" s="62">
        <f t="shared" si="209"/>
        <v>26870.666666666664</v>
      </c>
      <c r="U441" s="62">
        <f t="shared" si="210"/>
        <v>2175.66</v>
      </c>
      <c r="V441" s="62">
        <f t="shared" si="211"/>
        <v>435.13199999999995</v>
      </c>
      <c r="W441" s="62">
        <f t="shared" si="212"/>
        <v>725.22</v>
      </c>
      <c r="X441" s="62">
        <f t="shared" si="213"/>
        <v>290.08800000000002</v>
      </c>
      <c r="Y441" s="62">
        <f t="shared" si="217"/>
        <v>957</v>
      </c>
      <c r="Z441" s="62">
        <f t="shared" si="218"/>
        <v>661</v>
      </c>
      <c r="AA441" s="64">
        <f t="shared" si="214"/>
        <v>8061.2</v>
      </c>
      <c r="AB441" s="64">
        <f t="shared" si="215"/>
        <v>23374.111111111117</v>
      </c>
      <c r="AC441" s="64">
        <f t="shared" si="216"/>
        <v>280489.33333333337</v>
      </c>
      <c r="AD441" s="64"/>
      <c r="AE441" s="64"/>
      <c r="AF441" s="64"/>
      <c r="AG441" s="64"/>
      <c r="AH441" s="64"/>
      <c r="AI441" s="64"/>
      <c r="AJ441" s="64"/>
      <c r="AK441" s="64"/>
      <c r="AL441" s="6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  <c r="IU441" s="24"/>
      <c r="IV441" s="24"/>
      <c r="IW441" s="24"/>
      <c r="IX441" s="24"/>
      <c r="IY441" s="24"/>
      <c r="IZ441" s="24"/>
      <c r="JA441" s="24"/>
      <c r="JB441" s="24"/>
      <c r="JC441" s="24"/>
      <c r="JD441" s="24"/>
      <c r="JE441" s="24"/>
      <c r="JF441" s="24"/>
      <c r="JG441" s="24"/>
      <c r="JH441" s="24"/>
      <c r="JI441" s="24"/>
      <c r="JJ441" s="24"/>
      <c r="JK441" s="24"/>
      <c r="JL441" s="24"/>
      <c r="JM441" s="24"/>
      <c r="JN441" s="24"/>
      <c r="JO441" s="24"/>
      <c r="JP441" s="24"/>
      <c r="JQ441" s="24"/>
      <c r="JR441" s="24"/>
      <c r="JS441" s="24"/>
      <c r="JT441" s="24"/>
      <c r="JU441" s="24"/>
      <c r="JV441" s="24"/>
      <c r="JW441" s="24"/>
      <c r="JX441" s="24"/>
      <c r="JY441" s="24"/>
      <c r="JZ441" s="24"/>
      <c r="KA441" s="24"/>
      <c r="KB441" s="24"/>
      <c r="KC441" s="24"/>
      <c r="KD441" s="24"/>
      <c r="KE441" s="24"/>
      <c r="KF441" s="24"/>
      <c r="KG441" s="24"/>
      <c r="KH441" s="24"/>
      <c r="KI441" s="24"/>
      <c r="KJ441" s="24"/>
      <c r="KK441" s="24"/>
      <c r="KL441" s="24"/>
      <c r="KM441" s="24"/>
      <c r="KN441" s="24"/>
      <c r="KO441" s="24"/>
      <c r="KP441" s="24"/>
      <c r="KQ441" s="24"/>
      <c r="KR441" s="24"/>
      <c r="KS441" s="24"/>
      <c r="KT441" s="24"/>
      <c r="KU441" s="24"/>
      <c r="KV441" s="24"/>
      <c r="KW441" s="24"/>
      <c r="KX441" s="24"/>
      <c r="KY441" s="24"/>
      <c r="KZ441" s="24"/>
      <c r="LA441" s="24"/>
      <c r="LB441" s="24"/>
      <c r="LC441" s="24"/>
      <c r="LD441" s="24"/>
      <c r="LE441" s="24"/>
      <c r="LF441" s="24"/>
      <c r="LG441" s="24"/>
      <c r="LH441" s="24"/>
      <c r="LI441" s="24"/>
      <c r="LJ441" s="24"/>
      <c r="LK441" s="24"/>
      <c r="LL441" s="24"/>
      <c r="LM441" s="24"/>
      <c r="LN441" s="24"/>
      <c r="LO441" s="24"/>
      <c r="LP441" s="24"/>
      <c r="LQ441" s="24"/>
      <c r="LR441" s="24"/>
      <c r="LS441" s="24"/>
      <c r="LT441" s="24"/>
      <c r="LU441" s="24"/>
      <c r="LV441" s="24"/>
      <c r="LW441" s="24"/>
      <c r="LX441" s="24"/>
      <c r="LY441" s="24"/>
      <c r="LZ441" s="24"/>
      <c r="MA441" s="24"/>
      <c r="MB441" s="24"/>
      <c r="MC441" s="24"/>
      <c r="MD441" s="24"/>
      <c r="ME441" s="24"/>
      <c r="MF441" s="24"/>
      <c r="MG441" s="24"/>
      <c r="MH441" s="24"/>
      <c r="MI441" s="24"/>
      <c r="MJ441" s="24"/>
      <c r="MK441" s="24"/>
      <c r="ML441" s="24"/>
      <c r="MM441" s="24"/>
      <c r="MN441" s="24"/>
      <c r="MO441" s="24"/>
      <c r="MP441" s="24"/>
      <c r="MQ441" s="24"/>
      <c r="MR441" s="24"/>
      <c r="MS441" s="24"/>
      <c r="MT441" s="24"/>
      <c r="MU441" s="24"/>
      <c r="MV441" s="24"/>
      <c r="MW441" s="24"/>
      <c r="MX441" s="24"/>
      <c r="MY441" s="24"/>
      <c r="MZ441" s="24"/>
      <c r="NA441" s="24"/>
      <c r="NB441" s="24"/>
      <c r="NC441" s="24"/>
      <c r="ND441" s="24"/>
      <c r="NE441" s="24"/>
      <c r="NF441" s="24"/>
      <c r="NG441" s="24"/>
      <c r="NH441" s="24"/>
      <c r="NI441" s="24"/>
      <c r="NJ441" s="24"/>
      <c r="NK441" s="24"/>
      <c r="NL441" s="24"/>
      <c r="NM441" s="24"/>
      <c r="NN441" s="24"/>
      <c r="NO441" s="24"/>
      <c r="NP441" s="24"/>
      <c r="NQ441" s="24"/>
      <c r="NR441" s="24"/>
      <c r="NS441" s="24"/>
      <c r="NT441" s="24"/>
      <c r="NU441" s="24"/>
      <c r="NV441" s="24"/>
      <c r="NW441" s="24"/>
      <c r="NX441" s="24"/>
      <c r="NY441" s="24"/>
      <c r="NZ441" s="24"/>
      <c r="OA441" s="24"/>
      <c r="OB441" s="24"/>
      <c r="OC441" s="24"/>
      <c r="OD441" s="24"/>
      <c r="OE441" s="24"/>
      <c r="OF441" s="24"/>
      <c r="OG441" s="24"/>
      <c r="OH441" s="24"/>
      <c r="OI441" s="24"/>
      <c r="OJ441" s="24"/>
      <c r="OK441" s="24"/>
      <c r="OL441" s="24"/>
      <c r="OM441" s="24"/>
      <c r="ON441" s="24"/>
      <c r="OO441" s="24"/>
      <c r="OP441" s="24"/>
      <c r="OQ441" s="24"/>
      <c r="OR441" s="24"/>
      <c r="OS441" s="24"/>
      <c r="OT441" s="24"/>
      <c r="OU441" s="24"/>
      <c r="OV441" s="24"/>
      <c r="OW441" s="24"/>
      <c r="OX441" s="24"/>
      <c r="OY441" s="24"/>
      <c r="OZ441" s="24"/>
      <c r="PA441" s="24"/>
      <c r="PB441" s="24"/>
      <c r="PC441" s="24"/>
      <c r="PD441" s="24"/>
      <c r="PE441" s="24"/>
      <c r="PF441" s="24"/>
      <c r="PG441" s="24"/>
      <c r="PH441" s="24"/>
      <c r="PI441" s="24"/>
      <c r="PJ441" s="24"/>
      <c r="PK441" s="24"/>
      <c r="PL441" s="24"/>
      <c r="PM441" s="24"/>
      <c r="PN441" s="24"/>
      <c r="PO441" s="24"/>
      <c r="PP441" s="24"/>
      <c r="PQ441" s="24"/>
      <c r="PR441" s="24"/>
      <c r="PS441" s="24"/>
      <c r="PT441" s="24"/>
      <c r="PU441" s="24"/>
      <c r="PV441" s="24"/>
      <c r="PW441" s="24"/>
      <c r="PX441" s="24"/>
      <c r="PY441" s="24"/>
      <c r="PZ441" s="24"/>
      <c r="QA441" s="24"/>
      <c r="QB441" s="24"/>
      <c r="QC441" s="24"/>
      <c r="QD441" s="24"/>
      <c r="QE441" s="24"/>
      <c r="QF441" s="24"/>
      <c r="QG441" s="24"/>
      <c r="QH441" s="24"/>
      <c r="QI441" s="24"/>
      <c r="QJ441" s="24"/>
      <c r="QK441" s="24"/>
      <c r="QL441" s="24"/>
      <c r="QM441" s="24"/>
      <c r="QN441" s="24"/>
      <c r="QO441" s="24"/>
      <c r="QP441" s="24"/>
      <c r="QQ441" s="24"/>
      <c r="QR441" s="24"/>
      <c r="QS441" s="24"/>
      <c r="QT441" s="24"/>
      <c r="QU441" s="24"/>
      <c r="QV441" s="24"/>
      <c r="QW441" s="24"/>
      <c r="QX441" s="24"/>
      <c r="QY441" s="24"/>
      <c r="QZ441" s="24"/>
      <c r="RA441" s="24"/>
      <c r="RB441" s="24"/>
      <c r="RC441" s="24"/>
      <c r="RD441" s="24"/>
      <c r="RE441" s="24"/>
      <c r="RF441" s="24"/>
      <c r="RG441" s="24"/>
      <c r="RH441" s="24"/>
      <c r="RI441" s="24"/>
      <c r="RJ441" s="24"/>
      <c r="RK441" s="24"/>
      <c r="RL441" s="24"/>
      <c r="RM441" s="24"/>
      <c r="RN441" s="24"/>
      <c r="RO441" s="24"/>
      <c r="RP441" s="24"/>
      <c r="RQ441" s="24"/>
      <c r="RR441" s="24"/>
      <c r="RS441" s="24"/>
      <c r="RT441" s="24"/>
      <c r="RU441" s="24"/>
      <c r="RV441" s="24"/>
      <c r="RW441" s="24"/>
      <c r="RX441" s="24"/>
      <c r="RY441" s="24"/>
      <c r="RZ441" s="24"/>
      <c r="SA441" s="24"/>
      <c r="SB441" s="24"/>
      <c r="SC441" s="24"/>
      <c r="SD441" s="24"/>
      <c r="SE441" s="24"/>
      <c r="SF441" s="24"/>
      <c r="SG441" s="24"/>
      <c r="SH441" s="24"/>
      <c r="SI441" s="24"/>
      <c r="SJ441" s="24"/>
      <c r="SK441" s="24"/>
      <c r="SL441" s="24"/>
      <c r="SM441" s="24"/>
      <c r="SN441" s="24"/>
      <c r="SO441" s="24"/>
      <c r="SP441" s="24"/>
      <c r="SQ441" s="24"/>
      <c r="SR441" s="24"/>
      <c r="SS441" s="24"/>
      <c r="ST441" s="24"/>
      <c r="SU441" s="24"/>
      <c r="SV441" s="24"/>
      <c r="SW441" s="24"/>
      <c r="SX441" s="24"/>
      <c r="SY441" s="24"/>
      <c r="SZ441" s="24"/>
      <c r="TA441" s="24"/>
      <c r="TB441" s="24"/>
      <c r="TC441" s="24"/>
      <c r="TD441" s="24"/>
      <c r="TE441" s="24"/>
      <c r="TF441" s="24"/>
      <c r="TG441" s="24"/>
      <c r="TH441" s="24"/>
      <c r="TI441" s="24"/>
      <c r="TJ441" s="24"/>
      <c r="TK441" s="24"/>
      <c r="TL441" s="24"/>
      <c r="TM441" s="24"/>
      <c r="TN441" s="24"/>
      <c r="TO441" s="24"/>
      <c r="TP441" s="24"/>
      <c r="TQ441" s="24"/>
      <c r="TR441" s="24"/>
      <c r="TS441" s="24"/>
      <c r="TT441" s="24"/>
      <c r="TU441" s="24"/>
      <c r="TV441" s="24"/>
      <c r="TW441" s="24"/>
      <c r="TX441" s="24"/>
      <c r="TY441" s="24"/>
      <c r="TZ441" s="24"/>
      <c r="UA441" s="24"/>
      <c r="UB441" s="24"/>
      <c r="UC441" s="24"/>
      <c r="UD441" s="24"/>
      <c r="UE441" s="24"/>
      <c r="UF441" s="24"/>
      <c r="UG441" s="24"/>
      <c r="UH441" s="24"/>
      <c r="UI441" s="24"/>
      <c r="UJ441" s="24"/>
      <c r="UK441" s="24"/>
      <c r="UL441" s="24"/>
      <c r="UM441" s="24"/>
      <c r="UN441" s="24"/>
      <c r="UO441" s="24"/>
      <c r="UP441" s="24"/>
      <c r="UQ441" s="24"/>
      <c r="UR441" s="24"/>
      <c r="US441" s="24"/>
      <c r="UT441" s="24"/>
      <c r="UU441" s="24"/>
      <c r="UV441" s="24"/>
      <c r="UW441" s="24"/>
      <c r="UX441" s="24"/>
      <c r="UY441" s="24"/>
      <c r="UZ441" s="24"/>
      <c r="VA441" s="24"/>
      <c r="VB441" s="24"/>
      <c r="VC441" s="24"/>
      <c r="VD441" s="24"/>
    </row>
    <row r="442" spans="1:576" s="23" customFormat="1" ht="15" customHeight="1" x14ac:dyDescent="0.2">
      <c r="A442" s="18">
        <v>109</v>
      </c>
      <c r="B442" s="89" t="s">
        <v>335</v>
      </c>
      <c r="C442" s="89" t="s">
        <v>336</v>
      </c>
      <c r="D442" s="20">
        <v>14</v>
      </c>
      <c r="E442" s="89" t="s">
        <v>257</v>
      </c>
      <c r="F442" s="89" t="s">
        <v>337</v>
      </c>
      <c r="G442" s="130" t="s">
        <v>127</v>
      </c>
      <c r="H442" s="22">
        <v>40</v>
      </c>
      <c r="I442" s="157" t="s">
        <v>123</v>
      </c>
      <c r="J442" s="21" t="s">
        <v>248</v>
      </c>
      <c r="K442" s="21" t="s">
        <v>284</v>
      </c>
      <c r="L442" s="21" t="s">
        <v>299</v>
      </c>
      <c r="M442" s="22">
        <v>1</v>
      </c>
      <c r="N442" s="225">
        <v>12087</v>
      </c>
      <c r="O442" s="62">
        <f t="shared" si="206"/>
        <v>2417.4</v>
      </c>
      <c r="P442" s="62"/>
      <c r="Q442" s="62">
        <f t="shared" si="207"/>
        <v>14504.4</v>
      </c>
      <c r="R442" s="62">
        <f>70.1*7</f>
        <v>490.69999999999993</v>
      </c>
      <c r="S442" s="62">
        <f t="shared" si="208"/>
        <v>2687.0666666666666</v>
      </c>
      <c r="T442" s="62">
        <f t="shared" si="209"/>
        <v>26870.666666666664</v>
      </c>
      <c r="U442" s="62">
        <f t="shared" si="210"/>
        <v>2175.66</v>
      </c>
      <c r="V442" s="62">
        <f t="shared" si="211"/>
        <v>435.13199999999995</v>
      </c>
      <c r="W442" s="62">
        <f t="shared" si="212"/>
        <v>725.22</v>
      </c>
      <c r="X442" s="62">
        <f t="shared" si="213"/>
        <v>290.08800000000002</v>
      </c>
      <c r="Y442" s="62">
        <f t="shared" si="217"/>
        <v>957</v>
      </c>
      <c r="Z442" s="62">
        <f t="shared" si="218"/>
        <v>661</v>
      </c>
      <c r="AA442" s="64">
        <f t="shared" si="214"/>
        <v>8061.2</v>
      </c>
      <c r="AB442" s="64">
        <f t="shared" si="215"/>
        <v>23374.111111111117</v>
      </c>
      <c r="AC442" s="64">
        <f t="shared" si="216"/>
        <v>280489.33333333337</v>
      </c>
      <c r="AD442" s="64"/>
      <c r="AE442" s="64"/>
      <c r="AF442" s="64"/>
      <c r="AG442" s="64"/>
      <c r="AH442" s="64"/>
      <c r="AI442" s="64"/>
      <c r="AJ442" s="64"/>
      <c r="AK442" s="64"/>
      <c r="AL442" s="6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  <c r="NQ442" s="24"/>
      <c r="NR442" s="24"/>
      <c r="NS442" s="24"/>
      <c r="NT442" s="24"/>
      <c r="NU442" s="24"/>
      <c r="NV442" s="24"/>
      <c r="NW442" s="24"/>
      <c r="NX442" s="24"/>
      <c r="NY442" s="24"/>
      <c r="NZ442" s="24"/>
      <c r="OA442" s="24"/>
      <c r="OB442" s="24"/>
      <c r="OC442" s="24"/>
      <c r="OD442" s="24"/>
      <c r="OE442" s="24"/>
      <c r="OF442" s="24"/>
      <c r="OG442" s="24"/>
      <c r="OH442" s="24"/>
      <c r="OI442" s="24"/>
      <c r="OJ442" s="24"/>
      <c r="OK442" s="24"/>
      <c r="OL442" s="24"/>
      <c r="OM442" s="24"/>
      <c r="ON442" s="24"/>
      <c r="OO442" s="24"/>
      <c r="OP442" s="24"/>
      <c r="OQ442" s="24"/>
      <c r="OR442" s="24"/>
      <c r="OS442" s="24"/>
      <c r="OT442" s="24"/>
      <c r="OU442" s="24"/>
      <c r="OV442" s="24"/>
      <c r="OW442" s="24"/>
      <c r="OX442" s="24"/>
      <c r="OY442" s="24"/>
      <c r="OZ442" s="24"/>
      <c r="PA442" s="24"/>
      <c r="PB442" s="24"/>
      <c r="PC442" s="24"/>
      <c r="PD442" s="24"/>
      <c r="PE442" s="24"/>
      <c r="PF442" s="24"/>
      <c r="PG442" s="24"/>
      <c r="PH442" s="24"/>
      <c r="PI442" s="24"/>
      <c r="PJ442" s="24"/>
      <c r="PK442" s="24"/>
      <c r="PL442" s="24"/>
      <c r="PM442" s="24"/>
      <c r="PN442" s="24"/>
      <c r="PO442" s="24"/>
      <c r="PP442" s="24"/>
      <c r="PQ442" s="24"/>
      <c r="PR442" s="24"/>
      <c r="PS442" s="24"/>
      <c r="PT442" s="24"/>
      <c r="PU442" s="24"/>
      <c r="PV442" s="24"/>
      <c r="PW442" s="24"/>
      <c r="PX442" s="24"/>
      <c r="PY442" s="24"/>
      <c r="PZ442" s="24"/>
      <c r="QA442" s="24"/>
      <c r="QB442" s="24"/>
      <c r="QC442" s="24"/>
      <c r="QD442" s="24"/>
      <c r="QE442" s="24"/>
      <c r="QF442" s="24"/>
      <c r="QG442" s="24"/>
      <c r="QH442" s="24"/>
      <c r="QI442" s="24"/>
      <c r="QJ442" s="24"/>
      <c r="QK442" s="24"/>
      <c r="QL442" s="24"/>
      <c r="QM442" s="24"/>
      <c r="QN442" s="24"/>
      <c r="QO442" s="24"/>
      <c r="QP442" s="24"/>
      <c r="QQ442" s="24"/>
      <c r="QR442" s="24"/>
      <c r="QS442" s="24"/>
      <c r="QT442" s="24"/>
      <c r="QU442" s="24"/>
      <c r="QV442" s="24"/>
      <c r="QW442" s="24"/>
      <c r="QX442" s="24"/>
      <c r="QY442" s="24"/>
      <c r="QZ442" s="24"/>
      <c r="RA442" s="24"/>
      <c r="RB442" s="24"/>
      <c r="RC442" s="24"/>
      <c r="RD442" s="24"/>
      <c r="RE442" s="24"/>
      <c r="RF442" s="24"/>
      <c r="RG442" s="24"/>
      <c r="RH442" s="24"/>
      <c r="RI442" s="24"/>
      <c r="RJ442" s="24"/>
      <c r="RK442" s="24"/>
      <c r="RL442" s="24"/>
      <c r="RM442" s="24"/>
      <c r="RN442" s="24"/>
      <c r="RO442" s="24"/>
      <c r="RP442" s="24"/>
      <c r="RQ442" s="24"/>
      <c r="RR442" s="24"/>
      <c r="RS442" s="24"/>
      <c r="RT442" s="24"/>
      <c r="RU442" s="24"/>
      <c r="RV442" s="24"/>
      <c r="RW442" s="24"/>
      <c r="RX442" s="24"/>
      <c r="RY442" s="24"/>
      <c r="RZ442" s="24"/>
      <c r="SA442" s="24"/>
      <c r="SB442" s="24"/>
      <c r="SC442" s="24"/>
      <c r="SD442" s="24"/>
      <c r="SE442" s="24"/>
      <c r="SF442" s="24"/>
      <c r="SG442" s="24"/>
      <c r="SH442" s="24"/>
      <c r="SI442" s="24"/>
      <c r="SJ442" s="24"/>
      <c r="SK442" s="24"/>
      <c r="SL442" s="24"/>
      <c r="SM442" s="24"/>
      <c r="SN442" s="24"/>
      <c r="SO442" s="24"/>
      <c r="SP442" s="24"/>
      <c r="SQ442" s="24"/>
      <c r="SR442" s="24"/>
      <c r="SS442" s="24"/>
      <c r="ST442" s="24"/>
      <c r="SU442" s="24"/>
      <c r="SV442" s="24"/>
      <c r="SW442" s="24"/>
      <c r="SX442" s="24"/>
      <c r="SY442" s="24"/>
      <c r="SZ442" s="24"/>
      <c r="TA442" s="24"/>
      <c r="TB442" s="24"/>
      <c r="TC442" s="24"/>
      <c r="TD442" s="24"/>
      <c r="TE442" s="24"/>
      <c r="TF442" s="24"/>
      <c r="TG442" s="24"/>
      <c r="TH442" s="24"/>
      <c r="TI442" s="24"/>
      <c r="TJ442" s="24"/>
      <c r="TK442" s="24"/>
      <c r="TL442" s="24"/>
      <c r="TM442" s="24"/>
      <c r="TN442" s="24"/>
      <c r="TO442" s="24"/>
      <c r="TP442" s="24"/>
      <c r="TQ442" s="24"/>
      <c r="TR442" s="24"/>
      <c r="TS442" s="24"/>
      <c r="TT442" s="24"/>
      <c r="TU442" s="24"/>
      <c r="TV442" s="24"/>
      <c r="TW442" s="24"/>
      <c r="TX442" s="24"/>
      <c r="TY442" s="24"/>
      <c r="TZ442" s="24"/>
      <c r="UA442" s="24"/>
      <c r="UB442" s="24"/>
      <c r="UC442" s="24"/>
      <c r="UD442" s="24"/>
      <c r="UE442" s="24"/>
      <c r="UF442" s="24"/>
      <c r="UG442" s="24"/>
      <c r="UH442" s="24"/>
      <c r="UI442" s="24"/>
      <c r="UJ442" s="24"/>
      <c r="UK442" s="24"/>
      <c r="UL442" s="24"/>
      <c r="UM442" s="24"/>
      <c r="UN442" s="24"/>
      <c r="UO442" s="24"/>
      <c r="UP442" s="24"/>
      <c r="UQ442" s="24"/>
      <c r="UR442" s="24"/>
      <c r="US442" s="24"/>
      <c r="UT442" s="24"/>
      <c r="UU442" s="24"/>
      <c r="UV442" s="24"/>
      <c r="UW442" s="24"/>
      <c r="UX442" s="24"/>
      <c r="UY442" s="24"/>
      <c r="UZ442" s="24"/>
      <c r="VA442" s="24"/>
      <c r="VB442" s="24"/>
      <c r="VC442" s="24"/>
      <c r="VD442" s="24"/>
    </row>
    <row r="443" spans="1:576" s="23" customFormat="1" ht="15" customHeight="1" x14ac:dyDescent="0.2">
      <c r="A443" s="18">
        <v>110</v>
      </c>
      <c r="B443" s="89" t="s">
        <v>335</v>
      </c>
      <c r="C443" s="89" t="s">
        <v>336</v>
      </c>
      <c r="D443" s="20">
        <v>14</v>
      </c>
      <c r="E443" s="89" t="s">
        <v>257</v>
      </c>
      <c r="F443" s="89" t="s">
        <v>337</v>
      </c>
      <c r="G443" s="130" t="s">
        <v>127</v>
      </c>
      <c r="H443" s="22">
        <v>40</v>
      </c>
      <c r="I443" s="22" t="s">
        <v>123</v>
      </c>
      <c r="J443" s="21" t="s">
        <v>231</v>
      </c>
      <c r="K443" s="21" t="s">
        <v>281</v>
      </c>
      <c r="L443" s="21" t="s">
        <v>299</v>
      </c>
      <c r="M443" s="22">
        <v>1</v>
      </c>
      <c r="N443" s="225">
        <v>12087</v>
      </c>
      <c r="O443" s="62">
        <f t="shared" si="206"/>
        <v>2417.4</v>
      </c>
      <c r="P443" s="62"/>
      <c r="Q443" s="62">
        <f t="shared" si="207"/>
        <v>14504.4</v>
      </c>
      <c r="R443" s="62"/>
      <c r="S443" s="62">
        <f t="shared" si="208"/>
        <v>2687.0666666666666</v>
      </c>
      <c r="T443" s="62">
        <f t="shared" si="209"/>
        <v>26870.666666666664</v>
      </c>
      <c r="U443" s="62">
        <f t="shared" si="210"/>
        <v>2175.66</v>
      </c>
      <c r="V443" s="62">
        <f t="shared" si="211"/>
        <v>435.13199999999995</v>
      </c>
      <c r="W443" s="62">
        <f t="shared" si="212"/>
        <v>725.22</v>
      </c>
      <c r="X443" s="62">
        <f t="shared" si="213"/>
        <v>290.08800000000002</v>
      </c>
      <c r="Y443" s="62">
        <f t="shared" si="217"/>
        <v>957</v>
      </c>
      <c r="Z443" s="62">
        <f t="shared" si="218"/>
        <v>661</v>
      </c>
      <c r="AA443" s="64">
        <f t="shared" si="214"/>
        <v>8061.2</v>
      </c>
      <c r="AB443" s="64">
        <f t="shared" si="215"/>
        <v>22883.411111111112</v>
      </c>
      <c r="AC443" s="64">
        <f t="shared" si="216"/>
        <v>274600.93333333335</v>
      </c>
      <c r="AD443" s="64"/>
      <c r="AE443" s="64"/>
      <c r="AF443" s="64"/>
      <c r="AG443" s="64"/>
      <c r="AH443" s="64"/>
      <c r="AI443" s="64"/>
      <c r="AJ443" s="64"/>
      <c r="AK443" s="64"/>
      <c r="AL443" s="6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  <c r="II443" s="24"/>
      <c r="IJ443" s="24"/>
      <c r="IK443" s="24"/>
      <c r="IL443" s="24"/>
      <c r="IM443" s="24"/>
      <c r="IN443" s="24"/>
      <c r="IO443" s="24"/>
      <c r="IP443" s="24"/>
      <c r="IQ443" s="24"/>
      <c r="IR443" s="24"/>
      <c r="IS443" s="24"/>
      <c r="IT443" s="24"/>
      <c r="IU443" s="24"/>
      <c r="IV443" s="24"/>
      <c r="IW443" s="24"/>
      <c r="IX443" s="24"/>
      <c r="IY443" s="24"/>
      <c r="IZ443" s="24"/>
      <c r="JA443" s="24"/>
      <c r="JB443" s="24"/>
      <c r="JC443" s="24"/>
      <c r="JD443" s="24"/>
      <c r="JE443" s="24"/>
      <c r="JF443" s="24"/>
      <c r="JG443" s="24"/>
      <c r="JH443" s="24"/>
      <c r="JI443" s="24"/>
      <c r="JJ443" s="24"/>
      <c r="JK443" s="24"/>
      <c r="JL443" s="24"/>
      <c r="JM443" s="24"/>
      <c r="JN443" s="24"/>
      <c r="JO443" s="24"/>
      <c r="JP443" s="24"/>
      <c r="JQ443" s="24"/>
      <c r="JR443" s="24"/>
      <c r="JS443" s="24"/>
      <c r="JT443" s="24"/>
      <c r="JU443" s="24"/>
      <c r="JV443" s="24"/>
      <c r="JW443" s="24"/>
      <c r="JX443" s="24"/>
      <c r="JY443" s="24"/>
      <c r="JZ443" s="24"/>
      <c r="KA443" s="24"/>
      <c r="KB443" s="24"/>
      <c r="KC443" s="24"/>
      <c r="KD443" s="24"/>
      <c r="KE443" s="24"/>
      <c r="KF443" s="24"/>
      <c r="KG443" s="24"/>
      <c r="KH443" s="24"/>
      <c r="KI443" s="24"/>
      <c r="KJ443" s="24"/>
      <c r="KK443" s="24"/>
      <c r="KL443" s="24"/>
      <c r="KM443" s="24"/>
      <c r="KN443" s="24"/>
      <c r="KO443" s="24"/>
      <c r="KP443" s="24"/>
      <c r="KQ443" s="24"/>
      <c r="KR443" s="24"/>
      <c r="KS443" s="24"/>
      <c r="KT443" s="24"/>
      <c r="KU443" s="24"/>
      <c r="KV443" s="24"/>
      <c r="KW443" s="24"/>
      <c r="KX443" s="24"/>
      <c r="KY443" s="24"/>
      <c r="KZ443" s="24"/>
      <c r="LA443" s="24"/>
      <c r="LB443" s="24"/>
      <c r="LC443" s="24"/>
      <c r="LD443" s="24"/>
      <c r="LE443" s="24"/>
      <c r="LF443" s="24"/>
      <c r="LG443" s="24"/>
      <c r="LH443" s="24"/>
      <c r="LI443" s="24"/>
      <c r="LJ443" s="24"/>
      <c r="LK443" s="24"/>
      <c r="LL443" s="24"/>
      <c r="LM443" s="24"/>
      <c r="LN443" s="24"/>
      <c r="LO443" s="24"/>
      <c r="LP443" s="24"/>
      <c r="LQ443" s="24"/>
      <c r="LR443" s="24"/>
      <c r="LS443" s="24"/>
      <c r="LT443" s="24"/>
      <c r="LU443" s="24"/>
      <c r="LV443" s="24"/>
      <c r="LW443" s="24"/>
      <c r="LX443" s="24"/>
      <c r="LY443" s="24"/>
      <c r="LZ443" s="24"/>
      <c r="MA443" s="24"/>
      <c r="MB443" s="24"/>
      <c r="MC443" s="24"/>
      <c r="MD443" s="24"/>
      <c r="ME443" s="24"/>
      <c r="MF443" s="24"/>
      <c r="MG443" s="24"/>
      <c r="MH443" s="24"/>
      <c r="MI443" s="24"/>
      <c r="MJ443" s="24"/>
      <c r="MK443" s="24"/>
      <c r="ML443" s="24"/>
      <c r="MM443" s="24"/>
      <c r="MN443" s="24"/>
      <c r="MO443" s="24"/>
      <c r="MP443" s="24"/>
      <c r="MQ443" s="24"/>
      <c r="MR443" s="24"/>
      <c r="MS443" s="24"/>
      <c r="MT443" s="24"/>
      <c r="MU443" s="24"/>
      <c r="MV443" s="24"/>
      <c r="MW443" s="24"/>
      <c r="MX443" s="24"/>
      <c r="MY443" s="24"/>
      <c r="MZ443" s="24"/>
      <c r="NA443" s="24"/>
      <c r="NB443" s="24"/>
      <c r="NC443" s="24"/>
      <c r="ND443" s="24"/>
      <c r="NE443" s="24"/>
      <c r="NF443" s="24"/>
      <c r="NG443" s="24"/>
      <c r="NH443" s="24"/>
      <c r="NI443" s="24"/>
      <c r="NJ443" s="24"/>
      <c r="NK443" s="24"/>
      <c r="NL443" s="24"/>
      <c r="NM443" s="24"/>
      <c r="NN443" s="24"/>
      <c r="NO443" s="24"/>
      <c r="NP443" s="24"/>
      <c r="NQ443" s="24"/>
      <c r="NR443" s="24"/>
      <c r="NS443" s="24"/>
      <c r="NT443" s="24"/>
      <c r="NU443" s="24"/>
      <c r="NV443" s="24"/>
      <c r="NW443" s="24"/>
      <c r="NX443" s="24"/>
      <c r="NY443" s="24"/>
      <c r="NZ443" s="24"/>
      <c r="OA443" s="24"/>
      <c r="OB443" s="24"/>
      <c r="OC443" s="24"/>
      <c r="OD443" s="24"/>
      <c r="OE443" s="24"/>
      <c r="OF443" s="24"/>
      <c r="OG443" s="24"/>
      <c r="OH443" s="24"/>
      <c r="OI443" s="24"/>
      <c r="OJ443" s="24"/>
      <c r="OK443" s="24"/>
      <c r="OL443" s="24"/>
      <c r="OM443" s="24"/>
      <c r="ON443" s="24"/>
      <c r="OO443" s="24"/>
      <c r="OP443" s="24"/>
      <c r="OQ443" s="24"/>
      <c r="OR443" s="24"/>
      <c r="OS443" s="24"/>
      <c r="OT443" s="24"/>
      <c r="OU443" s="24"/>
      <c r="OV443" s="24"/>
      <c r="OW443" s="24"/>
      <c r="OX443" s="24"/>
      <c r="OY443" s="24"/>
      <c r="OZ443" s="24"/>
      <c r="PA443" s="24"/>
      <c r="PB443" s="24"/>
      <c r="PC443" s="24"/>
      <c r="PD443" s="24"/>
      <c r="PE443" s="24"/>
      <c r="PF443" s="24"/>
      <c r="PG443" s="24"/>
      <c r="PH443" s="24"/>
      <c r="PI443" s="24"/>
      <c r="PJ443" s="24"/>
      <c r="PK443" s="24"/>
      <c r="PL443" s="24"/>
      <c r="PM443" s="24"/>
      <c r="PN443" s="24"/>
      <c r="PO443" s="24"/>
      <c r="PP443" s="24"/>
      <c r="PQ443" s="24"/>
      <c r="PR443" s="24"/>
      <c r="PS443" s="24"/>
      <c r="PT443" s="24"/>
      <c r="PU443" s="24"/>
      <c r="PV443" s="24"/>
      <c r="PW443" s="24"/>
      <c r="PX443" s="24"/>
      <c r="PY443" s="24"/>
      <c r="PZ443" s="24"/>
      <c r="QA443" s="24"/>
      <c r="QB443" s="24"/>
      <c r="QC443" s="24"/>
      <c r="QD443" s="24"/>
      <c r="QE443" s="24"/>
      <c r="QF443" s="24"/>
      <c r="QG443" s="24"/>
      <c r="QH443" s="24"/>
      <c r="QI443" s="24"/>
      <c r="QJ443" s="24"/>
      <c r="QK443" s="24"/>
      <c r="QL443" s="24"/>
      <c r="QM443" s="24"/>
      <c r="QN443" s="24"/>
      <c r="QO443" s="24"/>
      <c r="QP443" s="24"/>
      <c r="QQ443" s="24"/>
      <c r="QR443" s="24"/>
      <c r="QS443" s="24"/>
      <c r="QT443" s="24"/>
      <c r="QU443" s="24"/>
      <c r="QV443" s="24"/>
      <c r="QW443" s="24"/>
      <c r="QX443" s="24"/>
      <c r="QY443" s="24"/>
      <c r="QZ443" s="24"/>
      <c r="RA443" s="24"/>
      <c r="RB443" s="24"/>
      <c r="RC443" s="24"/>
      <c r="RD443" s="24"/>
      <c r="RE443" s="24"/>
      <c r="RF443" s="24"/>
      <c r="RG443" s="24"/>
      <c r="RH443" s="24"/>
      <c r="RI443" s="24"/>
      <c r="RJ443" s="24"/>
      <c r="RK443" s="24"/>
      <c r="RL443" s="24"/>
      <c r="RM443" s="24"/>
      <c r="RN443" s="24"/>
      <c r="RO443" s="24"/>
      <c r="RP443" s="24"/>
      <c r="RQ443" s="24"/>
      <c r="RR443" s="24"/>
      <c r="RS443" s="24"/>
      <c r="RT443" s="24"/>
      <c r="RU443" s="24"/>
      <c r="RV443" s="24"/>
      <c r="RW443" s="24"/>
      <c r="RX443" s="24"/>
      <c r="RY443" s="24"/>
      <c r="RZ443" s="24"/>
      <c r="SA443" s="24"/>
      <c r="SB443" s="24"/>
      <c r="SC443" s="24"/>
      <c r="SD443" s="24"/>
      <c r="SE443" s="24"/>
      <c r="SF443" s="24"/>
      <c r="SG443" s="24"/>
      <c r="SH443" s="24"/>
      <c r="SI443" s="24"/>
      <c r="SJ443" s="24"/>
      <c r="SK443" s="24"/>
      <c r="SL443" s="24"/>
      <c r="SM443" s="24"/>
      <c r="SN443" s="24"/>
      <c r="SO443" s="24"/>
      <c r="SP443" s="24"/>
      <c r="SQ443" s="24"/>
      <c r="SR443" s="24"/>
      <c r="SS443" s="24"/>
      <c r="ST443" s="24"/>
      <c r="SU443" s="24"/>
      <c r="SV443" s="24"/>
      <c r="SW443" s="24"/>
      <c r="SX443" s="24"/>
      <c r="SY443" s="24"/>
      <c r="SZ443" s="24"/>
      <c r="TA443" s="24"/>
      <c r="TB443" s="24"/>
      <c r="TC443" s="24"/>
      <c r="TD443" s="24"/>
      <c r="TE443" s="24"/>
      <c r="TF443" s="24"/>
      <c r="TG443" s="24"/>
      <c r="TH443" s="24"/>
      <c r="TI443" s="24"/>
      <c r="TJ443" s="24"/>
      <c r="TK443" s="24"/>
      <c r="TL443" s="24"/>
      <c r="TM443" s="24"/>
      <c r="TN443" s="24"/>
      <c r="TO443" s="24"/>
      <c r="TP443" s="24"/>
      <c r="TQ443" s="24"/>
      <c r="TR443" s="24"/>
      <c r="TS443" s="24"/>
      <c r="TT443" s="24"/>
      <c r="TU443" s="24"/>
      <c r="TV443" s="24"/>
      <c r="TW443" s="24"/>
      <c r="TX443" s="24"/>
      <c r="TY443" s="24"/>
      <c r="TZ443" s="24"/>
      <c r="UA443" s="24"/>
      <c r="UB443" s="24"/>
      <c r="UC443" s="24"/>
      <c r="UD443" s="24"/>
      <c r="UE443" s="24"/>
      <c r="UF443" s="24"/>
      <c r="UG443" s="24"/>
      <c r="UH443" s="24"/>
      <c r="UI443" s="24"/>
      <c r="UJ443" s="24"/>
      <c r="UK443" s="24"/>
      <c r="UL443" s="24"/>
      <c r="UM443" s="24"/>
      <c r="UN443" s="24"/>
      <c r="UO443" s="24"/>
      <c r="UP443" s="24"/>
      <c r="UQ443" s="24"/>
      <c r="UR443" s="24"/>
      <c r="US443" s="24"/>
      <c r="UT443" s="24"/>
      <c r="UU443" s="24"/>
      <c r="UV443" s="24"/>
      <c r="UW443" s="24"/>
      <c r="UX443" s="24"/>
      <c r="UY443" s="24"/>
      <c r="UZ443" s="24"/>
      <c r="VA443" s="24"/>
      <c r="VB443" s="24"/>
      <c r="VC443" s="24"/>
      <c r="VD443" s="24"/>
    </row>
    <row r="444" spans="1:576" s="23" customFormat="1" ht="15" customHeight="1" x14ac:dyDescent="0.2">
      <c r="A444" s="18">
        <v>111</v>
      </c>
      <c r="B444" s="89" t="s">
        <v>335</v>
      </c>
      <c r="C444" s="89" t="s">
        <v>336</v>
      </c>
      <c r="D444" s="20">
        <v>14</v>
      </c>
      <c r="E444" s="89" t="s">
        <v>257</v>
      </c>
      <c r="F444" s="89" t="s">
        <v>337</v>
      </c>
      <c r="G444" s="130" t="s">
        <v>127</v>
      </c>
      <c r="H444" s="22">
        <v>40</v>
      </c>
      <c r="I444" s="22" t="s">
        <v>123</v>
      </c>
      <c r="J444" s="21" t="s">
        <v>83</v>
      </c>
      <c r="K444" s="21" t="s">
        <v>284</v>
      </c>
      <c r="L444" s="21" t="s">
        <v>299</v>
      </c>
      <c r="M444" s="22">
        <v>1</v>
      </c>
      <c r="N444" s="225">
        <v>12087</v>
      </c>
      <c r="O444" s="62">
        <f t="shared" si="206"/>
        <v>2417.4</v>
      </c>
      <c r="P444" s="62"/>
      <c r="Q444" s="62">
        <f t="shared" si="207"/>
        <v>14504.4</v>
      </c>
      <c r="R444" s="62"/>
      <c r="S444" s="62">
        <f t="shared" si="208"/>
        <v>2687.0666666666666</v>
      </c>
      <c r="T444" s="62">
        <f t="shared" si="209"/>
        <v>26870.666666666664</v>
      </c>
      <c r="U444" s="62">
        <f t="shared" si="210"/>
        <v>2175.66</v>
      </c>
      <c r="V444" s="62">
        <f t="shared" si="211"/>
        <v>435.13199999999995</v>
      </c>
      <c r="W444" s="62">
        <f t="shared" si="212"/>
        <v>725.22</v>
      </c>
      <c r="X444" s="62">
        <f t="shared" si="213"/>
        <v>290.08800000000002</v>
      </c>
      <c r="Y444" s="62">
        <f t="shared" si="217"/>
        <v>957</v>
      </c>
      <c r="Z444" s="62">
        <f t="shared" si="218"/>
        <v>661</v>
      </c>
      <c r="AA444" s="64">
        <f t="shared" si="214"/>
        <v>8061.2</v>
      </c>
      <c r="AB444" s="64">
        <f t="shared" si="215"/>
        <v>22883.411111111112</v>
      </c>
      <c r="AC444" s="64">
        <f t="shared" si="216"/>
        <v>274600.93333333335</v>
      </c>
      <c r="AD444" s="64"/>
      <c r="AE444" s="64"/>
      <c r="AF444" s="64"/>
      <c r="AG444" s="64"/>
      <c r="AH444" s="64"/>
      <c r="AI444" s="64"/>
      <c r="AJ444" s="64"/>
      <c r="AK444" s="64"/>
      <c r="AL444" s="6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  <c r="NQ444" s="24"/>
      <c r="NR444" s="24"/>
      <c r="NS444" s="24"/>
      <c r="NT444" s="24"/>
      <c r="NU444" s="24"/>
      <c r="NV444" s="24"/>
      <c r="NW444" s="24"/>
      <c r="NX444" s="24"/>
      <c r="NY444" s="24"/>
      <c r="NZ444" s="24"/>
      <c r="OA444" s="24"/>
      <c r="OB444" s="24"/>
      <c r="OC444" s="24"/>
      <c r="OD444" s="24"/>
      <c r="OE444" s="24"/>
      <c r="OF444" s="24"/>
      <c r="OG444" s="24"/>
      <c r="OH444" s="24"/>
      <c r="OI444" s="24"/>
      <c r="OJ444" s="24"/>
      <c r="OK444" s="24"/>
      <c r="OL444" s="24"/>
      <c r="OM444" s="24"/>
      <c r="ON444" s="24"/>
      <c r="OO444" s="24"/>
      <c r="OP444" s="24"/>
      <c r="OQ444" s="24"/>
      <c r="OR444" s="24"/>
      <c r="OS444" s="24"/>
      <c r="OT444" s="24"/>
      <c r="OU444" s="24"/>
      <c r="OV444" s="24"/>
      <c r="OW444" s="24"/>
      <c r="OX444" s="24"/>
      <c r="OY444" s="24"/>
      <c r="OZ444" s="24"/>
      <c r="PA444" s="24"/>
      <c r="PB444" s="24"/>
      <c r="PC444" s="24"/>
      <c r="PD444" s="24"/>
      <c r="PE444" s="24"/>
      <c r="PF444" s="24"/>
      <c r="PG444" s="24"/>
      <c r="PH444" s="24"/>
      <c r="PI444" s="24"/>
      <c r="PJ444" s="24"/>
      <c r="PK444" s="24"/>
      <c r="PL444" s="24"/>
      <c r="PM444" s="24"/>
      <c r="PN444" s="24"/>
      <c r="PO444" s="24"/>
      <c r="PP444" s="24"/>
      <c r="PQ444" s="24"/>
      <c r="PR444" s="24"/>
      <c r="PS444" s="24"/>
      <c r="PT444" s="24"/>
      <c r="PU444" s="24"/>
      <c r="PV444" s="24"/>
      <c r="PW444" s="24"/>
      <c r="PX444" s="24"/>
      <c r="PY444" s="24"/>
      <c r="PZ444" s="24"/>
      <c r="QA444" s="24"/>
      <c r="QB444" s="24"/>
      <c r="QC444" s="24"/>
      <c r="QD444" s="24"/>
      <c r="QE444" s="24"/>
      <c r="QF444" s="24"/>
      <c r="QG444" s="24"/>
      <c r="QH444" s="24"/>
      <c r="QI444" s="24"/>
      <c r="QJ444" s="24"/>
      <c r="QK444" s="24"/>
      <c r="QL444" s="24"/>
      <c r="QM444" s="24"/>
      <c r="QN444" s="24"/>
      <c r="QO444" s="24"/>
      <c r="QP444" s="24"/>
      <c r="QQ444" s="24"/>
      <c r="QR444" s="24"/>
      <c r="QS444" s="24"/>
      <c r="QT444" s="24"/>
      <c r="QU444" s="24"/>
      <c r="QV444" s="24"/>
      <c r="QW444" s="24"/>
      <c r="QX444" s="24"/>
      <c r="QY444" s="24"/>
      <c r="QZ444" s="24"/>
      <c r="RA444" s="24"/>
      <c r="RB444" s="24"/>
      <c r="RC444" s="24"/>
      <c r="RD444" s="24"/>
      <c r="RE444" s="24"/>
      <c r="RF444" s="24"/>
      <c r="RG444" s="24"/>
      <c r="RH444" s="24"/>
      <c r="RI444" s="24"/>
      <c r="RJ444" s="24"/>
      <c r="RK444" s="24"/>
      <c r="RL444" s="24"/>
      <c r="RM444" s="24"/>
      <c r="RN444" s="24"/>
      <c r="RO444" s="24"/>
      <c r="RP444" s="24"/>
      <c r="RQ444" s="24"/>
      <c r="RR444" s="24"/>
      <c r="RS444" s="24"/>
      <c r="RT444" s="24"/>
      <c r="RU444" s="24"/>
      <c r="RV444" s="24"/>
      <c r="RW444" s="24"/>
      <c r="RX444" s="24"/>
      <c r="RY444" s="24"/>
      <c r="RZ444" s="24"/>
      <c r="SA444" s="24"/>
      <c r="SB444" s="24"/>
      <c r="SC444" s="24"/>
      <c r="SD444" s="24"/>
      <c r="SE444" s="24"/>
      <c r="SF444" s="24"/>
      <c r="SG444" s="24"/>
      <c r="SH444" s="24"/>
      <c r="SI444" s="24"/>
      <c r="SJ444" s="24"/>
      <c r="SK444" s="24"/>
      <c r="SL444" s="24"/>
      <c r="SM444" s="24"/>
      <c r="SN444" s="24"/>
      <c r="SO444" s="24"/>
      <c r="SP444" s="24"/>
      <c r="SQ444" s="24"/>
      <c r="SR444" s="24"/>
      <c r="SS444" s="24"/>
      <c r="ST444" s="24"/>
      <c r="SU444" s="24"/>
      <c r="SV444" s="24"/>
      <c r="SW444" s="24"/>
      <c r="SX444" s="24"/>
      <c r="SY444" s="24"/>
      <c r="SZ444" s="24"/>
      <c r="TA444" s="24"/>
      <c r="TB444" s="24"/>
      <c r="TC444" s="24"/>
      <c r="TD444" s="24"/>
      <c r="TE444" s="24"/>
      <c r="TF444" s="24"/>
      <c r="TG444" s="24"/>
      <c r="TH444" s="24"/>
      <c r="TI444" s="24"/>
      <c r="TJ444" s="24"/>
      <c r="TK444" s="24"/>
      <c r="TL444" s="24"/>
      <c r="TM444" s="24"/>
      <c r="TN444" s="24"/>
      <c r="TO444" s="24"/>
      <c r="TP444" s="24"/>
      <c r="TQ444" s="24"/>
      <c r="TR444" s="24"/>
      <c r="TS444" s="24"/>
      <c r="TT444" s="24"/>
      <c r="TU444" s="24"/>
      <c r="TV444" s="24"/>
      <c r="TW444" s="24"/>
      <c r="TX444" s="24"/>
      <c r="TY444" s="24"/>
      <c r="TZ444" s="24"/>
      <c r="UA444" s="24"/>
      <c r="UB444" s="24"/>
      <c r="UC444" s="24"/>
      <c r="UD444" s="24"/>
      <c r="UE444" s="24"/>
      <c r="UF444" s="24"/>
      <c r="UG444" s="24"/>
      <c r="UH444" s="24"/>
      <c r="UI444" s="24"/>
      <c r="UJ444" s="24"/>
      <c r="UK444" s="24"/>
      <c r="UL444" s="24"/>
      <c r="UM444" s="24"/>
      <c r="UN444" s="24"/>
      <c r="UO444" s="24"/>
      <c r="UP444" s="24"/>
      <c r="UQ444" s="24"/>
      <c r="UR444" s="24"/>
      <c r="US444" s="24"/>
      <c r="UT444" s="24"/>
      <c r="UU444" s="24"/>
      <c r="UV444" s="24"/>
      <c r="UW444" s="24"/>
      <c r="UX444" s="24"/>
      <c r="UY444" s="24"/>
      <c r="UZ444" s="24"/>
      <c r="VA444" s="24"/>
      <c r="VB444" s="24"/>
      <c r="VC444" s="24"/>
      <c r="VD444" s="24"/>
    </row>
    <row r="445" spans="1:576" s="23" customFormat="1" ht="15" customHeight="1" x14ac:dyDescent="0.2">
      <c r="A445" s="18">
        <v>112</v>
      </c>
      <c r="B445" s="89" t="s">
        <v>335</v>
      </c>
      <c r="C445" s="89" t="s">
        <v>336</v>
      </c>
      <c r="D445" s="20">
        <v>14</v>
      </c>
      <c r="E445" s="89" t="s">
        <v>257</v>
      </c>
      <c r="F445" s="89" t="s">
        <v>337</v>
      </c>
      <c r="G445" s="130" t="s">
        <v>127</v>
      </c>
      <c r="H445" s="22">
        <v>40</v>
      </c>
      <c r="I445" s="22" t="s">
        <v>123</v>
      </c>
      <c r="J445" s="21" t="s">
        <v>83</v>
      </c>
      <c r="K445" s="21" t="s">
        <v>284</v>
      </c>
      <c r="L445" s="21" t="s">
        <v>299</v>
      </c>
      <c r="M445" s="22">
        <v>1</v>
      </c>
      <c r="N445" s="225">
        <v>12087</v>
      </c>
      <c r="O445" s="62">
        <f t="shared" si="206"/>
        <v>2417.4</v>
      </c>
      <c r="P445" s="62"/>
      <c r="Q445" s="62">
        <f t="shared" si="207"/>
        <v>14504.4</v>
      </c>
      <c r="R445" s="62">
        <f>70.1*7</f>
        <v>490.69999999999993</v>
      </c>
      <c r="S445" s="62">
        <f t="shared" si="208"/>
        <v>2687.0666666666666</v>
      </c>
      <c r="T445" s="62">
        <f t="shared" si="209"/>
        <v>26870.666666666664</v>
      </c>
      <c r="U445" s="62">
        <f t="shared" si="210"/>
        <v>2175.66</v>
      </c>
      <c r="V445" s="62">
        <f t="shared" si="211"/>
        <v>435.13199999999995</v>
      </c>
      <c r="W445" s="62">
        <f t="shared" si="212"/>
        <v>725.22</v>
      </c>
      <c r="X445" s="62">
        <f t="shared" si="213"/>
        <v>290.08800000000002</v>
      </c>
      <c r="Y445" s="62">
        <f t="shared" si="217"/>
        <v>957</v>
      </c>
      <c r="Z445" s="62">
        <f t="shared" si="218"/>
        <v>661</v>
      </c>
      <c r="AA445" s="64">
        <f t="shared" si="214"/>
        <v>8061.2</v>
      </c>
      <c r="AB445" s="64">
        <f t="shared" si="215"/>
        <v>23374.111111111117</v>
      </c>
      <c r="AC445" s="64">
        <f t="shared" si="216"/>
        <v>280489.33333333337</v>
      </c>
      <c r="AD445" s="64"/>
      <c r="AE445" s="64"/>
      <c r="AF445" s="64"/>
      <c r="AG445" s="64"/>
      <c r="AH445" s="64"/>
      <c r="AI445" s="64"/>
      <c r="AJ445" s="64"/>
      <c r="AK445" s="64"/>
      <c r="AL445" s="6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  <c r="IU445" s="24"/>
      <c r="IV445" s="24"/>
      <c r="IW445" s="24"/>
      <c r="IX445" s="24"/>
      <c r="IY445" s="24"/>
      <c r="IZ445" s="24"/>
      <c r="JA445" s="24"/>
      <c r="JB445" s="24"/>
      <c r="JC445" s="24"/>
      <c r="JD445" s="24"/>
      <c r="JE445" s="24"/>
      <c r="JF445" s="24"/>
      <c r="JG445" s="24"/>
      <c r="JH445" s="24"/>
      <c r="JI445" s="24"/>
      <c r="JJ445" s="24"/>
      <c r="JK445" s="24"/>
      <c r="JL445" s="24"/>
      <c r="JM445" s="24"/>
      <c r="JN445" s="24"/>
      <c r="JO445" s="24"/>
      <c r="JP445" s="24"/>
      <c r="JQ445" s="24"/>
      <c r="JR445" s="24"/>
      <c r="JS445" s="24"/>
      <c r="JT445" s="24"/>
      <c r="JU445" s="24"/>
      <c r="JV445" s="24"/>
      <c r="JW445" s="24"/>
      <c r="JX445" s="24"/>
      <c r="JY445" s="24"/>
      <c r="JZ445" s="24"/>
      <c r="KA445" s="24"/>
      <c r="KB445" s="24"/>
      <c r="KC445" s="24"/>
      <c r="KD445" s="24"/>
      <c r="KE445" s="24"/>
      <c r="KF445" s="24"/>
      <c r="KG445" s="24"/>
      <c r="KH445" s="24"/>
      <c r="KI445" s="24"/>
      <c r="KJ445" s="24"/>
      <c r="KK445" s="24"/>
      <c r="KL445" s="24"/>
      <c r="KM445" s="24"/>
      <c r="KN445" s="24"/>
      <c r="KO445" s="24"/>
      <c r="KP445" s="24"/>
      <c r="KQ445" s="24"/>
      <c r="KR445" s="24"/>
      <c r="KS445" s="24"/>
      <c r="KT445" s="24"/>
      <c r="KU445" s="24"/>
      <c r="KV445" s="24"/>
      <c r="KW445" s="24"/>
      <c r="KX445" s="24"/>
      <c r="KY445" s="24"/>
      <c r="KZ445" s="24"/>
      <c r="LA445" s="24"/>
      <c r="LB445" s="24"/>
      <c r="LC445" s="24"/>
      <c r="LD445" s="24"/>
      <c r="LE445" s="24"/>
      <c r="LF445" s="24"/>
      <c r="LG445" s="24"/>
      <c r="LH445" s="24"/>
      <c r="LI445" s="24"/>
      <c r="LJ445" s="24"/>
      <c r="LK445" s="24"/>
      <c r="LL445" s="24"/>
      <c r="LM445" s="24"/>
      <c r="LN445" s="24"/>
      <c r="LO445" s="24"/>
      <c r="LP445" s="24"/>
      <c r="LQ445" s="24"/>
      <c r="LR445" s="24"/>
      <c r="LS445" s="24"/>
      <c r="LT445" s="24"/>
      <c r="LU445" s="24"/>
      <c r="LV445" s="24"/>
      <c r="LW445" s="24"/>
      <c r="LX445" s="24"/>
      <c r="LY445" s="24"/>
      <c r="LZ445" s="24"/>
      <c r="MA445" s="24"/>
      <c r="MB445" s="24"/>
      <c r="MC445" s="24"/>
      <c r="MD445" s="24"/>
      <c r="ME445" s="24"/>
      <c r="MF445" s="24"/>
      <c r="MG445" s="24"/>
      <c r="MH445" s="24"/>
      <c r="MI445" s="24"/>
      <c r="MJ445" s="24"/>
      <c r="MK445" s="24"/>
      <c r="ML445" s="24"/>
      <c r="MM445" s="24"/>
      <c r="MN445" s="24"/>
      <c r="MO445" s="24"/>
      <c r="MP445" s="24"/>
      <c r="MQ445" s="24"/>
      <c r="MR445" s="24"/>
      <c r="MS445" s="24"/>
      <c r="MT445" s="24"/>
      <c r="MU445" s="24"/>
      <c r="MV445" s="24"/>
      <c r="MW445" s="24"/>
      <c r="MX445" s="24"/>
      <c r="MY445" s="24"/>
      <c r="MZ445" s="24"/>
      <c r="NA445" s="24"/>
      <c r="NB445" s="24"/>
      <c r="NC445" s="24"/>
      <c r="ND445" s="24"/>
      <c r="NE445" s="24"/>
      <c r="NF445" s="24"/>
      <c r="NG445" s="24"/>
      <c r="NH445" s="24"/>
      <c r="NI445" s="24"/>
      <c r="NJ445" s="24"/>
      <c r="NK445" s="24"/>
      <c r="NL445" s="24"/>
      <c r="NM445" s="24"/>
      <c r="NN445" s="24"/>
      <c r="NO445" s="24"/>
      <c r="NP445" s="24"/>
      <c r="NQ445" s="24"/>
      <c r="NR445" s="24"/>
      <c r="NS445" s="24"/>
      <c r="NT445" s="24"/>
      <c r="NU445" s="24"/>
      <c r="NV445" s="24"/>
      <c r="NW445" s="24"/>
      <c r="NX445" s="24"/>
      <c r="NY445" s="24"/>
      <c r="NZ445" s="24"/>
      <c r="OA445" s="24"/>
      <c r="OB445" s="24"/>
      <c r="OC445" s="24"/>
      <c r="OD445" s="24"/>
      <c r="OE445" s="24"/>
      <c r="OF445" s="24"/>
      <c r="OG445" s="24"/>
      <c r="OH445" s="24"/>
      <c r="OI445" s="24"/>
      <c r="OJ445" s="24"/>
      <c r="OK445" s="24"/>
      <c r="OL445" s="24"/>
      <c r="OM445" s="24"/>
      <c r="ON445" s="24"/>
      <c r="OO445" s="24"/>
      <c r="OP445" s="24"/>
      <c r="OQ445" s="24"/>
      <c r="OR445" s="24"/>
      <c r="OS445" s="24"/>
      <c r="OT445" s="24"/>
      <c r="OU445" s="24"/>
      <c r="OV445" s="24"/>
      <c r="OW445" s="24"/>
      <c r="OX445" s="24"/>
      <c r="OY445" s="24"/>
      <c r="OZ445" s="24"/>
      <c r="PA445" s="24"/>
      <c r="PB445" s="24"/>
      <c r="PC445" s="24"/>
      <c r="PD445" s="24"/>
      <c r="PE445" s="24"/>
      <c r="PF445" s="24"/>
      <c r="PG445" s="24"/>
      <c r="PH445" s="24"/>
      <c r="PI445" s="24"/>
      <c r="PJ445" s="24"/>
      <c r="PK445" s="24"/>
      <c r="PL445" s="24"/>
      <c r="PM445" s="24"/>
      <c r="PN445" s="24"/>
      <c r="PO445" s="24"/>
      <c r="PP445" s="24"/>
      <c r="PQ445" s="24"/>
      <c r="PR445" s="24"/>
      <c r="PS445" s="24"/>
      <c r="PT445" s="24"/>
      <c r="PU445" s="24"/>
      <c r="PV445" s="24"/>
      <c r="PW445" s="24"/>
      <c r="PX445" s="24"/>
      <c r="PY445" s="24"/>
      <c r="PZ445" s="24"/>
      <c r="QA445" s="24"/>
      <c r="QB445" s="24"/>
      <c r="QC445" s="24"/>
      <c r="QD445" s="24"/>
      <c r="QE445" s="24"/>
      <c r="QF445" s="24"/>
      <c r="QG445" s="24"/>
      <c r="QH445" s="24"/>
      <c r="QI445" s="24"/>
      <c r="QJ445" s="24"/>
      <c r="QK445" s="24"/>
      <c r="QL445" s="24"/>
      <c r="QM445" s="24"/>
      <c r="QN445" s="24"/>
      <c r="QO445" s="24"/>
      <c r="QP445" s="24"/>
      <c r="QQ445" s="24"/>
      <c r="QR445" s="24"/>
      <c r="QS445" s="24"/>
      <c r="QT445" s="24"/>
      <c r="QU445" s="24"/>
      <c r="QV445" s="24"/>
      <c r="QW445" s="24"/>
      <c r="QX445" s="24"/>
      <c r="QY445" s="24"/>
      <c r="QZ445" s="24"/>
      <c r="RA445" s="24"/>
      <c r="RB445" s="24"/>
      <c r="RC445" s="24"/>
      <c r="RD445" s="24"/>
      <c r="RE445" s="24"/>
      <c r="RF445" s="24"/>
      <c r="RG445" s="24"/>
      <c r="RH445" s="24"/>
      <c r="RI445" s="24"/>
      <c r="RJ445" s="24"/>
      <c r="RK445" s="24"/>
      <c r="RL445" s="24"/>
      <c r="RM445" s="24"/>
      <c r="RN445" s="24"/>
      <c r="RO445" s="24"/>
      <c r="RP445" s="24"/>
      <c r="RQ445" s="24"/>
      <c r="RR445" s="24"/>
      <c r="RS445" s="24"/>
      <c r="RT445" s="24"/>
      <c r="RU445" s="24"/>
      <c r="RV445" s="24"/>
      <c r="RW445" s="24"/>
      <c r="RX445" s="24"/>
      <c r="RY445" s="24"/>
      <c r="RZ445" s="24"/>
      <c r="SA445" s="24"/>
      <c r="SB445" s="24"/>
      <c r="SC445" s="24"/>
      <c r="SD445" s="24"/>
      <c r="SE445" s="24"/>
      <c r="SF445" s="24"/>
      <c r="SG445" s="24"/>
      <c r="SH445" s="24"/>
      <c r="SI445" s="24"/>
      <c r="SJ445" s="24"/>
      <c r="SK445" s="24"/>
      <c r="SL445" s="24"/>
      <c r="SM445" s="24"/>
      <c r="SN445" s="24"/>
      <c r="SO445" s="24"/>
      <c r="SP445" s="24"/>
      <c r="SQ445" s="24"/>
      <c r="SR445" s="24"/>
      <c r="SS445" s="24"/>
      <c r="ST445" s="24"/>
      <c r="SU445" s="24"/>
      <c r="SV445" s="24"/>
      <c r="SW445" s="24"/>
      <c r="SX445" s="24"/>
      <c r="SY445" s="24"/>
      <c r="SZ445" s="24"/>
      <c r="TA445" s="24"/>
      <c r="TB445" s="24"/>
      <c r="TC445" s="24"/>
      <c r="TD445" s="24"/>
      <c r="TE445" s="24"/>
      <c r="TF445" s="24"/>
      <c r="TG445" s="24"/>
      <c r="TH445" s="24"/>
      <c r="TI445" s="24"/>
      <c r="TJ445" s="24"/>
      <c r="TK445" s="24"/>
      <c r="TL445" s="24"/>
      <c r="TM445" s="24"/>
      <c r="TN445" s="24"/>
      <c r="TO445" s="24"/>
      <c r="TP445" s="24"/>
      <c r="TQ445" s="24"/>
      <c r="TR445" s="24"/>
      <c r="TS445" s="24"/>
      <c r="TT445" s="24"/>
      <c r="TU445" s="24"/>
      <c r="TV445" s="24"/>
      <c r="TW445" s="24"/>
      <c r="TX445" s="24"/>
      <c r="TY445" s="24"/>
      <c r="TZ445" s="24"/>
      <c r="UA445" s="24"/>
      <c r="UB445" s="24"/>
      <c r="UC445" s="24"/>
      <c r="UD445" s="24"/>
      <c r="UE445" s="24"/>
      <c r="UF445" s="24"/>
      <c r="UG445" s="24"/>
      <c r="UH445" s="24"/>
      <c r="UI445" s="24"/>
      <c r="UJ445" s="24"/>
      <c r="UK445" s="24"/>
      <c r="UL445" s="24"/>
      <c r="UM445" s="24"/>
      <c r="UN445" s="24"/>
      <c r="UO445" s="24"/>
      <c r="UP445" s="24"/>
      <c r="UQ445" s="24"/>
      <c r="UR445" s="24"/>
      <c r="US445" s="24"/>
      <c r="UT445" s="24"/>
      <c r="UU445" s="24"/>
      <c r="UV445" s="24"/>
      <c r="UW445" s="24"/>
      <c r="UX445" s="24"/>
      <c r="UY445" s="24"/>
      <c r="UZ445" s="24"/>
      <c r="VA445" s="24"/>
      <c r="VB445" s="24"/>
      <c r="VC445" s="24"/>
      <c r="VD445" s="24"/>
    </row>
    <row r="446" spans="1:576" s="23" customFormat="1" ht="15" customHeight="1" x14ac:dyDescent="0.2">
      <c r="A446" s="18">
        <v>113</v>
      </c>
      <c r="B446" s="89" t="s">
        <v>335</v>
      </c>
      <c r="C446" s="89" t="s">
        <v>336</v>
      </c>
      <c r="D446" s="20">
        <v>14</v>
      </c>
      <c r="E446" s="89" t="s">
        <v>257</v>
      </c>
      <c r="F446" s="89" t="s">
        <v>337</v>
      </c>
      <c r="G446" s="130" t="s">
        <v>127</v>
      </c>
      <c r="H446" s="22">
        <v>40</v>
      </c>
      <c r="I446" s="22" t="s">
        <v>123</v>
      </c>
      <c r="J446" s="21" t="s">
        <v>128</v>
      </c>
      <c r="K446" s="21" t="s">
        <v>281</v>
      </c>
      <c r="L446" s="21" t="s">
        <v>299</v>
      </c>
      <c r="M446" s="22">
        <v>1</v>
      </c>
      <c r="N446" s="225">
        <v>12087</v>
      </c>
      <c r="O446" s="62"/>
      <c r="P446" s="62"/>
      <c r="Q446" s="62">
        <f t="shared" si="207"/>
        <v>12087</v>
      </c>
      <c r="R446" s="62"/>
      <c r="S446" s="62">
        <f t="shared" si="208"/>
        <v>2284.1666666666665</v>
      </c>
      <c r="T446" s="62">
        <f t="shared" si="209"/>
        <v>22841.666666666664</v>
      </c>
      <c r="U446" s="62">
        <f t="shared" si="210"/>
        <v>1813.05</v>
      </c>
      <c r="V446" s="62">
        <f t="shared" si="211"/>
        <v>362.61</v>
      </c>
      <c r="W446" s="62">
        <f t="shared" si="212"/>
        <v>604.35</v>
      </c>
      <c r="X446" s="62">
        <f t="shared" si="213"/>
        <v>241.74</v>
      </c>
      <c r="Y446" s="62">
        <f t="shared" si="217"/>
        <v>957</v>
      </c>
      <c r="Z446" s="62">
        <f t="shared" si="218"/>
        <v>661</v>
      </c>
      <c r="AA446" s="64">
        <f t="shared" si="214"/>
        <v>6852.5</v>
      </c>
      <c r="AB446" s="64">
        <f t="shared" si="215"/>
        <v>19391.611111111109</v>
      </c>
      <c r="AC446" s="64">
        <f t="shared" si="216"/>
        <v>232699.33333333331</v>
      </c>
      <c r="AD446" s="64"/>
      <c r="AE446" s="64"/>
      <c r="AF446" s="64"/>
      <c r="AG446" s="64"/>
      <c r="AH446" s="64"/>
      <c r="AI446" s="64"/>
      <c r="AJ446" s="64"/>
      <c r="AK446" s="64"/>
      <c r="AL446" s="6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  <c r="NQ446" s="24"/>
      <c r="NR446" s="24"/>
      <c r="NS446" s="24"/>
      <c r="NT446" s="24"/>
      <c r="NU446" s="24"/>
      <c r="NV446" s="24"/>
      <c r="NW446" s="24"/>
      <c r="NX446" s="24"/>
      <c r="NY446" s="24"/>
      <c r="NZ446" s="24"/>
      <c r="OA446" s="24"/>
      <c r="OB446" s="24"/>
      <c r="OC446" s="24"/>
      <c r="OD446" s="24"/>
      <c r="OE446" s="24"/>
      <c r="OF446" s="24"/>
      <c r="OG446" s="24"/>
      <c r="OH446" s="24"/>
      <c r="OI446" s="24"/>
      <c r="OJ446" s="24"/>
      <c r="OK446" s="24"/>
      <c r="OL446" s="24"/>
      <c r="OM446" s="24"/>
      <c r="ON446" s="24"/>
      <c r="OO446" s="24"/>
      <c r="OP446" s="24"/>
      <c r="OQ446" s="24"/>
      <c r="OR446" s="24"/>
      <c r="OS446" s="24"/>
      <c r="OT446" s="24"/>
      <c r="OU446" s="24"/>
      <c r="OV446" s="24"/>
      <c r="OW446" s="24"/>
      <c r="OX446" s="24"/>
      <c r="OY446" s="24"/>
      <c r="OZ446" s="24"/>
      <c r="PA446" s="24"/>
      <c r="PB446" s="24"/>
      <c r="PC446" s="24"/>
      <c r="PD446" s="24"/>
      <c r="PE446" s="24"/>
      <c r="PF446" s="24"/>
      <c r="PG446" s="24"/>
      <c r="PH446" s="24"/>
      <c r="PI446" s="24"/>
      <c r="PJ446" s="24"/>
      <c r="PK446" s="24"/>
      <c r="PL446" s="24"/>
      <c r="PM446" s="24"/>
      <c r="PN446" s="24"/>
      <c r="PO446" s="24"/>
      <c r="PP446" s="24"/>
      <c r="PQ446" s="24"/>
      <c r="PR446" s="24"/>
      <c r="PS446" s="24"/>
      <c r="PT446" s="24"/>
      <c r="PU446" s="24"/>
      <c r="PV446" s="24"/>
      <c r="PW446" s="24"/>
      <c r="PX446" s="24"/>
      <c r="PY446" s="24"/>
      <c r="PZ446" s="24"/>
      <c r="QA446" s="24"/>
      <c r="QB446" s="24"/>
      <c r="QC446" s="24"/>
      <c r="QD446" s="24"/>
      <c r="QE446" s="24"/>
      <c r="QF446" s="24"/>
      <c r="QG446" s="24"/>
      <c r="QH446" s="24"/>
      <c r="QI446" s="24"/>
      <c r="QJ446" s="24"/>
      <c r="QK446" s="24"/>
      <c r="QL446" s="24"/>
      <c r="QM446" s="24"/>
      <c r="QN446" s="24"/>
      <c r="QO446" s="24"/>
      <c r="QP446" s="24"/>
      <c r="QQ446" s="24"/>
      <c r="QR446" s="24"/>
      <c r="QS446" s="24"/>
      <c r="QT446" s="24"/>
      <c r="QU446" s="24"/>
      <c r="QV446" s="24"/>
      <c r="QW446" s="24"/>
      <c r="QX446" s="24"/>
      <c r="QY446" s="24"/>
      <c r="QZ446" s="24"/>
      <c r="RA446" s="24"/>
      <c r="RB446" s="24"/>
      <c r="RC446" s="24"/>
      <c r="RD446" s="24"/>
      <c r="RE446" s="24"/>
      <c r="RF446" s="24"/>
      <c r="RG446" s="24"/>
      <c r="RH446" s="24"/>
      <c r="RI446" s="24"/>
      <c r="RJ446" s="24"/>
      <c r="RK446" s="24"/>
      <c r="RL446" s="24"/>
      <c r="RM446" s="24"/>
      <c r="RN446" s="24"/>
      <c r="RO446" s="24"/>
      <c r="RP446" s="24"/>
      <c r="RQ446" s="24"/>
      <c r="RR446" s="24"/>
      <c r="RS446" s="24"/>
      <c r="RT446" s="24"/>
      <c r="RU446" s="24"/>
      <c r="RV446" s="24"/>
      <c r="RW446" s="24"/>
      <c r="RX446" s="24"/>
      <c r="RY446" s="24"/>
      <c r="RZ446" s="24"/>
      <c r="SA446" s="24"/>
      <c r="SB446" s="24"/>
      <c r="SC446" s="24"/>
      <c r="SD446" s="24"/>
      <c r="SE446" s="24"/>
      <c r="SF446" s="24"/>
      <c r="SG446" s="24"/>
      <c r="SH446" s="24"/>
      <c r="SI446" s="24"/>
      <c r="SJ446" s="24"/>
      <c r="SK446" s="24"/>
      <c r="SL446" s="24"/>
      <c r="SM446" s="24"/>
      <c r="SN446" s="24"/>
      <c r="SO446" s="24"/>
      <c r="SP446" s="24"/>
      <c r="SQ446" s="24"/>
      <c r="SR446" s="24"/>
      <c r="SS446" s="24"/>
      <c r="ST446" s="24"/>
      <c r="SU446" s="24"/>
      <c r="SV446" s="24"/>
      <c r="SW446" s="24"/>
      <c r="SX446" s="24"/>
      <c r="SY446" s="24"/>
      <c r="SZ446" s="24"/>
      <c r="TA446" s="24"/>
      <c r="TB446" s="24"/>
      <c r="TC446" s="24"/>
      <c r="TD446" s="24"/>
      <c r="TE446" s="24"/>
      <c r="TF446" s="24"/>
      <c r="TG446" s="24"/>
      <c r="TH446" s="24"/>
      <c r="TI446" s="24"/>
      <c r="TJ446" s="24"/>
      <c r="TK446" s="24"/>
      <c r="TL446" s="24"/>
      <c r="TM446" s="24"/>
      <c r="TN446" s="24"/>
      <c r="TO446" s="24"/>
      <c r="TP446" s="24"/>
      <c r="TQ446" s="24"/>
      <c r="TR446" s="24"/>
      <c r="TS446" s="24"/>
      <c r="TT446" s="24"/>
      <c r="TU446" s="24"/>
      <c r="TV446" s="24"/>
      <c r="TW446" s="24"/>
      <c r="TX446" s="24"/>
      <c r="TY446" s="24"/>
      <c r="TZ446" s="24"/>
      <c r="UA446" s="24"/>
      <c r="UB446" s="24"/>
      <c r="UC446" s="24"/>
      <c r="UD446" s="24"/>
      <c r="UE446" s="24"/>
      <c r="UF446" s="24"/>
      <c r="UG446" s="24"/>
      <c r="UH446" s="24"/>
      <c r="UI446" s="24"/>
      <c r="UJ446" s="24"/>
      <c r="UK446" s="24"/>
      <c r="UL446" s="24"/>
      <c r="UM446" s="24"/>
      <c r="UN446" s="24"/>
      <c r="UO446" s="24"/>
      <c r="UP446" s="24"/>
      <c r="UQ446" s="24"/>
      <c r="UR446" s="24"/>
      <c r="US446" s="24"/>
      <c r="UT446" s="24"/>
      <c r="UU446" s="24"/>
      <c r="UV446" s="24"/>
      <c r="UW446" s="24"/>
      <c r="UX446" s="24"/>
      <c r="UY446" s="24"/>
      <c r="UZ446" s="24"/>
      <c r="VA446" s="24"/>
      <c r="VB446" s="24"/>
      <c r="VC446" s="24"/>
      <c r="VD446" s="24"/>
    </row>
    <row r="447" spans="1:576" s="23" customFormat="1" ht="15" customHeight="1" x14ac:dyDescent="0.2">
      <c r="A447" s="18">
        <v>114</v>
      </c>
      <c r="B447" s="89" t="s">
        <v>335</v>
      </c>
      <c r="C447" s="89" t="s">
        <v>336</v>
      </c>
      <c r="D447" s="20">
        <v>14</v>
      </c>
      <c r="E447" s="89" t="s">
        <v>257</v>
      </c>
      <c r="F447" s="89" t="s">
        <v>337</v>
      </c>
      <c r="G447" s="130" t="s">
        <v>127</v>
      </c>
      <c r="H447" s="22">
        <v>40</v>
      </c>
      <c r="I447" s="22" t="s">
        <v>123</v>
      </c>
      <c r="J447" s="21" t="s">
        <v>231</v>
      </c>
      <c r="K447" s="21" t="s">
        <v>281</v>
      </c>
      <c r="L447" s="21" t="s">
        <v>299</v>
      </c>
      <c r="M447" s="22">
        <v>1</v>
      </c>
      <c r="N447" s="225">
        <v>12087</v>
      </c>
      <c r="O447" s="62">
        <f t="shared" ref="O447:O454" si="219">+N447*20%</f>
        <v>2417.4</v>
      </c>
      <c r="P447" s="62"/>
      <c r="Q447" s="62">
        <f t="shared" si="207"/>
        <v>14504.4</v>
      </c>
      <c r="R447" s="62"/>
      <c r="S447" s="62">
        <f t="shared" si="208"/>
        <v>2687.0666666666666</v>
      </c>
      <c r="T447" s="62">
        <f t="shared" si="209"/>
        <v>26870.666666666664</v>
      </c>
      <c r="U447" s="62">
        <f t="shared" si="210"/>
        <v>2175.66</v>
      </c>
      <c r="V447" s="62">
        <f t="shared" si="211"/>
        <v>435.13199999999995</v>
      </c>
      <c r="W447" s="62">
        <f t="shared" si="212"/>
        <v>725.22</v>
      </c>
      <c r="X447" s="62">
        <f t="shared" si="213"/>
        <v>290.08800000000002</v>
      </c>
      <c r="Y447" s="62">
        <f t="shared" si="217"/>
        <v>957</v>
      </c>
      <c r="Z447" s="62">
        <f t="shared" si="218"/>
        <v>661</v>
      </c>
      <c r="AA447" s="64">
        <f t="shared" si="214"/>
        <v>8061.2</v>
      </c>
      <c r="AB447" s="64">
        <f t="shared" si="215"/>
        <v>22883.411111111112</v>
      </c>
      <c r="AC447" s="64">
        <f t="shared" si="216"/>
        <v>274600.93333333335</v>
      </c>
      <c r="AD447" s="64"/>
      <c r="AE447" s="64"/>
      <c r="AF447" s="64"/>
      <c r="AG447" s="64"/>
      <c r="AH447" s="64"/>
      <c r="AI447" s="64"/>
      <c r="AJ447" s="64"/>
      <c r="AK447" s="64"/>
      <c r="AL447" s="6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  <c r="IU447" s="24"/>
      <c r="IV447" s="24"/>
      <c r="IW447" s="24"/>
      <c r="IX447" s="24"/>
      <c r="IY447" s="24"/>
      <c r="IZ447" s="24"/>
      <c r="JA447" s="24"/>
      <c r="JB447" s="24"/>
      <c r="JC447" s="24"/>
      <c r="JD447" s="24"/>
      <c r="JE447" s="24"/>
      <c r="JF447" s="24"/>
      <c r="JG447" s="24"/>
      <c r="JH447" s="24"/>
      <c r="JI447" s="24"/>
      <c r="JJ447" s="24"/>
      <c r="JK447" s="24"/>
      <c r="JL447" s="24"/>
      <c r="JM447" s="24"/>
      <c r="JN447" s="24"/>
      <c r="JO447" s="24"/>
      <c r="JP447" s="24"/>
      <c r="JQ447" s="24"/>
      <c r="JR447" s="24"/>
      <c r="JS447" s="24"/>
      <c r="JT447" s="24"/>
      <c r="JU447" s="24"/>
      <c r="JV447" s="24"/>
      <c r="JW447" s="24"/>
      <c r="JX447" s="24"/>
      <c r="JY447" s="24"/>
      <c r="JZ447" s="24"/>
      <c r="KA447" s="24"/>
      <c r="KB447" s="24"/>
      <c r="KC447" s="24"/>
      <c r="KD447" s="24"/>
      <c r="KE447" s="24"/>
      <c r="KF447" s="24"/>
      <c r="KG447" s="24"/>
      <c r="KH447" s="24"/>
      <c r="KI447" s="24"/>
      <c r="KJ447" s="24"/>
      <c r="KK447" s="24"/>
      <c r="KL447" s="24"/>
      <c r="KM447" s="24"/>
      <c r="KN447" s="24"/>
      <c r="KO447" s="24"/>
      <c r="KP447" s="24"/>
      <c r="KQ447" s="24"/>
      <c r="KR447" s="24"/>
      <c r="KS447" s="24"/>
      <c r="KT447" s="24"/>
      <c r="KU447" s="24"/>
      <c r="KV447" s="24"/>
      <c r="KW447" s="24"/>
      <c r="KX447" s="24"/>
      <c r="KY447" s="24"/>
      <c r="KZ447" s="24"/>
      <c r="LA447" s="24"/>
      <c r="LB447" s="24"/>
      <c r="LC447" s="24"/>
      <c r="LD447" s="24"/>
      <c r="LE447" s="24"/>
      <c r="LF447" s="24"/>
      <c r="LG447" s="24"/>
      <c r="LH447" s="24"/>
      <c r="LI447" s="24"/>
      <c r="LJ447" s="24"/>
      <c r="LK447" s="24"/>
      <c r="LL447" s="24"/>
      <c r="LM447" s="24"/>
      <c r="LN447" s="24"/>
      <c r="LO447" s="24"/>
      <c r="LP447" s="24"/>
      <c r="LQ447" s="24"/>
      <c r="LR447" s="24"/>
      <c r="LS447" s="24"/>
      <c r="LT447" s="24"/>
      <c r="LU447" s="24"/>
      <c r="LV447" s="24"/>
      <c r="LW447" s="24"/>
      <c r="LX447" s="24"/>
      <c r="LY447" s="24"/>
      <c r="LZ447" s="24"/>
      <c r="MA447" s="24"/>
      <c r="MB447" s="24"/>
      <c r="MC447" s="24"/>
      <c r="MD447" s="24"/>
      <c r="ME447" s="24"/>
      <c r="MF447" s="24"/>
      <c r="MG447" s="24"/>
      <c r="MH447" s="24"/>
      <c r="MI447" s="24"/>
      <c r="MJ447" s="24"/>
      <c r="MK447" s="24"/>
      <c r="ML447" s="24"/>
      <c r="MM447" s="24"/>
      <c r="MN447" s="24"/>
      <c r="MO447" s="24"/>
      <c r="MP447" s="24"/>
      <c r="MQ447" s="24"/>
      <c r="MR447" s="24"/>
      <c r="MS447" s="24"/>
      <c r="MT447" s="24"/>
      <c r="MU447" s="24"/>
      <c r="MV447" s="24"/>
      <c r="MW447" s="24"/>
      <c r="MX447" s="24"/>
      <c r="MY447" s="24"/>
      <c r="MZ447" s="24"/>
      <c r="NA447" s="24"/>
      <c r="NB447" s="24"/>
      <c r="NC447" s="24"/>
      <c r="ND447" s="24"/>
      <c r="NE447" s="24"/>
      <c r="NF447" s="24"/>
      <c r="NG447" s="24"/>
      <c r="NH447" s="24"/>
      <c r="NI447" s="24"/>
      <c r="NJ447" s="24"/>
      <c r="NK447" s="24"/>
      <c r="NL447" s="24"/>
      <c r="NM447" s="24"/>
      <c r="NN447" s="24"/>
      <c r="NO447" s="24"/>
      <c r="NP447" s="24"/>
      <c r="NQ447" s="24"/>
      <c r="NR447" s="24"/>
      <c r="NS447" s="24"/>
      <c r="NT447" s="24"/>
      <c r="NU447" s="24"/>
      <c r="NV447" s="24"/>
      <c r="NW447" s="24"/>
      <c r="NX447" s="24"/>
      <c r="NY447" s="24"/>
      <c r="NZ447" s="24"/>
      <c r="OA447" s="24"/>
      <c r="OB447" s="24"/>
      <c r="OC447" s="24"/>
      <c r="OD447" s="24"/>
      <c r="OE447" s="24"/>
      <c r="OF447" s="24"/>
      <c r="OG447" s="24"/>
      <c r="OH447" s="24"/>
      <c r="OI447" s="24"/>
      <c r="OJ447" s="24"/>
      <c r="OK447" s="24"/>
      <c r="OL447" s="24"/>
      <c r="OM447" s="24"/>
      <c r="ON447" s="24"/>
      <c r="OO447" s="24"/>
      <c r="OP447" s="24"/>
      <c r="OQ447" s="24"/>
      <c r="OR447" s="24"/>
      <c r="OS447" s="24"/>
      <c r="OT447" s="24"/>
      <c r="OU447" s="24"/>
      <c r="OV447" s="24"/>
      <c r="OW447" s="24"/>
      <c r="OX447" s="24"/>
      <c r="OY447" s="24"/>
      <c r="OZ447" s="24"/>
      <c r="PA447" s="24"/>
      <c r="PB447" s="24"/>
      <c r="PC447" s="24"/>
      <c r="PD447" s="24"/>
      <c r="PE447" s="24"/>
      <c r="PF447" s="24"/>
      <c r="PG447" s="24"/>
      <c r="PH447" s="24"/>
      <c r="PI447" s="24"/>
      <c r="PJ447" s="24"/>
      <c r="PK447" s="24"/>
      <c r="PL447" s="24"/>
      <c r="PM447" s="24"/>
      <c r="PN447" s="24"/>
      <c r="PO447" s="24"/>
      <c r="PP447" s="24"/>
      <c r="PQ447" s="24"/>
      <c r="PR447" s="24"/>
      <c r="PS447" s="24"/>
      <c r="PT447" s="24"/>
      <c r="PU447" s="24"/>
      <c r="PV447" s="24"/>
      <c r="PW447" s="24"/>
      <c r="PX447" s="24"/>
      <c r="PY447" s="24"/>
      <c r="PZ447" s="24"/>
      <c r="QA447" s="24"/>
      <c r="QB447" s="24"/>
      <c r="QC447" s="24"/>
      <c r="QD447" s="24"/>
      <c r="QE447" s="24"/>
      <c r="QF447" s="24"/>
      <c r="QG447" s="24"/>
      <c r="QH447" s="24"/>
      <c r="QI447" s="24"/>
      <c r="QJ447" s="24"/>
      <c r="QK447" s="24"/>
      <c r="QL447" s="24"/>
      <c r="QM447" s="24"/>
      <c r="QN447" s="24"/>
      <c r="QO447" s="24"/>
      <c r="QP447" s="24"/>
      <c r="QQ447" s="24"/>
      <c r="QR447" s="24"/>
      <c r="QS447" s="24"/>
      <c r="QT447" s="24"/>
      <c r="QU447" s="24"/>
      <c r="QV447" s="24"/>
      <c r="QW447" s="24"/>
      <c r="QX447" s="24"/>
      <c r="QY447" s="24"/>
      <c r="QZ447" s="24"/>
      <c r="RA447" s="24"/>
      <c r="RB447" s="24"/>
      <c r="RC447" s="24"/>
      <c r="RD447" s="24"/>
      <c r="RE447" s="24"/>
      <c r="RF447" s="24"/>
      <c r="RG447" s="24"/>
      <c r="RH447" s="24"/>
      <c r="RI447" s="24"/>
      <c r="RJ447" s="24"/>
      <c r="RK447" s="24"/>
      <c r="RL447" s="24"/>
      <c r="RM447" s="24"/>
      <c r="RN447" s="24"/>
      <c r="RO447" s="24"/>
      <c r="RP447" s="24"/>
      <c r="RQ447" s="24"/>
      <c r="RR447" s="24"/>
      <c r="RS447" s="24"/>
      <c r="RT447" s="24"/>
      <c r="RU447" s="24"/>
      <c r="RV447" s="24"/>
      <c r="RW447" s="24"/>
      <c r="RX447" s="24"/>
      <c r="RY447" s="24"/>
      <c r="RZ447" s="24"/>
      <c r="SA447" s="24"/>
      <c r="SB447" s="24"/>
      <c r="SC447" s="24"/>
      <c r="SD447" s="24"/>
      <c r="SE447" s="24"/>
      <c r="SF447" s="24"/>
      <c r="SG447" s="24"/>
      <c r="SH447" s="24"/>
      <c r="SI447" s="24"/>
      <c r="SJ447" s="24"/>
      <c r="SK447" s="24"/>
      <c r="SL447" s="24"/>
      <c r="SM447" s="24"/>
      <c r="SN447" s="24"/>
      <c r="SO447" s="24"/>
      <c r="SP447" s="24"/>
      <c r="SQ447" s="24"/>
      <c r="SR447" s="24"/>
      <c r="SS447" s="24"/>
      <c r="ST447" s="24"/>
      <c r="SU447" s="24"/>
      <c r="SV447" s="24"/>
      <c r="SW447" s="24"/>
      <c r="SX447" s="24"/>
      <c r="SY447" s="24"/>
      <c r="SZ447" s="24"/>
      <c r="TA447" s="24"/>
      <c r="TB447" s="24"/>
      <c r="TC447" s="24"/>
      <c r="TD447" s="24"/>
      <c r="TE447" s="24"/>
      <c r="TF447" s="24"/>
      <c r="TG447" s="24"/>
      <c r="TH447" s="24"/>
      <c r="TI447" s="24"/>
      <c r="TJ447" s="24"/>
      <c r="TK447" s="24"/>
      <c r="TL447" s="24"/>
      <c r="TM447" s="24"/>
      <c r="TN447" s="24"/>
      <c r="TO447" s="24"/>
      <c r="TP447" s="24"/>
      <c r="TQ447" s="24"/>
      <c r="TR447" s="24"/>
      <c r="TS447" s="24"/>
      <c r="TT447" s="24"/>
      <c r="TU447" s="24"/>
      <c r="TV447" s="24"/>
      <c r="TW447" s="24"/>
      <c r="TX447" s="24"/>
      <c r="TY447" s="24"/>
      <c r="TZ447" s="24"/>
      <c r="UA447" s="24"/>
      <c r="UB447" s="24"/>
      <c r="UC447" s="24"/>
      <c r="UD447" s="24"/>
      <c r="UE447" s="24"/>
      <c r="UF447" s="24"/>
      <c r="UG447" s="24"/>
      <c r="UH447" s="24"/>
      <c r="UI447" s="24"/>
      <c r="UJ447" s="24"/>
      <c r="UK447" s="24"/>
      <c r="UL447" s="24"/>
      <c r="UM447" s="24"/>
      <c r="UN447" s="24"/>
      <c r="UO447" s="24"/>
      <c r="UP447" s="24"/>
      <c r="UQ447" s="24"/>
      <c r="UR447" s="24"/>
      <c r="US447" s="24"/>
      <c r="UT447" s="24"/>
      <c r="UU447" s="24"/>
      <c r="UV447" s="24"/>
      <c r="UW447" s="24"/>
      <c r="UX447" s="24"/>
      <c r="UY447" s="24"/>
      <c r="UZ447" s="24"/>
      <c r="VA447" s="24"/>
      <c r="VB447" s="24"/>
      <c r="VC447" s="24"/>
      <c r="VD447" s="24"/>
    </row>
    <row r="448" spans="1:576" s="23" customFormat="1" ht="15" customHeight="1" x14ac:dyDescent="0.2">
      <c r="A448" s="18">
        <v>115</v>
      </c>
      <c r="B448" s="89" t="s">
        <v>335</v>
      </c>
      <c r="C448" s="89" t="s">
        <v>336</v>
      </c>
      <c r="D448" s="20">
        <v>14</v>
      </c>
      <c r="E448" s="89" t="s">
        <v>257</v>
      </c>
      <c r="F448" s="89" t="s">
        <v>337</v>
      </c>
      <c r="G448" s="130" t="s">
        <v>127</v>
      </c>
      <c r="H448" s="22">
        <v>40</v>
      </c>
      <c r="I448" s="157" t="s">
        <v>123</v>
      </c>
      <c r="J448" s="21" t="s">
        <v>248</v>
      </c>
      <c r="K448" s="21" t="s">
        <v>284</v>
      </c>
      <c r="L448" s="21" t="s">
        <v>299</v>
      </c>
      <c r="M448" s="22">
        <v>1</v>
      </c>
      <c r="N448" s="225">
        <v>12087</v>
      </c>
      <c r="O448" s="62">
        <f t="shared" si="219"/>
        <v>2417.4</v>
      </c>
      <c r="P448" s="62"/>
      <c r="Q448" s="62">
        <f t="shared" si="207"/>
        <v>14504.4</v>
      </c>
      <c r="R448" s="62">
        <f>70.1*6</f>
        <v>420.59999999999997</v>
      </c>
      <c r="S448" s="62">
        <f t="shared" si="208"/>
        <v>2687.0666666666666</v>
      </c>
      <c r="T448" s="62">
        <f t="shared" si="209"/>
        <v>26870.666666666664</v>
      </c>
      <c r="U448" s="62">
        <f t="shared" si="210"/>
        <v>2175.66</v>
      </c>
      <c r="V448" s="62">
        <f t="shared" si="211"/>
        <v>435.13199999999995</v>
      </c>
      <c r="W448" s="62">
        <f t="shared" si="212"/>
        <v>725.22</v>
      </c>
      <c r="X448" s="62">
        <f t="shared" si="213"/>
        <v>290.08800000000002</v>
      </c>
      <c r="Y448" s="62">
        <f t="shared" si="217"/>
        <v>957</v>
      </c>
      <c r="Z448" s="62">
        <f t="shared" si="218"/>
        <v>661</v>
      </c>
      <c r="AA448" s="64">
        <f t="shared" si="214"/>
        <v>8061.2</v>
      </c>
      <c r="AB448" s="64">
        <f t="shared" si="215"/>
        <v>23304.011111111111</v>
      </c>
      <c r="AC448" s="64">
        <f t="shared" si="216"/>
        <v>279648.1333333333</v>
      </c>
      <c r="AD448" s="64"/>
      <c r="AE448" s="64"/>
      <c r="AF448" s="64"/>
      <c r="AG448" s="64"/>
      <c r="AH448" s="64"/>
      <c r="AI448" s="64"/>
      <c r="AJ448" s="64"/>
      <c r="AK448" s="64"/>
      <c r="AL448" s="6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  <c r="NQ448" s="24"/>
      <c r="NR448" s="24"/>
      <c r="NS448" s="24"/>
      <c r="NT448" s="24"/>
      <c r="NU448" s="24"/>
      <c r="NV448" s="24"/>
      <c r="NW448" s="24"/>
      <c r="NX448" s="24"/>
      <c r="NY448" s="24"/>
      <c r="NZ448" s="24"/>
      <c r="OA448" s="24"/>
      <c r="OB448" s="24"/>
      <c r="OC448" s="24"/>
      <c r="OD448" s="24"/>
      <c r="OE448" s="24"/>
      <c r="OF448" s="24"/>
      <c r="OG448" s="24"/>
      <c r="OH448" s="24"/>
      <c r="OI448" s="24"/>
      <c r="OJ448" s="24"/>
      <c r="OK448" s="24"/>
      <c r="OL448" s="24"/>
      <c r="OM448" s="24"/>
      <c r="ON448" s="24"/>
      <c r="OO448" s="24"/>
      <c r="OP448" s="24"/>
      <c r="OQ448" s="24"/>
      <c r="OR448" s="24"/>
      <c r="OS448" s="24"/>
      <c r="OT448" s="24"/>
      <c r="OU448" s="24"/>
      <c r="OV448" s="24"/>
      <c r="OW448" s="24"/>
      <c r="OX448" s="24"/>
      <c r="OY448" s="24"/>
      <c r="OZ448" s="24"/>
      <c r="PA448" s="24"/>
      <c r="PB448" s="24"/>
      <c r="PC448" s="24"/>
      <c r="PD448" s="24"/>
      <c r="PE448" s="24"/>
      <c r="PF448" s="24"/>
      <c r="PG448" s="24"/>
      <c r="PH448" s="24"/>
      <c r="PI448" s="24"/>
      <c r="PJ448" s="24"/>
      <c r="PK448" s="24"/>
      <c r="PL448" s="24"/>
      <c r="PM448" s="24"/>
      <c r="PN448" s="24"/>
      <c r="PO448" s="24"/>
      <c r="PP448" s="24"/>
      <c r="PQ448" s="24"/>
      <c r="PR448" s="24"/>
      <c r="PS448" s="24"/>
      <c r="PT448" s="24"/>
      <c r="PU448" s="24"/>
      <c r="PV448" s="24"/>
      <c r="PW448" s="24"/>
      <c r="PX448" s="24"/>
      <c r="PY448" s="24"/>
      <c r="PZ448" s="24"/>
      <c r="QA448" s="24"/>
      <c r="QB448" s="24"/>
      <c r="QC448" s="24"/>
      <c r="QD448" s="24"/>
      <c r="QE448" s="24"/>
      <c r="QF448" s="24"/>
      <c r="QG448" s="24"/>
      <c r="QH448" s="24"/>
      <c r="QI448" s="24"/>
      <c r="QJ448" s="24"/>
      <c r="QK448" s="24"/>
      <c r="QL448" s="24"/>
      <c r="QM448" s="24"/>
      <c r="QN448" s="24"/>
      <c r="QO448" s="24"/>
      <c r="QP448" s="24"/>
      <c r="QQ448" s="24"/>
      <c r="QR448" s="24"/>
      <c r="QS448" s="24"/>
      <c r="QT448" s="24"/>
      <c r="QU448" s="24"/>
      <c r="QV448" s="24"/>
      <c r="QW448" s="24"/>
      <c r="QX448" s="24"/>
      <c r="QY448" s="24"/>
      <c r="QZ448" s="24"/>
      <c r="RA448" s="24"/>
      <c r="RB448" s="24"/>
      <c r="RC448" s="24"/>
      <c r="RD448" s="24"/>
      <c r="RE448" s="24"/>
      <c r="RF448" s="24"/>
      <c r="RG448" s="24"/>
      <c r="RH448" s="24"/>
      <c r="RI448" s="24"/>
      <c r="RJ448" s="24"/>
      <c r="RK448" s="24"/>
      <c r="RL448" s="24"/>
      <c r="RM448" s="24"/>
      <c r="RN448" s="24"/>
      <c r="RO448" s="24"/>
      <c r="RP448" s="24"/>
      <c r="RQ448" s="24"/>
      <c r="RR448" s="24"/>
      <c r="RS448" s="24"/>
      <c r="RT448" s="24"/>
      <c r="RU448" s="24"/>
      <c r="RV448" s="24"/>
      <c r="RW448" s="24"/>
      <c r="RX448" s="24"/>
      <c r="RY448" s="24"/>
      <c r="RZ448" s="24"/>
      <c r="SA448" s="24"/>
      <c r="SB448" s="24"/>
      <c r="SC448" s="24"/>
      <c r="SD448" s="24"/>
      <c r="SE448" s="24"/>
      <c r="SF448" s="24"/>
      <c r="SG448" s="24"/>
      <c r="SH448" s="24"/>
      <c r="SI448" s="24"/>
      <c r="SJ448" s="24"/>
      <c r="SK448" s="24"/>
      <c r="SL448" s="24"/>
      <c r="SM448" s="24"/>
      <c r="SN448" s="24"/>
      <c r="SO448" s="24"/>
      <c r="SP448" s="24"/>
      <c r="SQ448" s="24"/>
      <c r="SR448" s="24"/>
      <c r="SS448" s="24"/>
      <c r="ST448" s="24"/>
      <c r="SU448" s="24"/>
      <c r="SV448" s="24"/>
      <c r="SW448" s="24"/>
      <c r="SX448" s="24"/>
      <c r="SY448" s="24"/>
      <c r="SZ448" s="24"/>
      <c r="TA448" s="24"/>
      <c r="TB448" s="24"/>
      <c r="TC448" s="24"/>
      <c r="TD448" s="24"/>
      <c r="TE448" s="24"/>
      <c r="TF448" s="24"/>
      <c r="TG448" s="24"/>
      <c r="TH448" s="24"/>
      <c r="TI448" s="24"/>
      <c r="TJ448" s="24"/>
      <c r="TK448" s="24"/>
      <c r="TL448" s="24"/>
      <c r="TM448" s="24"/>
      <c r="TN448" s="24"/>
      <c r="TO448" s="24"/>
      <c r="TP448" s="24"/>
      <c r="TQ448" s="24"/>
      <c r="TR448" s="24"/>
      <c r="TS448" s="24"/>
      <c r="TT448" s="24"/>
      <c r="TU448" s="24"/>
      <c r="TV448" s="24"/>
      <c r="TW448" s="24"/>
      <c r="TX448" s="24"/>
      <c r="TY448" s="24"/>
      <c r="TZ448" s="24"/>
      <c r="UA448" s="24"/>
      <c r="UB448" s="24"/>
      <c r="UC448" s="24"/>
      <c r="UD448" s="24"/>
      <c r="UE448" s="24"/>
      <c r="UF448" s="24"/>
      <c r="UG448" s="24"/>
      <c r="UH448" s="24"/>
      <c r="UI448" s="24"/>
      <c r="UJ448" s="24"/>
      <c r="UK448" s="24"/>
      <c r="UL448" s="24"/>
      <c r="UM448" s="24"/>
      <c r="UN448" s="24"/>
      <c r="UO448" s="24"/>
      <c r="UP448" s="24"/>
      <c r="UQ448" s="24"/>
      <c r="UR448" s="24"/>
      <c r="US448" s="24"/>
      <c r="UT448" s="24"/>
      <c r="UU448" s="24"/>
      <c r="UV448" s="24"/>
      <c r="UW448" s="24"/>
      <c r="UX448" s="24"/>
      <c r="UY448" s="24"/>
      <c r="UZ448" s="24"/>
      <c r="VA448" s="24"/>
      <c r="VB448" s="24"/>
      <c r="VC448" s="24"/>
      <c r="VD448" s="24"/>
    </row>
    <row r="449" spans="1:576" s="23" customFormat="1" ht="15" customHeight="1" x14ac:dyDescent="0.2">
      <c r="A449" s="18">
        <v>116</v>
      </c>
      <c r="B449" s="89" t="s">
        <v>335</v>
      </c>
      <c r="C449" s="89" t="s">
        <v>336</v>
      </c>
      <c r="D449" s="20">
        <v>14</v>
      </c>
      <c r="E449" s="89" t="s">
        <v>257</v>
      </c>
      <c r="F449" s="89" t="s">
        <v>337</v>
      </c>
      <c r="G449" s="130" t="s">
        <v>127</v>
      </c>
      <c r="H449" s="22">
        <v>40</v>
      </c>
      <c r="I449" s="157" t="s">
        <v>123</v>
      </c>
      <c r="J449" s="21" t="s">
        <v>248</v>
      </c>
      <c r="K449" s="21" t="s">
        <v>284</v>
      </c>
      <c r="L449" s="21" t="s">
        <v>299</v>
      </c>
      <c r="M449" s="22">
        <v>1</v>
      </c>
      <c r="N449" s="225">
        <v>12087</v>
      </c>
      <c r="O449" s="62">
        <f t="shared" si="219"/>
        <v>2417.4</v>
      </c>
      <c r="P449" s="62"/>
      <c r="Q449" s="62">
        <f t="shared" si="207"/>
        <v>14504.4</v>
      </c>
      <c r="R449" s="62">
        <f>70.1*7</f>
        <v>490.69999999999993</v>
      </c>
      <c r="S449" s="62">
        <f t="shared" si="208"/>
        <v>2687.0666666666666</v>
      </c>
      <c r="T449" s="62">
        <f t="shared" si="209"/>
        <v>26870.666666666664</v>
      </c>
      <c r="U449" s="62">
        <f t="shared" si="210"/>
        <v>2175.66</v>
      </c>
      <c r="V449" s="62">
        <f t="shared" si="211"/>
        <v>435.13199999999995</v>
      </c>
      <c r="W449" s="62">
        <f t="shared" si="212"/>
        <v>725.22</v>
      </c>
      <c r="X449" s="62">
        <f t="shared" si="213"/>
        <v>290.08800000000002</v>
      </c>
      <c r="Y449" s="62">
        <f t="shared" si="217"/>
        <v>957</v>
      </c>
      <c r="Z449" s="62">
        <f t="shared" si="218"/>
        <v>661</v>
      </c>
      <c r="AA449" s="64">
        <f t="shared" si="214"/>
        <v>8061.2</v>
      </c>
      <c r="AB449" s="64">
        <f t="shared" si="215"/>
        <v>23374.111111111117</v>
      </c>
      <c r="AC449" s="64">
        <f t="shared" si="216"/>
        <v>280489.33333333337</v>
      </c>
      <c r="AD449" s="64"/>
      <c r="AE449" s="64"/>
      <c r="AF449" s="64"/>
      <c r="AG449" s="64"/>
      <c r="AH449" s="64"/>
      <c r="AI449" s="64"/>
      <c r="AJ449" s="64"/>
      <c r="AK449" s="64"/>
      <c r="AL449" s="6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  <c r="IU449" s="24"/>
      <c r="IV449" s="24"/>
      <c r="IW449" s="24"/>
      <c r="IX449" s="24"/>
      <c r="IY449" s="24"/>
      <c r="IZ449" s="24"/>
      <c r="JA449" s="24"/>
      <c r="JB449" s="24"/>
      <c r="JC449" s="24"/>
      <c r="JD449" s="24"/>
      <c r="JE449" s="24"/>
      <c r="JF449" s="24"/>
      <c r="JG449" s="24"/>
      <c r="JH449" s="24"/>
      <c r="JI449" s="24"/>
      <c r="JJ449" s="24"/>
      <c r="JK449" s="24"/>
      <c r="JL449" s="24"/>
      <c r="JM449" s="24"/>
      <c r="JN449" s="24"/>
      <c r="JO449" s="24"/>
      <c r="JP449" s="24"/>
      <c r="JQ449" s="24"/>
      <c r="JR449" s="24"/>
      <c r="JS449" s="24"/>
      <c r="JT449" s="24"/>
      <c r="JU449" s="24"/>
      <c r="JV449" s="24"/>
      <c r="JW449" s="24"/>
      <c r="JX449" s="24"/>
      <c r="JY449" s="24"/>
      <c r="JZ449" s="24"/>
      <c r="KA449" s="24"/>
      <c r="KB449" s="24"/>
      <c r="KC449" s="24"/>
      <c r="KD449" s="24"/>
      <c r="KE449" s="24"/>
      <c r="KF449" s="24"/>
      <c r="KG449" s="24"/>
      <c r="KH449" s="24"/>
      <c r="KI449" s="24"/>
      <c r="KJ449" s="24"/>
      <c r="KK449" s="24"/>
      <c r="KL449" s="24"/>
      <c r="KM449" s="24"/>
      <c r="KN449" s="24"/>
      <c r="KO449" s="24"/>
      <c r="KP449" s="24"/>
      <c r="KQ449" s="24"/>
      <c r="KR449" s="24"/>
      <c r="KS449" s="24"/>
      <c r="KT449" s="24"/>
      <c r="KU449" s="24"/>
      <c r="KV449" s="24"/>
      <c r="KW449" s="24"/>
      <c r="KX449" s="24"/>
      <c r="KY449" s="24"/>
      <c r="KZ449" s="24"/>
      <c r="LA449" s="24"/>
      <c r="LB449" s="24"/>
      <c r="LC449" s="24"/>
      <c r="LD449" s="24"/>
      <c r="LE449" s="24"/>
      <c r="LF449" s="24"/>
      <c r="LG449" s="24"/>
      <c r="LH449" s="24"/>
      <c r="LI449" s="24"/>
      <c r="LJ449" s="24"/>
      <c r="LK449" s="24"/>
      <c r="LL449" s="24"/>
      <c r="LM449" s="24"/>
      <c r="LN449" s="24"/>
      <c r="LO449" s="24"/>
      <c r="LP449" s="24"/>
      <c r="LQ449" s="24"/>
      <c r="LR449" s="24"/>
      <c r="LS449" s="24"/>
      <c r="LT449" s="24"/>
      <c r="LU449" s="24"/>
      <c r="LV449" s="24"/>
      <c r="LW449" s="24"/>
      <c r="LX449" s="24"/>
      <c r="LY449" s="24"/>
      <c r="LZ449" s="24"/>
      <c r="MA449" s="24"/>
      <c r="MB449" s="24"/>
      <c r="MC449" s="24"/>
      <c r="MD449" s="24"/>
      <c r="ME449" s="24"/>
      <c r="MF449" s="24"/>
      <c r="MG449" s="24"/>
      <c r="MH449" s="24"/>
      <c r="MI449" s="24"/>
      <c r="MJ449" s="24"/>
      <c r="MK449" s="24"/>
      <c r="ML449" s="24"/>
      <c r="MM449" s="24"/>
      <c r="MN449" s="24"/>
      <c r="MO449" s="24"/>
      <c r="MP449" s="24"/>
      <c r="MQ449" s="24"/>
      <c r="MR449" s="24"/>
      <c r="MS449" s="24"/>
      <c r="MT449" s="24"/>
      <c r="MU449" s="24"/>
      <c r="MV449" s="24"/>
      <c r="MW449" s="24"/>
      <c r="MX449" s="24"/>
      <c r="MY449" s="24"/>
      <c r="MZ449" s="24"/>
      <c r="NA449" s="24"/>
      <c r="NB449" s="24"/>
      <c r="NC449" s="24"/>
      <c r="ND449" s="24"/>
      <c r="NE449" s="24"/>
      <c r="NF449" s="24"/>
      <c r="NG449" s="24"/>
      <c r="NH449" s="24"/>
      <c r="NI449" s="24"/>
      <c r="NJ449" s="24"/>
      <c r="NK449" s="24"/>
      <c r="NL449" s="24"/>
      <c r="NM449" s="24"/>
      <c r="NN449" s="24"/>
      <c r="NO449" s="24"/>
      <c r="NP449" s="24"/>
      <c r="NQ449" s="24"/>
      <c r="NR449" s="24"/>
      <c r="NS449" s="24"/>
      <c r="NT449" s="24"/>
      <c r="NU449" s="24"/>
      <c r="NV449" s="24"/>
      <c r="NW449" s="24"/>
      <c r="NX449" s="24"/>
      <c r="NY449" s="24"/>
      <c r="NZ449" s="24"/>
      <c r="OA449" s="24"/>
      <c r="OB449" s="24"/>
      <c r="OC449" s="24"/>
      <c r="OD449" s="24"/>
      <c r="OE449" s="24"/>
      <c r="OF449" s="24"/>
      <c r="OG449" s="24"/>
      <c r="OH449" s="24"/>
      <c r="OI449" s="24"/>
      <c r="OJ449" s="24"/>
      <c r="OK449" s="24"/>
      <c r="OL449" s="24"/>
      <c r="OM449" s="24"/>
      <c r="ON449" s="24"/>
      <c r="OO449" s="24"/>
      <c r="OP449" s="24"/>
      <c r="OQ449" s="24"/>
      <c r="OR449" s="24"/>
      <c r="OS449" s="24"/>
      <c r="OT449" s="24"/>
      <c r="OU449" s="24"/>
      <c r="OV449" s="24"/>
      <c r="OW449" s="24"/>
      <c r="OX449" s="24"/>
      <c r="OY449" s="24"/>
      <c r="OZ449" s="24"/>
      <c r="PA449" s="24"/>
      <c r="PB449" s="24"/>
      <c r="PC449" s="24"/>
      <c r="PD449" s="24"/>
      <c r="PE449" s="24"/>
      <c r="PF449" s="24"/>
      <c r="PG449" s="24"/>
      <c r="PH449" s="24"/>
      <c r="PI449" s="24"/>
      <c r="PJ449" s="24"/>
      <c r="PK449" s="24"/>
      <c r="PL449" s="24"/>
      <c r="PM449" s="24"/>
      <c r="PN449" s="24"/>
      <c r="PO449" s="24"/>
      <c r="PP449" s="24"/>
      <c r="PQ449" s="24"/>
      <c r="PR449" s="24"/>
      <c r="PS449" s="24"/>
      <c r="PT449" s="24"/>
      <c r="PU449" s="24"/>
      <c r="PV449" s="24"/>
      <c r="PW449" s="24"/>
      <c r="PX449" s="24"/>
      <c r="PY449" s="24"/>
      <c r="PZ449" s="24"/>
      <c r="QA449" s="24"/>
      <c r="QB449" s="24"/>
      <c r="QC449" s="24"/>
      <c r="QD449" s="24"/>
      <c r="QE449" s="24"/>
      <c r="QF449" s="24"/>
      <c r="QG449" s="24"/>
      <c r="QH449" s="24"/>
      <c r="QI449" s="24"/>
      <c r="QJ449" s="24"/>
      <c r="QK449" s="24"/>
      <c r="QL449" s="24"/>
      <c r="QM449" s="24"/>
      <c r="QN449" s="24"/>
      <c r="QO449" s="24"/>
      <c r="QP449" s="24"/>
      <c r="QQ449" s="24"/>
      <c r="QR449" s="24"/>
      <c r="QS449" s="24"/>
      <c r="QT449" s="24"/>
      <c r="QU449" s="24"/>
      <c r="QV449" s="24"/>
      <c r="QW449" s="24"/>
      <c r="QX449" s="24"/>
      <c r="QY449" s="24"/>
      <c r="QZ449" s="24"/>
      <c r="RA449" s="24"/>
      <c r="RB449" s="24"/>
      <c r="RC449" s="24"/>
      <c r="RD449" s="24"/>
      <c r="RE449" s="24"/>
      <c r="RF449" s="24"/>
      <c r="RG449" s="24"/>
      <c r="RH449" s="24"/>
      <c r="RI449" s="24"/>
      <c r="RJ449" s="24"/>
      <c r="RK449" s="24"/>
      <c r="RL449" s="24"/>
      <c r="RM449" s="24"/>
      <c r="RN449" s="24"/>
      <c r="RO449" s="24"/>
      <c r="RP449" s="24"/>
      <c r="RQ449" s="24"/>
      <c r="RR449" s="24"/>
      <c r="RS449" s="24"/>
      <c r="RT449" s="24"/>
      <c r="RU449" s="24"/>
      <c r="RV449" s="24"/>
      <c r="RW449" s="24"/>
      <c r="RX449" s="24"/>
      <c r="RY449" s="24"/>
      <c r="RZ449" s="24"/>
      <c r="SA449" s="24"/>
      <c r="SB449" s="24"/>
      <c r="SC449" s="24"/>
      <c r="SD449" s="24"/>
      <c r="SE449" s="24"/>
      <c r="SF449" s="24"/>
      <c r="SG449" s="24"/>
      <c r="SH449" s="24"/>
      <c r="SI449" s="24"/>
      <c r="SJ449" s="24"/>
      <c r="SK449" s="24"/>
      <c r="SL449" s="24"/>
      <c r="SM449" s="24"/>
      <c r="SN449" s="24"/>
      <c r="SO449" s="24"/>
      <c r="SP449" s="24"/>
      <c r="SQ449" s="24"/>
      <c r="SR449" s="24"/>
      <c r="SS449" s="24"/>
      <c r="ST449" s="24"/>
      <c r="SU449" s="24"/>
      <c r="SV449" s="24"/>
      <c r="SW449" s="24"/>
      <c r="SX449" s="24"/>
      <c r="SY449" s="24"/>
      <c r="SZ449" s="24"/>
      <c r="TA449" s="24"/>
      <c r="TB449" s="24"/>
      <c r="TC449" s="24"/>
      <c r="TD449" s="24"/>
      <c r="TE449" s="24"/>
      <c r="TF449" s="24"/>
      <c r="TG449" s="24"/>
      <c r="TH449" s="24"/>
      <c r="TI449" s="24"/>
      <c r="TJ449" s="24"/>
      <c r="TK449" s="24"/>
      <c r="TL449" s="24"/>
      <c r="TM449" s="24"/>
      <c r="TN449" s="24"/>
      <c r="TO449" s="24"/>
      <c r="TP449" s="24"/>
      <c r="TQ449" s="24"/>
      <c r="TR449" s="24"/>
      <c r="TS449" s="24"/>
      <c r="TT449" s="24"/>
      <c r="TU449" s="24"/>
      <c r="TV449" s="24"/>
      <c r="TW449" s="24"/>
      <c r="TX449" s="24"/>
      <c r="TY449" s="24"/>
      <c r="TZ449" s="24"/>
      <c r="UA449" s="24"/>
      <c r="UB449" s="24"/>
      <c r="UC449" s="24"/>
      <c r="UD449" s="24"/>
      <c r="UE449" s="24"/>
      <c r="UF449" s="24"/>
      <c r="UG449" s="24"/>
      <c r="UH449" s="24"/>
      <c r="UI449" s="24"/>
      <c r="UJ449" s="24"/>
      <c r="UK449" s="24"/>
      <c r="UL449" s="24"/>
      <c r="UM449" s="24"/>
      <c r="UN449" s="24"/>
      <c r="UO449" s="24"/>
      <c r="UP449" s="24"/>
      <c r="UQ449" s="24"/>
      <c r="UR449" s="24"/>
      <c r="US449" s="24"/>
      <c r="UT449" s="24"/>
      <c r="UU449" s="24"/>
      <c r="UV449" s="24"/>
      <c r="UW449" s="24"/>
      <c r="UX449" s="24"/>
      <c r="UY449" s="24"/>
      <c r="UZ449" s="24"/>
      <c r="VA449" s="24"/>
      <c r="VB449" s="24"/>
      <c r="VC449" s="24"/>
      <c r="VD449" s="24"/>
    </row>
    <row r="450" spans="1:576" s="23" customFormat="1" ht="15" customHeight="1" x14ac:dyDescent="0.2">
      <c r="A450" s="18">
        <v>117</v>
      </c>
      <c r="B450" s="89" t="s">
        <v>335</v>
      </c>
      <c r="C450" s="89" t="s">
        <v>336</v>
      </c>
      <c r="D450" s="20">
        <v>14</v>
      </c>
      <c r="E450" s="89" t="s">
        <v>257</v>
      </c>
      <c r="F450" s="89" t="s">
        <v>337</v>
      </c>
      <c r="G450" s="130" t="s">
        <v>127</v>
      </c>
      <c r="H450" s="22">
        <v>40</v>
      </c>
      <c r="I450" s="157" t="s">
        <v>123</v>
      </c>
      <c r="J450" s="21" t="s">
        <v>248</v>
      </c>
      <c r="K450" s="21" t="s">
        <v>284</v>
      </c>
      <c r="L450" s="21" t="s">
        <v>299</v>
      </c>
      <c r="M450" s="22">
        <v>1</v>
      </c>
      <c r="N450" s="225">
        <v>12087</v>
      </c>
      <c r="O450" s="62">
        <f t="shared" si="219"/>
        <v>2417.4</v>
      </c>
      <c r="P450" s="62"/>
      <c r="Q450" s="62">
        <f t="shared" si="207"/>
        <v>14504.4</v>
      </c>
      <c r="R450" s="62">
        <f>70.1*7</f>
        <v>490.69999999999993</v>
      </c>
      <c r="S450" s="62">
        <f t="shared" si="208"/>
        <v>2687.0666666666666</v>
      </c>
      <c r="T450" s="62">
        <f t="shared" si="209"/>
        <v>26870.666666666664</v>
      </c>
      <c r="U450" s="62">
        <f t="shared" si="210"/>
        <v>2175.66</v>
      </c>
      <c r="V450" s="62">
        <f t="shared" si="211"/>
        <v>435.13199999999995</v>
      </c>
      <c r="W450" s="62">
        <f t="shared" si="212"/>
        <v>725.22</v>
      </c>
      <c r="X450" s="62">
        <f t="shared" si="213"/>
        <v>290.08800000000002</v>
      </c>
      <c r="Y450" s="62">
        <f t="shared" si="217"/>
        <v>957</v>
      </c>
      <c r="Z450" s="62">
        <f t="shared" si="218"/>
        <v>661</v>
      </c>
      <c r="AA450" s="64">
        <f t="shared" si="214"/>
        <v>8061.2</v>
      </c>
      <c r="AB450" s="64">
        <f t="shared" si="215"/>
        <v>23374.111111111117</v>
      </c>
      <c r="AC450" s="64">
        <f t="shared" si="216"/>
        <v>280489.33333333337</v>
      </c>
      <c r="AD450" s="64"/>
      <c r="AE450" s="64"/>
      <c r="AF450" s="64"/>
      <c r="AG450" s="64"/>
      <c r="AH450" s="64"/>
      <c r="AI450" s="64"/>
      <c r="AJ450" s="64"/>
      <c r="AK450" s="64"/>
      <c r="AL450" s="6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  <c r="NQ450" s="24"/>
      <c r="NR450" s="24"/>
      <c r="NS450" s="24"/>
      <c r="NT450" s="24"/>
      <c r="NU450" s="24"/>
      <c r="NV450" s="24"/>
      <c r="NW450" s="24"/>
      <c r="NX450" s="24"/>
      <c r="NY450" s="24"/>
      <c r="NZ450" s="24"/>
      <c r="OA450" s="24"/>
      <c r="OB450" s="24"/>
      <c r="OC450" s="24"/>
      <c r="OD450" s="24"/>
      <c r="OE450" s="24"/>
      <c r="OF450" s="24"/>
      <c r="OG450" s="24"/>
      <c r="OH450" s="24"/>
      <c r="OI450" s="24"/>
      <c r="OJ450" s="24"/>
      <c r="OK450" s="24"/>
      <c r="OL450" s="24"/>
      <c r="OM450" s="24"/>
      <c r="ON450" s="24"/>
      <c r="OO450" s="24"/>
      <c r="OP450" s="24"/>
      <c r="OQ450" s="24"/>
      <c r="OR450" s="24"/>
      <c r="OS450" s="24"/>
      <c r="OT450" s="24"/>
      <c r="OU450" s="24"/>
      <c r="OV450" s="24"/>
      <c r="OW450" s="24"/>
      <c r="OX450" s="24"/>
      <c r="OY450" s="24"/>
      <c r="OZ450" s="24"/>
      <c r="PA450" s="24"/>
      <c r="PB450" s="24"/>
      <c r="PC450" s="24"/>
      <c r="PD450" s="24"/>
      <c r="PE450" s="24"/>
      <c r="PF450" s="24"/>
      <c r="PG450" s="24"/>
      <c r="PH450" s="24"/>
      <c r="PI450" s="24"/>
      <c r="PJ450" s="24"/>
      <c r="PK450" s="24"/>
      <c r="PL450" s="24"/>
      <c r="PM450" s="24"/>
      <c r="PN450" s="24"/>
      <c r="PO450" s="24"/>
      <c r="PP450" s="24"/>
      <c r="PQ450" s="24"/>
      <c r="PR450" s="24"/>
      <c r="PS450" s="24"/>
      <c r="PT450" s="24"/>
      <c r="PU450" s="24"/>
      <c r="PV450" s="24"/>
      <c r="PW450" s="24"/>
      <c r="PX450" s="24"/>
      <c r="PY450" s="24"/>
      <c r="PZ450" s="24"/>
      <c r="QA450" s="24"/>
      <c r="QB450" s="24"/>
      <c r="QC450" s="24"/>
      <c r="QD450" s="24"/>
      <c r="QE450" s="24"/>
      <c r="QF450" s="24"/>
      <c r="QG450" s="24"/>
      <c r="QH450" s="24"/>
      <c r="QI450" s="24"/>
      <c r="QJ450" s="24"/>
      <c r="QK450" s="24"/>
      <c r="QL450" s="24"/>
      <c r="QM450" s="24"/>
      <c r="QN450" s="24"/>
      <c r="QO450" s="24"/>
      <c r="QP450" s="24"/>
      <c r="QQ450" s="24"/>
      <c r="QR450" s="24"/>
      <c r="QS450" s="24"/>
      <c r="QT450" s="24"/>
      <c r="QU450" s="24"/>
      <c r="QV450" s="24"/>
      <c r="QW450" s="24"/>
      <c r="QX450" s="24"/>
      <c r="QY450" s="24"/>
      <c r="QZ450" s="24"/>
      <c r="RA450" s="24"/>
      <c r="RB450" s="24"/>
      <c r="RC450" s="24"/>
      <c r="RD450" s="24"/>
      <c r="RE450" s="24"/>
      <c r="RF450" s="24"/>
      <c r="RG450" s="24"/>
      <c r="RH450" s="24"/>
      <c r="RI450" s="24"/>
      <c r="RJ450" s="24"/>
      <c r="RK450" s="24"/>
      <c r="RL450" s="24"/>
      <c r="RM450" s="24"/>
      <c r="RN450" s="24"/>
      <c r="RO450" s="24"/>
      <c r="RP450" s="24"/>
      <c r="RQ450" s="24"/>
      <c r="RR450" s="24"/>
      <c r="RS450" s="24"/>
      <c r="RT450" s="24"/>
      <c r="RU450" s="24"/>
      <c r="RV450" s="24"/>
      <c r="RW450" s="24"/>
      <c r="RX450" s="24"/>
      <c r="RY450" s="24"/>
      <c r="RZ450" s="24"/>
      <c r="SA450" s="24"/>
      <c r="SB450" s="24"/>
      <c r="SC450" s="24"/>
      <c r="SD450" s="24"/>
      <c r="SE450" s="24"/>
      <c r="SF450" s="24"/>
      <c r="SG450" s="24"/>
      <c r="SH450" s="24"/>
      <c r="SI450" s="24"/>
      <c r="SJ450" s="24"/>
      <c r="SK450" s="24"/>
      <c r="SL450" s="24"/>
      <c r="SM450" s="24"/>
      <c r="SN450" s="24"/>
      <c r="SO450" s="24"/>
      <c r="SP450" s="24"/>
      <c r="SQ450" s="24"/>
      <c r="SR450" s="24"/>
      <c r="SS450" s="24"/>
      <c r="ST450" s="24"/>
      <c r="SU450" s="24"/>
      <c r="SV450" s="24"/>
      <c r="SW450" s="24"/>
      <c r="SX450" s="24"/>
      <c r="SY450" s="24"/>
      <c r="SZ450" s="24"/>
      <c r="TA450" s="24"/>
      <c r="TB450" s="24"/>
      <c r="TC450" s="24"/>
      <c r="TD450" s="24"/>
      <c r="TE450" s="24"/>
      <c r="TF450" s="24"/>
      <c r="TG450" s="24"/>
      <c r="TH450" s="24"/>
      <c r="TI450" s="24"/>
      <c r="TJ450" s="24"/>
      <c r="TK450" s="24"/>
      <c r="TL450" s="24"/>
      <c r="TM450" s="24"/>
      <c r="TN450" s="24"/>
      <c r="TO450" s="24"/>
      <c r="TP450" s="24"/>
      <c r="TQ450" s="24"/>
      <c r="TR450" s="24"/>
      <c r="TS450" s="24"/>
      <c r="TT450" s="24"/>
      <c r="TU450" s="24"/>
      <c r="TV450" s="24"/>
      <c r="TW450" s="24"/>
      <c r="TX450" s="24"/>
      <c r="TY450" s="24"/>
      <c r="TZ450" s="24"/>
      <c r="UA450" s="24"/>
      <c r="UB450" s="24"/>
      <c r="UC450" s="24"/>
      <c r="UD450" s="24"/>
      <c r="UE450" s="24"/>
      <c r="UF450" s="24"/>
      <c r="UG450" s="24"/>
      <c r="UH450" s="24"/>
      <c r="UI450" s="24"/>
      <c r="UJ450" s="24"/>
      <c r="UK450" s="24"/>
      <c r="UL450" s="24"/>
      <c r="UM450" s="24"/>
      <c r="UN450" s="24"/>
      <c r="UO450" s="24"/>
      <c r="UP450" s="24"/>
      <c r="UQ450" s="24"/>
      <c r="UR450" s="24"/>
      <c r="US450" s="24"/>
      <c r="UT450" s="24"/>
      <c r="UU450" s="24"/>
      <c r="UV450" s="24"/>
      <c r="UW450" s="24"/>
      <c r="UX450" s="24"/>
      <c r="UY450" s="24"/>
      <c r="UZ450" s="24"/>
      <c r="VA450" s="24"/>
      <c r="VB450" s="24"/>
      <c r="VC450" s="24"/>
      <c r="VD450" s="24"/>
    </row>
    <row r="451" spans="1:576" s="23" customFormat="1" ht="15" customHeight="1" x14ac:dyDescent="0.2">
      <c r="A451" s="18">
        <v>118</v>
      </c>
      <c r="B451" s="89" t="s">
        <v>335</v>
      </c>
      <c r="C451" s="89" t="s">
        <v>336</v>
      </c>
      <c r="D451" s="20">
        <v>14</v>
      </c>
      <c r="E451" s="89" t="s">
        <v>257</v>
      </c>
      <c r="F451" s="89" t="s">
        <v>337</v>
      </c>
      <c r="G451" s="130" t="s">
        <v>127</v>
      </c>
      <c r="H451" s="22">
        <v>40</v>
      </c>
      <c r="I451" s="22" t="s">
        <v>123</v>
      </c>
      <c r="J451" s="21" t="s">
        <v>231</v>
      </c>
      <c r="K451" s="21" t="s">
        <v>281</v>
      </c>
      <c r="L451" s="21" t="s">
        <v>299</v>
      </c>
      <c r="M451" s="22">
        <v>1</v>
      </c>
      <c r="N451" s="225">
        <v>12087</v>
      </c>
      <c r="O451" s="62">
        <f t="shared" si="219"/>
        <v>2417.4</v>
      </c>
      <c r="P451" s="62"/>
      <c r="Q451" s="62">
        <f t="shared" si="207"/>
        <v>14504.4</v>
      </c>
      <c r="R451" s="62"/>
      <c r="S451" s="62">
        <f t="shared" si="208"/>
        <v>2687.0666666666666</v>
      </c>
      <c r="T451" s="62">
        <f t="shared" si="209"/>
        <v>26870.666666666664</v>
      </c>
      <c r="U451" s="62">
        <f t="shared" si="210"/>
        <v>2175.66</v>
      </c>
      <c r="V451" s="62">
        <f t="shared" si="211"/>
        <v>435.13199999999995</v>
      </c>
      <c r="W451" s="62">
        <f t="shared" si="212"/>
        <v>725.22</v>
      </c>
      <c r="X451" s="62">
        <f t="shared" si="213"/>
        <v>290.08800000000002</v>
      </c>
      <c r="Y451" s="62">
        <f t="shared" si="217"/>
        <v>957</v>
      </c>
      <c r="Z451" s="62">
        <f t="shared" si="218"/>
        <v>661</v>
      </c>
      <c r="AA451" s="64">
        <f t="shared" si="214"/>
        <v>8061.2</v>
      </c>
      <c r="AB451" s="64">
        <f t="shared" si="215"/>
        <v>22883.411111111112</v>
      </c>
      <c r="AC451" s="64">
        <f t="shared" si="216"/>
        <v>274600.93333333335</v>
      </c>
      <c r="AD451" s="64"/>
      <c r="AE451" s="64"/>
      <c r="AF451" s="64"/>
      <c r="AG451" s="64"/>
      <c r="AH451" s="64"/>
      <c r="AI451" s="64"/>
      <c r="AJ451" s="64"/>
      <c r="AK451" s="64"/>
      <c r="AL451" s="6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  <c r="IU451" s="24"/>
      <c r="IV451" s="24"/>
      <c r="IW451" s="24"/>
      <c r="IX451" s="24"/>
      <c r="IY451" s="24"/>
      <c r="IZ451" s="24"/>
      <c r="JA451" s="24"/>
      <c r="JB451" s="24"/>
      <c r="JC451" s="24"/>
      <c r="JD451" s="24"/>
      <c r="JE451" s="24"/>
      <c r="JF451" s="24"/>
      <c r="JG451" s="24"/>
      <c r="JH451" s="24"/>
      <c r="JI451" s="24"/>
      <c r="JJ451" s="24"/>
      <c r="JK451" s="24"/>
      <c r="JL451" s="24"/>
      <c r="JM451" s="24"/>
      <c r="JN451" s="24"/>
      <c r="JO451" s="24"/>
      <c r="JP451" s="24"/>
      <c r="JQ451" s="24"/>
      <c r="JR451" s="24"/>
      <c r="JS451" s="24"/>
      <c r="JT451" s="24"/>
      <c r="JU451" s="24"/>
      <c r="JV451" s="24"/>
      <c r="JW451" s="24"/>
      <c r="JX451" s="24"/>
      <c r="JY451" s="24"/>
      <c r="JZ451" s="24"/>
      <c r="KA451" s="24"/>
      <c r="KB451" s="24"/>
      <c r="KC451" s="24"/>
      <c r="KD451" s="24"/>
      <c r="KE451" s="24"/>
      <c r="KF451" s="24"/>
      <c r="KG451" s="24"/>
      <c r="KH451" s="24"/>
      <c r="KI451" s="24"/>
      <c r="KJ451" s="24"/>
      <c r="KK451" s="24"/>
      <c r="KL451" s="24"/>
      <c r="KM451" s="24"/>
      <c r="KN451" s="24"/>
      <c r="KO451" s="24"/>
      <c r="KP451" s="24"/>
      <c r="KQ451" s="24"/>
      <c r="KR451" s="24"/>
      <c r="KS451" s="24"/>
      <c r="KT451" s="24"/>
      <c r="KU451" s="24"/>
      <c r="KV451" s="24"/>
      <c r="KW451" s="24"/>
      <c r="KX451" s="24"/>
      <c r="KY451" s="24"/>
      <c r="KZ451" s="24"/>
      <c r="LA451" s="24"/>
      <c r="LB451" s="24"/>
      <c r="LC451" s="24"/>
      <c r="LD451" s="24"/>
      <c r="LE451" s="24"/>
      <c r="LF451" s="24"/>
      <c r="LG451" s="24"/>
      <c r="LH451" s="24"/>
      <c r="LI451" s="24"/>
      <c r="LJ451" s="24"/>
      <c r="LK451" s="24"/>
      <c r="LL451" s="24"/>
      <c r="LM451" s="24"/>
      <c r="LN451" s="24"/>
      <c r="LO451" s="24"/>
      <c r="LP451" s="24"/>
      <c r="LQ451" s="24"/>
      <c r="LR451" s="24"/>
      <c r="LS451" s="24"/>
      <c r="LT451" s="24"/>
      <c r="LU451" s="24"/>
      <c r="LV451" s="24"/>
      <c r="LW451" s="24"/>
      <c r="LX451" s="24"/>
      <c r="LY451" s="24"/>
      <c r="LZ451" s="24"/>
      <c r="MA451" s="24"/>
      <c r="MB451" s="24"/>
      <c r="MC451" s="24"/>
      <c r="MD451" s="24"/>
      <c r="ME451" s="24"/>
      <c r="MF451" s="24"/>
      <c r="MG451" s="24"/>
      <c r="MH451" s="24"/>
      <c r="MI451" s="24"/>
      <c r="MJ451" s="24"/>
      <c r="MK451" s="24"/>
      <c r="ML451" s="24"/>
      <c r="MM451" s="24"/>
      <c r="MN451" s="24"/>
      <c r="MO451" s="24"/>
      <c r="MP451" s="24"/>
      <c r="MQ451" s="24"/>
      <c r="MR451" s="24"/>
      <c r="MS451" s="24"/>
      <c r="MT451" s="24"/>
      <c r="MU451" s="24"/>
      <c r="MV451" s="24"/>
      <c r="MW451" s="24"/>
      <c r="MX451" s="24"/>
      <c r="MY451" s="24"/>
      <c r="MZ451" s="24"/>
      <c r="NA451" s="24"/>
      <c r="NB451" s="24"/>
      <c r="NC451" s="24"/>
      <c r="ND451" s="24"/>
      <c r="NE451" s="24"/>
      <c r="NF451" s="24"/>
      <c r="NG451" s="24"/>
      <c r="NH451" s="24"/>
      <c r="NI451" s="24"/>
      <c r="NJ451" s="24"/>
      <c r="NK451" s="24"/>
      <c r="NL451" s="24"/>
      <c r="NM451" s="24"/>
      <c r="NN451" s="24"/>
      <c r="NO451" s="24"/>
      <c r="NP451" s="24"/>
      <c r="NQ451" s="24"/>
      <c r="NR451" s="24"/>
      <c r="NS451" s="24"/>
      <c r="NT451" s="24"/>
      <c r="NU451" s="24"/>
      <c r="NV451" s="24"/>
      <c r="NW451" s="24"/>
      <c r="NX451" s="24"/>
      <c r="NY451" s="24"/>
      <c r="NZ451" s="24"/>
      <c r="OA451" s="24"/>
      <c r="OB451" s="24"/>
      <c r="OC451" s="24"/>
      <c r="OD451" s="24"/>
      <c r="OE451" s="24"/>
      <c r="OF451" s="24"/>
      <c r="OG451" s="24"/>
      <c r="OH451" s="24"/>
      <c r="OI451" s="24"/>
      <c r="OJ451" s="24"/>
      <c r="OK451" s="24"/>
      <c r="OL451" s="24"/>
      <c r="OM451" s="24"/>
      <c r="ON451" s="24"/>
      <c r="OO451" s="24"/>
      <c r="OP451" s="24"/>
      <c r="OQ451" s="24"/>
      <c r="OR451" s="24"/>
      <c r="OS451" s="24"/>
      <c r="OT451" s="24"/>
      <c r="OU451" s="24"/>
      <c r="OV451" s="24"/>
      <c r="OW451" s="24"/>
      <c r="OX451" s="24"/>
      <c r="OY451" s="24"/>
      <c r="OZ451" s="24"/>
      <c r="PA451" s="24"/>
      <c r="PB451" s="24"/>
      <c r="PC451" s="24"/>
      <c r="PD451" s="24"/>
      <c r="PE451" s="24"/>
      <c r="PF451" s="24"/>
      <c r="PG451" s="24"/>
      <c r="PH451" s="24"/>
      <c r="PI451" s="24"/>
      <c r="PJ451" s="24"/>
      <c r="PK451" s="24"/>
      <c r="PL451" s="24"/>
      <c r="PM451" s="24"/>
      <c r="PN451" s="24"/>
      <c r="PO451" s="24"/>
      <c r="PP451" s="24"/>
      <c r="PQ451" s="24"/>
      <c r="PR451" s="24"/>
      <c r="PS451" s="24"/>
      <c r="PT451" s="24"/>
      <c r="PU451" s="24"/>
      <c r="PV451" s="24"/>
      <c r="PW451" s="24"/>
      <c r="PX451" s="24"/>
      <c r="PY451" s="24"/>
      <c r="PZ451" s="24"/>
      <c r="QA451" s="24"/>
      <c r="QB451" s="24"/>
      <c r="QC451" s="24"/>
      <c r="QD451" s="24"/>
      <c r="QE451" s="24"/>
      <c r="QF451" s="24"/>
      <c r="QG451" s="24"/>
      <c r="QH451" s="24"/>
      <c r="QI451" s="24"/>
      <c r="QJ451" s="24"/>
      <c r="QK451" s="24"/>
      <c r="QL451" s="24"/>
      <c r="QM451" s="24"/>
      <c r="QN451" s="24"/>
      <c r="QO451" s="24"/>
      <c r="QP451" s="24"/>
      <c r="QQ451" s="24"/>
      <c r="QR451" s="24"/>
      <c r="QS451" s="24"/>
      <c r="QT451" s="24"/>
      <c r="QU451" s="24"/>
      <c r="QV451" s="24"/>
      <c r="QW451" s="24"/>
      <c r="QX451" s="24"/>
      <c r="QY451" s="24"/>
      <c r="QZ451" s="24"/>
      <c r="RA451" s="24"/>
      <c r="RB451" s="24"/>
      <c r="RC451" s="24"/>
      <c r="RD451" s="24"/>
      <c r="RE451" s="24"/>
      <c r="RF451" s="24"/>
      <c r="RG451" s="24"/>
      <c r="RH451" s="24"/>
      <c r="RI451" s="24"/>
      <c r="RJ451" s="24"/>
      <c r="RK451" s="24"/>
      <c r="RL451" s="24"/>
      <c r="RM451" s="24"/>
      <c r="RN451" s="24"/>
      <c r="RO451" s="24"/>
      <c r="RP451" s="24"/>
      <c r="RQ451" s="24"/>
      <c r="RR451" s="24"/>
      <c r="RS451" s="24"/>
      <c r="RT451" s="24"/>
      <c r="RU451" s="24"/>
      <c r="RV451" s="24"/>
      <c r="RW451" s="24"/>
      <c r="RX451" s="24"/>
      <c r="RY451" s="24"/>
      <c r="RZ451" s="24"/>
      <c r="SA451" s="24"/>
      <c r="SB451" s="24"/>
      <c r="SC451" s="24"/>
      <c r="SD451" s="24"/>
      <c r="SE451" s="24"/>
      <c r="SF451" s="24"/>
      <c r="SG451" s="24"/>
      <c r="SH451" s="24"/>
      <c r="SI451" s="24"/>
      <c r="SJ451" s="24"/>
      <c r="SK451" s="24"/>
      <c r="SL451" s="24"/>
      <c r="SM451" s="24"/>
      <c r="SN451" s="24"/>
      <c r="SO451" s="24"/>
      <c r="SP451" s="24"/>
      <c r="SQ451" s="24"/>
      <c r="SR451" s="24"/>
      <c r="SS451" s="24"/>
      <c r="ST451" s="24"/>
      <c r="SU451" s="24"/>
      <c r="SV451" s="24"/>
      <c r="SW451" s="24"/>
      <c r="SX451" s="24"/>
      <c r="SY451" s="24"/>
      <c r="SZ451" s="24"/>
      <c r="TA451" s="24"/>
      <c r="TB451" s="24"/>
      <c r="TC451" s="24"/>
      <c r="TD451" s="24"/>
      <c r="TE451" s="24"/>
      <c r="TF451" s="24"/>
      <c r="TG451" s="24"/>
      <c r="TH451" s="24"/>
      <c r="TI451" s="24"/>
      <c r="TJ451" s="24"/>
      <c r="TK451" s="24"/>
      <c r="TL451" s="24"/>
      <c r="TM451" s="24"/>
      <c r="TN451" s="24"/>
      <c r="TO451" s="24"/>
      <c r="TP451" s="24"/>
      <c r="TQ451" s="24"/>
      <c r="TR451" s="24"/>
      <c r="TS451" s="24"/>
      <c r="TT451" s="24"/>
      <c r="TU451" s="24"/>
      <c r="TV451" s="24"/>
      <c r="TW451" s="24"/>
      <c r="TX451" s="24"/>
      <c r="TY451" s="24"/>
      <c r="TZ451" s="24"/>
      <c r="UA451" s="24"/>
      <c r="UB451" s="24"/>
      <c r="UC451" s="24"/>
      <c r="UD451" s="24"/>
      <c r="UE451" s="24"/>
      <c r="UF451" s="24"/>
      <c r="UG451" s="24"/>
      <c r="UH451" s="24"/>
      <c r="UI451" s="24"/>
      <c r="UJ451" s="24"/>
      <c r="UK451" s="24"/>
      <c r="UL451" s="24"/>
      <c r="UM451" s="24"/>
      <c r="UN451" s="24"/>
      <c r="UO451" s="24"/>
      <c r="UP451" s="24"/>
      <c r="UQ451" s="24"/>
      <c r="UR451" s="24"/>
      <c r="US451" s="24"/>
      <c r="UT451" s="24"/>
      <c r="UU451" s="24"/>
      <c r="UV451" s="24"/>
      <c r="UW451" s="24"/>
      <c r="UX451" s="24"/>
      <c r="UY451" s="24"/>
      <c r="UZ451" s="24"/>
      <c r="VA451" s="24"/>
      <c r="VB451" s="24"/>
      <c r="VC451" s="24"/>
      <c r="VD451" s="24"/>
    </row>
    <row r="452" spans="1:576" s="23" customFormat="1" ht="15" customHeight="1" x14ac:dyDescent="0.2">
      <c r="A452" s="18">
        <v>119</v>
      </c>
      <c r="B452" s="89" t="s">
        <v>335</v>
      </c>
      <c r="C452" s="89" t="s">
        <v>336</v>
      </c>
      <c r="D452" s="20">
        <v>14</v>
      </c>
      <c r="E452" s="89" t="s">
        <v>257</v>
      </c>
      <c r="F452" s="89" t="s">
        <v>337</v>
      </c>
      <c r="G452" s="130" t="s">
        <v>127</v>
      </c>
      <c r="H452" s="22">
        <v>40</v>
      </c>
      <c r="I452" s="22" t="s">
        <v>123</v>
      </c>
      <c r="J452" s="21" t="s">
        <v>231</v>
      </c>
      <c r="K452" s="21" t="s">
        <v>281</v>
      </c>
      <c r="L452" s="21" t="s">
        <v>299</v>
      </c>
      <c r="M452" s="22">
        <v>1</v>
      </c>
      <c r="N452" s="225">
        <v>12087</v>
      </c>
      <c r="O452" s="62">
        <f t="shared" si="219"/>
        <v>2417.4</v>
      </c>
      <c r="P452" s="62"/>
      <c r="Q452" s="62">
        <f t="shared" si="207"/>
        <v>14504.4</v>
      </c>
      <c r="R452" s="62"/>
      <c r="S452" s="62">
        <f t="shared" si="208"/>
        <v>2687.0666666666666</v>
      </c>
      <c r="T452" s="62">
        <f t="shared" si="209"/>
        <v>26870.666666666664</v>
      </c>
      <c r="U452" s="62">
        <f t="shared" si="210"/>
        <v>2175.66</v>
      </c>
      <c r="V452" s="62">
        <f t="shared" si="211"/>
        <v>435.13199999999995</v>
      </c>
      <c r="W452" s="62">
        <f t="shared" si="212"/>
        <v>725.22</v>
      </c>
      <c r="X452" s="62">
        <f t="shared" si="213"/>
        <v>290.08800000000002</v>
      </c>
      <c r="Y452" s="62">
        <f t="shared" si="217"/>
        <v>957</v>
      </c>
      <c r="Z452" s="62">
        <f t="shared" si="218"/>
        <v>661</v>
      </c>
      <c r="AA452" s="64">
        <f t="shared" si="214"/>
        <v>8061.2</v>
      </c>
      <c r="AB452" s="64">
        <f t="shared" si="215"/>
        <v>22883.411111111112</v>
      </c>
      <c r="AC452" s="64">
        <f t="shared" si="216"/>
        <v>274600.93333333335</v>
      </c>
      <c r="AD452" s="64"/>
      <c r="AE452" s="64"/>
      <c r="AF452" s="64"/>
      <c r="AG452" s="64"/>
      <c r="AH452" s="64"/>
      <c r="AI452" s="64"/>
      <c r="AJ452" s="64"/>
      <c r="AK452" s="64"/>
      <c r="AL452" s="6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  <c r="NQ452" s="24"/>
      <c r="NR452" s="24"/>
      <c r="NS452" s="24"/>
      <c r="NT452" s="24"/>
      <c r="NU452" s="24"/>
      <c r="NV452" s="24"/>
      <c r="NW452" s="24"/>
      <c r="NX452" s="24"/>
      <c r="NY452" s="24"/>
      <c r="NZ452" s="24"/>
      <c r="OA452" s="24"/>
      <c r="OB452" s="24"/>
      <c r="OC452" s="24"/>
      <c r="OD452" s="24"/>
      <c r="OE452" s="24"/>
      <c r="OF452" s="24"/>
      <c r="OG452" s="24"/>
      <c r="OH452" s="24"/>
      <c r="OI452" s="24"/>
      <c r="OJ452" s="24"/>
      <c r="OK452" s="24"/>
      <c r="OL452" s="24"/>
      <c r="OM452" s="24"/>
      <c r="ON452" s="24"/>
      <c r="OO452" s="24"/>
      <c r="OP452" s="24"/>
      <c r="OQ452" s="24"/>
      <c r="OR452" s="24"/>
      <c r="OS452" s="24"/>
      <c r="OT452" s="24"/>
      <c r="OU452" s="24"/>
      <c r="OV452" s="24"/>
      <c r="OW452" s="24"/>
      <c r="OX452" s="24"/>
      <c r="OY452" s="24"/>
      <c r="OZ452" s="24"/>
      <c r="PA452" s="24"/>
      <c r="PB452" s="24"/>
      <c r="PC452" s="24"/>
      <c r="PD452" s="24"/>
      <c r="PE452" s="24"/>
      <c r="PF452" s="24"/>
      <c r="PG452" s="24"/>
      <c r="PH452" s="24"/>
      <c r="PI452" s="24"/>
      <c r="PJ452" s="24"/>
      <c r="PK452" s="24"/>
      <c r="PL452" s="24"/>
      <c r="PM452" s="24"/>
      <c r="PN452" s="24"/>
      <c r="PO452" s="24"/>
      <c r="PP452" s="24"/>
      <c r="PQ452" s="24"/>
      <c r="PR452" s="24"/>
      <c r="PS452" s="24"/>
      <c r="PT452" s="24"/>
      <c r="PU452" s="24"/>
      <c r="PV452" s="24"/>
      <c r="PW452" s="24"/>
      <c r="PX452" s="24"/>
      <c r="PY452" s="24"/>
      <c r="PZ452" s="24"/>
      <c r="QA452" s="24"/>
      <c r="QB452" s="24"/>
      <c r="QC452" s="24"/>
      <c r="QD452" s="24"/>
      <c r="QE452" s="24"/>
      <c r="QF452" s="24"/>
      <c r="QG452" s="24"/>
      <c r="QH452" s="24"/>
      <c r="QI452" s="24"/>
      <c r="QJ452" s="24"/>
      <c r="QK452" s="24"/>
      <c r="QL452" s="24"/>
      <c r="QM452" s="24"/>
      <c r="QN452" s="24"/>
      <c r="QO452" s="24"/>
      <c r="QP452" s="24"/>
      <c r="QQ452" s="24"/>
      <c r="QR452" s="24"/>
      <c r="QS452" s="24"/>
      <c r="QT452" s="24"/>
      <c r="QU452" s="24"/>
      <c r="QV452" s="24"/>
      <c r="QW452" s="24"/>
      <c r="QX452" s="24"/>
      <c r="QY452" s="24"/>
      <c r="QZ452" s="24"/>
      <c r="RA452" s="24"/>
      <c r="RB452" s="24"/>
      <c r="RC452" s="24"/>
      <c r="RD452" s="24"/>
      <c r="RE452" s="24"/>
      <c r="RF452" s="24"/>
      <c r="RG452" s="24"/>
      <c r="RH452" s="24"/>
      <c r="RI452" s="24"/>
      <c r="RJ452" s="24"/>
      <c r="RK452" s="24"/>
      <c r="RL452" s="24"/>
      <c r="RM452" s="24"/>
      <c r="RN452" s="24"/>
      <c r="RO452" s="24"/>
      <c r="RP452" s="24"/>
      <c r="RQ452" s="24"/>
      <c r="RR452" s="24"/>
      <c r="RS452" s="24"/>
      <c r="RT452" s="24"/>
      <c r="RU452" s="24"/>
      <c r="RV452" s="24"/>
      <c r="RW452" s="24"/>
      <c r="RX452" s="24"/>
      <c r="RY452" s="24"/>
      <c r="RZ452" s="24"/>
      <c r="SA452" s="24"/>
      <c r="SB452" s="24"/>
      <c r="SC452" s="24"/>
      <c r="SD452" s="24"/>
      <c r="SE452" s="24"/>
      <c r="SF452" s="24"/>
      <c r="SG452" s="24"/>
      <c r="SH452" s="24"/>
      <c r="SI452" s="24"/>
      <c r="SJ452" s="24"/>
      <c r="SK452" s="24"/>
      <c r="SL452" s="24"/>
      <c r="SM452" s="24"/>
      <c r="SN452" s="24"/>
      <c r="SO452" s="24"/>
      <c r="SP452" s="24"/>
      <c r="SQ452" s="24"/>
      <c r="SR452" s="24"/>
      <c r="SS452" s="24"/>
      <c r="ST452" s="24"/>
      <c r="SU452" s="24"/>
      <c r="SV452" s="24"/>
      <c r="SW452" s="24"/>
      <c r="SX452" s="24"/>
      <c r="SY452" s="24"/>
      <c r="SZ452" s="24"/>
      <c r="TA452" s="24"/>
      <c r="TB452" s="24"/>
      <c r="TC452" s="24"/>
      <c r="TD452" s="24"/>
      <c r="TE452" s="24"/>
      <c r="TF452" s="24"/>
      <c r="TG452" s="24"/>
      <c r="TH452" s="24"/>
      <c r="TI452" s="24"/>
      <c r="TJ452" s="24"/>
      <c r="TK452" s="24"/>
      <c r="TL452" s="24"/>
      <c r="TM452" s="24"/>
      <c r="TN452" s="24"/>
      <c r="TO452" s="24"/>
      <c r="TP452" s="24"/>
      <c r="TQ452" s="24"/>
      <c r="TR452" s="24"/>
      <c r="TS452" s="24"/>
      <c r="TT452" s="24"/>
      <c r="TU452" s="24"/>
      <c r="TV452" s="24"/>
      <c r="TW452" s="24"/>
      <c r="TX452" s="24"/>
      <c r="TY452" s="24"/>
      <c r="TZ452" s="24"/>
      <c r="UA452" s="24"/>
      <c r="UB452" s="24"/>
      <c r="UC452" s="24"/>
      <c r="UD452" s="24"/>
      <c r="UE452" s="24"/>
      <c r="UF452" s="24"/>
      <c r="UG452" s="24"/>
      <c r="UH452" s="24"/>
      <c r="UI452" s="24"/>
      <c r="UJ452" s="24"/>
      <c r="UK452" s="24"/>
      <c r="UL452" s="24"/>
      <c r="UM452" s="24"/>
      <c r="UN452" s="24"/>
      <c r="UO452" s="24"/>
      <c r="UP452" s="24"/>
      <c r="UQ452" s="24"/>
      <c r="UR452" s="24"/>
      <c r="US452" s="24"/>
      <c r="UT452" s="24"/>
      <c r="UU452" s="24"/>
      <c r="UV452" s="24"/>
      <c r="UW452" s="24"/>
      <c r="UX452" s="24"/>
      <c r="UY452" s="24"/>
      <c r="UZ452" s="24"/>
      <c r="VA452" s="24"/>
      <c r="VB452" s="24"/>
      <c r="VC452" s="24"/>
      <c r="VD452" s="24"/>
    </row>
    <row r="453" spans="1:576" s="23" customFormat="1" ht="15" customHeight="1" x14ac:dyDescent="0.2">
      <c r="A453" s="18">
        <v>120</v>
      </c>
      <c r="B453" s="89" t="s">
        <v>335</v>
      </c>
      <c r="C453" s="89" t="s">
        <v>336</v>
      </c>
      <c r="D453" s="20">
        <v>14</v>
      </c>
      <c r="E453" s="89" t="s">
        <v>257</v>
      </c>
      <c r="F453" s="89" t="s">
        <v>337</v>
      </c>
      <c r="G453" s="130" t="s">
        <v>127</v>
      </c>
      <c r="H453" s="22">
        <v>40</v>
      </c>
      <c r="I453" s="22" t="s">
        <v>123</v>
      </c>
      <c r="J453" s="21" t="s">
        <v>231</v>
      </c>
      <c r="K453" s="21" t="s">
        <v>281</v>
      </c>
      <c r="L453" s="21" t="s">
        <v>299</v>
      </c>
      <c r="M453" s="22">
        <v>1</v>
      </c>
      <c r="N453" s="225">
        <v>12087</v>
      </c>
      <c r="O453" s="62">
        <f t="shared" si="219"/>
        <v>2417.4</v>
      </c>
      <c r="P453" s="62"/>
      <c r="Q453" s="62">
        <f t="shared" si="207"/>
        <v>14504.4</v>
      </c>
      <c r="R453" s="62"/>
      <c r="S453" s="62">
        <f t="shared" si="208"/>
        <v>2687.0666666666666</v>
      </c>
      <c r="T453" s="62">
        <f t="shared" si="209"/>
        <v>26870.666666666664</v>
      </c>
      <c r="U453" s="62">
        <f t="shared" si="210"/>
        <v>2175.66</v>
      </c>
      <c r="V453" s="62">
        <f t="shared" si="211"/>
        <v>435.13199999999995</v>
      </c>
      <c r="W453" s="62">
        <f t="shared" si="212"/>
        <v>725.22</v>
      </c>
      <c r="X453" s="62">
        <f t="shared" si="213"/>
        <v>290.08800000000002</v>
      </c>
      <c r="Y453" s="62">
        <f t="shared" si="217"/>
        <v>957</v>
      </c>
      <c r="Z453" s="62">
        <f t="shared" si="218"/>
        <v>661</v>
      </c>
      <c r="AA453" s="64">
        <f t="shared" si="214"/>
        <v>8061.2</v>
      </c>
      <c r="AB453" s="64">
        <f t="shared" si="215"/>
        <v>22883.411111111112</v>
      </c>
      <c r="AC453" s="64">
        <f t="shared" si="216"/>
        <v>274600.93333333335</v>
      </c>
      <c r="AD453" s="64"/>
      <c r="AE453" s="64"/>
      <c r="AF453" s="64"/>
      <c r="AG453" s="64"/>
      <c r="AH453" s="64"/>
      <c r="AI453" s="64"/>
      <c r="AJ453" s="64"/>
      <c r="AK453" s="64"/>
      <c r="AL453" s="6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  <c r="LS453" s="24"/>
      <c r="LT453" s="24"/>
      <c r="LU453" s="24"/>
      <c r="LV453" s="24"/>
      <c r="LW453" s="24"/>
      <c r="LX453" s="24"/>
      <c r="LY453" s="24"/>
      <c r="LZ453" s="24"/>
      <c r="MA453" s="24"/>
      <c r="MB453" s="24"/>
      <c r="MC453" s="24"/>
      <c r="MD453" s="24"/>
      <c r="ME453" s="24"/>
      <c r="MF453" s="24"/>
      <c r="MG453" s="24"/>
      <c r="MH453" s="24"/>
      <c r="MI453" s="24"/>
      <c r="MJ453" s="24"/>
      <c r="MK453" s="24"/>
      <c r="ML453" s="24"/>
      <c r="MM453" s="24"/>
      <c r="MN453" s="24"/>
      <c r="MO453" s="24"/>
      <c r="MP453" s="24"/>
      <c r="MQ453" s="24"/>
      <c r="MR453" s="24"/>
      <c r="MS453" s="24"/>
      <c r="MT453" s="24"/>
      <c r="MU453" s="24"/>
      <c r="MV453" s="24"/>
      <c r="MW453" s="24"/>
      <c r="MX453" s="24"/>
      <c r="MY453" s="24"/>
      <c r="MZ453" s="24"/>
      <c r="NA453" s="24"/>
      <c r="NB453" s="24"/>
      <c r="NC453" s="24"/>
      <c r="ND453" s="24"/>
      <c r="NE453" s="24"/>
      <c r="NF453" s="24"/>
      <c r="NG453" s="24"/>
      <c r="NH453" s="24"/>
      <c r="NI453" s="24"/>
      <c r="NJ453" s="24"/>
      <c r="NK453" s="24"/>
      <c r="NL453" s="24"/>
      <c r="NM453" s="24"/>
      <c r="NN453" s="24"/>
      <c r="NO453" s="24"/>
      <c r="NP453" s="24"/>
      <c r="NQ453" s="24"/>
      <c r="NR453" s="24"/>
      <c r="NS453" s="24"/>
      <c r="NT453" s="24"/>
      <c r="NU453" s="24"/>
      <c r="NV453" s="24"/>
      <c r="NW453" s="24"/>
      <c r="NX453" s="24"/>
      <c r="NY453" s="24"/>
      <c r="NZ453" s="24"/>
      <c r="OA453" s="24"/>
      <c r="OB453" s="24"/>
      <c r="OC453" s="24"/>
      <c r="OD453" s="24"/>
      <c r="OE453" s="24"/>
      <c r="OF453" s="24"/>
      <c r="OG453" s="24"/>
      <c r="OH453" s="24"/>
      <c r="OI453" s="24"/>
      <c r="OJ453" s="24"/>
      <c r="OK453" s="24"/>
      <c r="OL453" s="24"/>
      <c r="OM453" s="24"/>
      <c r="ON453" s="24"/>
      <c r="OO453" s="24"/>
      <c r="OP453" s="24"/>
      <c r="OQ453" s="24"/>
      <c r="OR453" s="24"/>
      <c r="OS453" s="24"/>
      <c r="OT453" s="24"/>
      <c r="OU453" s="24"/>
      <c r="OV453" s="24"/>
      <c r="OW453" s="24"/>
      <c r="OX453" s="24"/>
      <c r="OY453" s="24"/>
      <c r="OZ453" s="24"/>
      <c r="PA453" s="24"/>
      <c r="PB453" s="24"/>
      <c r="PC453" s="24"/>
      <c r="PD453" s="24"/>
      <c r="PE453" s="24"/>
      <c r="PF453" s="24"/>
      <c r="PG453" s="24"/>
      <c r="PH453" s="24"/>
      <c r="PI453" s="24"/>
      <c r="PJ453" s="24"/>
      <c r="PK453" s="24"/>
      <c r="PL453" s="24"/>
      <c r="PM453" s="24"/>
      <c r="PN453" s="24"/>
      <c r="PO453" s="24"/>
      <c r="PP453" s="24"/>
      <c r="PQ453" s="24"/>
      <c r="PR453" s="24"/>
      <c r="PS453" s="24"/>
      <c r="PT453" s="24"/>
      <c r="PU453" s="24"/>
      <c r="PV453" s="24"/>
      <c r="PW453" s="24"/>
      <c r="PX453" s="24"/>
      <c r="PY453" s="24"/>
      <c r="PZ453" s="24"/>
      <c r="QA453" s="24"/>
      <c r="QB453" s="24"/>
      <c r="QC453" s="24"/>
      <c r="QD453" s="24"/>
      <c r="QE453" s="24"/>
      <c r="QF453" s="24"/>
      <c r="QG453" s="24"/>
      <c r="QH453" s="24"/>
      <c r="QI453" s="24"/>
      <c r="QJ453" s="24"/>
      <c r="QK453" s="24"/>
      <c r="QL453" s="24"/>
      <c r="QM453" s="24"/>
      <c r="QN453" s="24"/>
      <c r="QO453" s="24"/>
      <c r="QP453" s="24"/>
      <c r="QQ453" s="24"/>
      <c r="QR453" s="24"/>
      <c r="QS453" s="24"/>
      <c r="QT453" s="24"/>
      <c r="QU453" s="24"/>
      <c r="QV453" s="24"/>
      <c r="QW453" s="24"/>
      <c r="QX453" s="24"/>
      <c r="QY453" s="24"/>
      <c r="QZ453" s="24"/>
      <c r="RA453" s="24"/>
      <c r="RB453" s="24"/>
      <c r="RC453" s="24"/>
      <c r="RD453" s="24"/>
      <c r="RE453" s="24"/>
      <c r="RF453" s="24"/>
      <c r="RG453" s="24"/>
      <c r="RH453" s="24"/>
      <c r="RI453" s="24"/>
      <c r="RJ453" s="24"/>
      <c r="RK453" s="24"/>
      <c r="RL453" s="24"/>
      <c r="RM453" s="24"/>
      <c r="RN453" s="24"/>
      <c r="RO453" s="24"/>
      <c r="RP453" s="24"/>
      <c r="RQ453" s="24"/>
      <c r="RR453" s="24"/>
      <c r="RS453" s="24"/>
      <c r="RT453" s="24"/>
      <c r="RU453" s="24"/>
      <c r="RV453" s="24"/>
      <c r="RW453" s="24"/>
      <c r="RX453" s="24"/>
      <c r="RY453" s="24"/>
      <c r="RZ453" s="24"/>
      <c r="SA453" s="24"/>
      <c r="SB453" s="24"/>
      <c r="SC453" s="24"/>
      <c r="SD453" s="24"/>
      <c r="SE453" s="24"/>
      <c r="SF453" s="24"/>
      <c r="SG453" s="24"/>
      <c r="SH453" s="24"/>
      <c r="SI453" s="24"/>
      <c r="SJ453" s="24"/>
      <c r="SK453" s="24"/>
      <c r="SL453" s="24"/>
      <c r="SM453" s="24"/>
      <c r="SN453" s="24"/>
      <c r="SO453" s="24"/>
      <c r="SP453" s="24"/>
      <c r="SQ453" s="24"/>
      <c r="SR453" s="24"/>
      <c r="SS453" s="24"/>
      <c r="ST453" s="24"/>
      <c r="SU453" s="24"/>
      <c r="SV453" s="24"/>
      <c r="SW453" s="24"/>
      <c r="SX453" s="24"/>
      <c r="SY453" s="24"/>
      <c r="SZ453" s="24"/>
      <c r="TA453" s="24"/>
      <c r="TB453" s="24"/>
      <c r="TC453" s="24"/>
      <c r="TD453" s="24"/>
      <c r="TE453" s="24"/>
      <c r="TF453" s="24"/>
      <c r="TG453" s="24"/>
      <c r="TH453" s="24"/>
      <c r="TI453" s="24"/>
      <c r="TJ453" s="24"/>
      <c r="TK453" s="24"/>
      <c r="TL453" s="24"/>
      <c r="TM453" s="24"/>
      <c r="TN453" s="24"/>
      <c r="TO453" s="24"/>
      <c r="TP453" s="24"/>
      <c r="TQ453" s="24"/>
      <c r="TR453" s="24"/>
      <c r="TS453" s="24"/>
      <c r="TT453" s="24"/>
      <c r="TU453" s="24"/>
      <c r="TV453" s="24"/>
      <c r="TW453" s="24"/>
      <c r="TX453" s="24"/>
      <c r="TY453" s="24"/>
      <c r="TZ453" s="24"/>
      <c r="UA453" s="24"/>
      <c r="UB453" s="24"/>
      <c r="UC453" s="24"/>
      <c r="UD453" s="24"/>
      <c r="UE453" s="24"/>
      <c r="UF453" s="24"/>
      <c r="UG453" s="24"/>
      <c r="UH453" s="24"/>
      <c r="UI453" s="24"/>
      <c r="UJ453" s="24"/>
      <c r="UK453" s="24"/>
      <c r="UL453" s="24"/>
      <c r="UM453" s="24"/>
      <c r="UN453" s="24"/>
      <c r="UO453" s="24"/>
      <c r="UP453" s="24"/>
      <c r="UQ453" s="24"/>
      <c r="UR453" s="24"/>
      <c r="US453" s="24"/>
      <c r="UT453" s="24"/>
      <c r="UU453" s="24"/>
      <c r="UV453" s="24"/>
      <c r="UW453" s="24"/>
      <c r="UX453" s="24"/>
      <c r="UY453" s="24"/>
      <c r="UZ453" s="24"/>
      <c r="VA453" s="24"/>
      <c r="VB453" s="24"/>
      <c r="VC453" s="24"/>
      <c r="VD453" s="24"/>
    </row>
    <row r="454" spans="1:576" s="23" customFormat="1" ht="15" customHeight="1" x14ac:dyDescent="0.2">
      <c r="A454" s="18">
        <v>121</v>
      </c>
      <c r="B454" s="89" t="s">
        <v>335</v>
      </c>
      <c r="C454" s="89" t="s">
        <v>336</v>
      </c>
      <c r="D454" s="20">
        <v>14</v>
      </c>
      <c r="E454" s="89" t="s">
        <v>257</v>
      </c>
      <c r="F454" s="89" t="s">
        <v>337</v>
      </c>
      <c r="G454" s="130" t="s">
        <v>127</v>
      </c>
      <c r="H454" s="22">
        <v>40</v>
      </c>
      <c r="I454" s="22" t="s">
        <v>123</v>
      </c>
      <c r="J454" s="21" t="s">
        <v>231</v>
      </c>
      <c r="K454" s="21" t="s">
        <v>281</v>
      </c>
      <c r="L454" s="21" t="s">
        <v>299</v>
      </c>
      <c r="M454" s="22">
        <v>1</v>
      </c>
      <c r="N454" s="225">
        <v>12087</v>
      </c>
      <c r="O454" s="62">
        <f t="shared" si="219"/>
        <v>2417.4</v>
      </c>
      <c r="P454" s="62"/>
      <c r="Q454" s="62">
        <f t="shared" si="207"/>
        <v>14504.4</v>
      </c>
      <c r="R454" s="62"/>
      <c r="S454" s="62">
        <f t="shared" si="208"/>
        <v>2687.0666666666666</v>
      </c>
      <c r="T454" s="62">
        <f t="shared" si="209"/>
        <v>26870.666666666664</v>
      </c>
      <c r="U454" s="62">
        <f t="shared" si="210"/>
        <v>2175.66</v>
      </c>
      <c r="V454" s="62">
        <f t="shared" si="211"/>
        <v>435.13199999999995</v>
      </c>
      <c r="W454" s="62">
        <f t="shared" si="212"/>
        <v>725.22</v>
      </c>
      <c r="X454" s="62">
        <f t="shared" si="213"/>
        <v>290.08800000000002</v>
      </c>
      <c r="Y454" s="62">
        <f t="shared" si="217"/>
        <v>957</v>
      </c>
      <c r="Z454" s="62">
        <f t="shared" si="218"/>
        <v>661</v>
      </c>
      <c r="AA454" s="64">
        <f t="shared" si="214"/>
        <v>8061.2</v>
      </c>
      <c r="AB454" s="64">
        <f t="shared" si="215"/>
        <v>22883.411111111112</v>
      </c>
      <c r="AC454" s="64">
        <f t="shared" si="216"/>
        <v>274600.93333333335</v>
      </c>
      <c r="AD454" s="64"/>
      <c r="AE454" s="64"/>
      <c r="AF454" s="64"/>
      <c r="AG454" s="64"/>
      <c r="AH454" s="64"/>
      <c r="AI454" s="64"/>
      <c r="AJ454" s="64"/>
      <c r="AK454" s="64"/>
      <c r="AL454" s="6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  <c r="NQ454" s="24"/>
      <c r="NR454" s="24"/>
      <c r="NS454" s="24"/>
      <c r="NT454" s="24"/>
      <c r="NU454" s="24"/>
      <c r="NV454" s="24"/>
      <c r="NW454" s="24"/>
      <c r="NX454" s="24"/>
      <c r="NY454" s="24"/>
      <c r="NZ454" s="24"/>
      <c r="OA454" s="24"/>
      <c r="OB454" s="24"/>
      <c r="OC454" s="24"/>
      <c r="OD454" s="24"/>
      <c r="OE454" s="24"/>
      <c r="OF454" s="24"/>
      <c r="OG454" s="24"/>
      <c r="OH454" s="24"/>
      <c r="OI454" s="24"/>
      <c r="OJ454" s="24"/>
      <c r="OK454" s="24"/>
      <c r="OL454" s="24"/>
      <c r="OM454" s="24"/>
      <c r="ON454" s="24"/>
      <c r="OO454" s="24"/>
      <c r="OP454" s="24"/>
      <c r="OQ454" s="24"/>
      <c r="OR454" s="24"/>
      <c r="OS454" s="24"/>
      <c r="OT454" s="24"/>
      <c r="OU454" s="24"/>
      <c r="OV454" s="24"/>
      <c r="OW454" s="24"/>
      <c r="OX454" s="24"/>
      <c r="OY454" s="24"/>
      <c r="OZ454" s="24"/>
      <c r="PA454" s="24"/>
      <c r="PB454" s="24"/>
      <c r="PC454" s="24"/>
      <c r="PD454" s="24"/>
      <c r="PE454" s="24"/>
      <c r="PF454" s="24"/>
      <c r="PG454" s="24"/>
      <c r="PH454" s="24"/>
      <c r="PI454" s="24"/>
      <c r="PJ454" s="24"/>
      <c r="PK454" s="24"/>
      <c r="PL454" s="24"/>
      <c r="PM454" s="24"/>
      <c r="PN454" s="24"/>
      <c r="PO454" s="24"/>
      <c r="PP454" s="24"/>
      <c r="PQ454" s="24"/>
      <c r="PR454" s="24"/>
      <c r="PS454" s="24"/>
      <c r="PT454" s="24"/>
      <c r="PU454" s="24"/>
      <c r="PV454" s="24"/>
      <c r="PW454" s="24"/>
      <c r="PX454" s="24"/>
      <c r="PY454" s="24"/>
      <c r="PZ454" s="24"/>
      <c r="QA454" s="24"/>
      <c r="QB454" s="24"/>
      <c r="QC454" s="24"/>
      <c r="QD454" s="24"/>
      <c r="QE454" s="24"/>
      <c r="QF454" s="24"/>
      <c r="QG454" s="24"/>
      <c r="QH454" s="24"/>
      <c r="QI454" s="24"/>
      <c r="QJ454" s="24"/>
      <c r="QK454" s="24"/>
      <c r="QL454" s="24"/>
      <c r="QM454" s="24"/>
      <c r="QN454" s="24"/>
      <c r="QO454" s="24"/>
      <c r="QP454" s="24"/>
      <c r="QQ454" s="24"/>
      <c r="QR454" s="24"/>
      <c r="QS454" s="24"/>
      <c r="QT454" s="24"/>
      <c r="QU454" s="24"/>
      <c r="QV454" s="24"/>
      <c r="QW454" s="24"/>
      <c r="QX454" s="24"/>
      <c r="QY454" s="24"/>
      <c r="QZ454" s="24"/>
      <c r="RA454" s="24"/>
      <c r="RB454" s="24"/>
      <c r="RC454" s="24"/>
      <c r="RD454" s="24"/>
      <c r="RE454" s="24"/>
      <c r="RF454" s="24"/>
      <c r="RG454" s="24"/>
      <c r="RH454" s="24"/>
      <c r="RI454" s="24"/>
      <c r="RJ454" s="24"/>
      <c r="RK454" s="24"/>
      <c r="RL454" s="24"/>
      <c r="RM454" s="24"/>
      <c r="RN454" s="24"/>
      <c r="RO454" s="24"/>
      <c r="RP454" s="24"/>
      <c r="RQ454" s="24"/>
      <c r="RR454" s="24"/>
      <c r="RS454" s="24"/>
      <c r="RT454" s="24"/>
      <c r="RU454" s="24"/>
      <c r="RV454" s="24"/>
      <c r="RW454" s="24"/>
      <c r="RX454" s="24"/>
      <c r="RY454" s="24"/>
      <c r="RZ454" s="24"/>
      <c r="SA454" s="24"/>
      <c r="SB454" s="24"/>
      <c r="SC454" s="24"/>
      <c r="SD454" s="24"/>
      <c r="SE454" s="24"/>
      <c r="SF454" s="24"/>
      <c r="SG454" s="24"/>
      <c r="SH454" s="24"/>
      <c r="SI454" s="24"/>
      <c r="SJ454" s="24"/>
      <c r="SK454" s="24"/>
      <c r="SL454" s="24"/>
      <c r="SM454" s="24"/>
      <c r="SN454" s="24"/>
      <c r="SO454" s="24"/>
      <c r="SP454" s="24"/>
      <c r="SQ454" s="24"/>
      <c r="SR454" s="24"/>
      <c r="SS454" s="24"/>
      <c r="ST454" s="24"/>
      <c r="SU454" s="24"/>
      <c r="SV454" s="24"/>
      <c r="SW454" s="24"/>
      <c r="SX454" s="24"/>
      <c r="SY454" s="24"/>
      <c r="SZ454" s="24"/>
      <c r="TA454" s="24"/>
      <c r="TB454" s="24"/>
      <c r="TC454" s="24"/>
      <c r="TD454" s="24"/>
      <c r="TE454" s="24"/>
      <c r="TF454" s="24"/>
      <c r="TG454" s="24"/>
      <c r="TH454" s="24"/>
      <c r="TI454" s="24"/>
      <c r="TJ454" s="24"/>
      <c r="TK454" s="24"/>
      <c r="TL454" s="24"/>
      <c r="TM454" s="24"/>
      <c r="TN454" s="24"/>
      <c r="TO454" s="24"/>
      <c r="TP454" s="24"/>
      <c r="TQ454" s="24"/>
      <c r="TR454" s="24"/>
      <c r="TS454" s="24"/>
      <c r="TT454" s="24"/>
      <c r="TU454" s="24"/>
      <c r="TV454" s="24"/>
      <c r="TW454" s="24"/>
      <c r="TX454" s="24"/>
      <c r="TY454" s="24"/>
      <c r="TZ454" s="24"/>
      <c r="UA454" s="24"/>
      <c r="UB454" s="24"/>
      <c r="UC454" s="24"/>
      <c r="UD454" s="24"/>
      <c r="UE454" s="24"/>
      <c r="UF454" s="24"/>
      <c r="UG454" s="24"/>
      <c r="UH454" s="24"/>
      <c r="UI454" s="24"/>
      <c r="UJ454" s="24"/>
      <c r="UK454" s="24"/>
      <c r="UL454" s="24"/>
      <c r="UM454" s="24"/>
      <c r="UN454" s="24"/>
      <c r="UO454" s="24"/>
      <c r="UP454" s="24"/>
      <c r="UQ454" s="24"/>
      <c r="UR454" s="24"/>
      <c r="US454" s="24"/>
      <c r="UT454" s="24"/>
      <c r="UU454" s="24"/>
      <c r="UV454" s="24"/>
      <c r="UW454" s="24"/>
      <c r="UX454" s="24"/>
      <c r="UY454" s="24"/>
      <c r="UZ454" s="24"/>
      <c r="VA454" s="24"/>
      <c r="VB454" s="24"/>
      <c r="VC454" s="24"/>
      <c r="VD454" s="24"/>
    </row>
    <row r="455" spans="1:576" s="23" customFormat="1" ht="15" customHeight="1" x14ac:dyDescent="0.2">
      <c r="A455" s="18">
        <v>122</v>
      </c>
      <c r="B455" s="89" t="s">
        <v>335</v>
      </c>
      <c r="C455" s="89" t="s">
        <v>336</v>
      </c>
      <c r="D455" s="20">
        <v>14</v>
      </c>
      <c r="E455" s="89" t="s">
        <v>257</v>
      </c>
      <c r="F455" s="89" t="s">
        <v>337</v>
      </c>
      <c r="G455" s="130" t="s">
        <v>127</v>
      </c>
      <c r="H455" s="22">
        <v>40</v>
      </c>
      <c r="I455" s="22" t="s">
        <v>123</v>
      </c>
      <c r="J455" s="21" t="s">
        <v>128</v>
      </c>
      <c r="K455" s="21" t="s">
        <v>284</v>
      </c>
      <c r="L455" s="21" t="s">
        <v>299</v>
      </c>
      <c r="M455" s="22">
        <v>1</v>
      </c>
      <c r="N455" s="225">
        <v>12087</v>
      </c>
      <c r="O455" s="62"/>
      <c r="P455" s="62"/>
      <c r="Q455" s="62">
        <f t="shared" si="207"/>
        <v>12087</v>
      </c>
      <c r="R455" s="62">
        <f>70.1*7</f>
        <v>490.69999999999993</v>
      </c>
      <c r="S455" s="62">
        <f t="shared" si="208"/>
        <v>2284.1666666666665</v>
      </c>
      <c r="T455" s="62">
        <f t="shared" si="209"/>
        <v>22841.666666666664</v>
      </c>
      <c r="U455" s="62">
        <f t="shared" si="210"/>
        <v>1813.05</v>
      </c>
      <c r="V455" s="62">
        <f t="shared" si="211"/>
        <v>362.61</v>
      </c>
      <c r="W455" s="62">
        <f t="shared" si="212"/>
        <v>604.35</v>
      </c>
      <c r="X455" s="62">
        <f t="shared" si="213"/>
        <v>241.74</v>
      </c>
      <c r="Y455" s="62">
        <f t="shared" si="217"/>
        <v>957</v>
      </c>
      <c r="Z455" s="62">
        <f t="shared" si="218"/>
        <v>661</v>
      </c>
      <c r="AA455" s="64">
        <f t="shared" si="214"/>
        <v>6852.5</v>
      </c>
      <c r="AB455" s="64">
        <f t="shared" si="215"/>
        <v>19882.31111111111</v>
      </c>
      <c r="AC455" s="64">
        <f t="shared" si="216"/>
        <v>238587.73333333334</v>
      </c>
      <c r="AD455" s="64"/>
      <c r="AE455" s="64"/>
      <c r="AF455" s="64"/>
      <c r="AG455" s="64"/>
      <c r="AH455" s="64"/>
      <c r="AI455" s="64"/>
      <c r="AJ455" s="64"/>
      <c r="AK455" s="64"/>
      <c r="AL455" s="6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  <c r="IU455" s="24"/>
      <c r="IV455" s="24"/>
      <c r="IW455" s="24"/>
      <c r="IX455" s="24"/>
      <c r="IY455" s="24"/>
      <c r="IZ455" s="24"/>
      <c r="JA455" s="24"/>
      <c r="JB455" s="24"/>
      <c r="JC455" s="24"/>
      <c r="JD455" s="24"/>
      <c r="JE455" s="24"/>
      <c r="JF455" s="24"/>
      <c r="JG455" s="24"/>
      <c r="JH455" s="24"/>
      <c r="JI455" s="24"/>
      <c r="JJ455" s="24"/>
      <c r="JK455" s="24"/>
      <c r="JL455" s="24"/>
      <c r="JM455" s="24"/>
      <c r="JN455" s="24"/>
      <c r="JO455" s="24"/>
      <c r="JP455" s="24"/>
      <c r="JQ455" s="24"/>
      <c r="JR455" s="24"/>
      <c r="JS455" s="24"/>
      <c r="JT455" s="24"/>
      <c r="JU455" s="24"/>
      <c r="JV455" s="24"/>
      <c r="JW455" s="24"/>
      <c r="JX455" s="24"/>
      <c r="JY455" s="24"/>
      <c r="JZ455" s="24"/>
      <c r="KA455" s="24"/>
      <c r="KB455" s="24"/>
      <c r="KC455" s="24"/>
      <c r="KD455" s="24"/>
      <c r="KE455" s="24"/>
      <c r="KF455" s="24"/>
      <c r="KG455" s="24"/>
      <c r="KH455" s="24"/>
      <c r="KI455" s="24"/>
      <c r="KJ455" s="24"/>
      <c r="KK455" s="24"/>
      <c r="KL455" s="24"/>
      <c r="KM455" s="24"/>
      <c r="KN455" s="24"/>
      <c r="KO455" s="24"/>
      <c r="KP455" s="24"/>
      <c r="KQ455" s="24"/>
      <c r="KR455" s="24"/>
      <c r="KS455" s="24"/>
      <c r="KT455" s="24"/>
      <c r="KU455" s="24"/>
      <c r="KV455" s="24"/>
      <c r="KW455" s="24"/>
      <c r="KX455" s="24"/>
      <c r="KY455" s="24"/>
      <c r="KZ455" s="24"/>
      <c r="LA455" s="24"/>
      <c r="LB455" s="24"/>
      <c r="LC455" s="24"/>
      <c r="LD455" s="24"/>
      <c r="LE455" s="24"/>
      <c r="LF455" s="24"/>
      <c r="LG455" s="24"/>
      <c r="LH455" s="24"/>
      <c r="LI455" s="24"/>
      <c r="LJ455" s="24"/>
      <c r="LK455" s="24"/>
      <c r="LL455" s="24"/>
      <c r="LM455" s="24"/>
      <c r="LN455" s="24"/>
      <c r="LO455" s="24"/>
      <c r="LP455" s="24"/>
      <c r="LQ455" s="24"/>
      <c r="LR455" s="24"/>
      <c r="LS455" s="24"/>
      <c r="LT455" s="24"/>
      <c r="LU455" s="24"/>
      <c r="LV455" s="24"/>
      <c r="LW455" s="24"/>
      <c r="LX455" s="24"/>
      <c r="LY455" s="24"/>
      <c r="LZ455" s="24"/>
      <c r="MA455" s="24"/>
      <c r="MB455" s="24"/>
      <c r="MC455" s="24"/>
      <c r="MD455" s="24"/>
      <c r="ME455" s="24"/>
      <c r="MF455" s="24"/>
      <c r="MG455" s="24"/>
      <c r="MH455" s="24"/>
      <c r="MI455" s="24"/>
      <c r="MJ455" s="24"/>
      <c r="MK455" s="24"/>
      <c r="ML455" s="24"/>
      <c r="MM455" s="24"/>
      <c r="MN455" s="24"/>
      <c r="MO455" s="24"/>
      <c r="MP455" s="24"/>
      <c r="MQ455" s="24"/>
      <c r="MR455" s="24"/>
      <c r="MS455" s="24"/>
      <c r="MT455" s="24"/>
      <c r="MU455" s="24"/>
      <c r="MV455" s="24"/>
      <c r="MW455" s="24"/>
      <c r="MX455" s="24"/>
      <c r="MY455" s="24"/>
      <c r="MZ455" s="24"/>
      <c r="NA455" s="24"/>
      <c r="NB455" s="24"/>
      <c r="NC455" s="24"/>
      <c r="ND455" s="24"/>
      <c r="NE455" s="24"/>
      <c r="NF455" s="24"/>
      <c r="NG455" s="24"/>
      <c r="NH455" s="24"/>
      <c r="NI455" s="24"/>
      <c r="NJ455" s="24"/>
      <c r="NK455" s="24"/>
      <c r="NL455" s="24"/>
      <c r="NM455" s="24"/>
      <c r="NN455" s="24"/>
      <c r="NO455" s="24"/>
      <c r="NP455" s="24"/>
      <c r="NQ455" s="24"/>
      <c r="NR455" s="24"/>
      <c r="NS455" s="24"/>
      <c r="NT455" s="24"/>
      <c r="NU455" s="24"/>
      <c r="NV455" s="24"/>
      <c r="NW455" s="24"/>
      <c r="NX455" s="24"/>
      <c r="NY455" s="24"/>
      <c r="NZ455" s="24"/>
      <c r="OA455" s="24"/>
      <c r="OB455" s="24"/>
      <c r="OC455" s="24"/>
      <c r="OD455" s="24"/>
      <c r="OE455" s="24"/>
      <c r="OF455" s="24"/>
      <c r="OG455" s="24"/>
      <c r="OH455" s="24"/>
      <c r="OI455" s="24"/>
      <c r="OJ455" s="24"/>
      <c r="OK455" s="24"/>
      <c r="OL455" s="24"/>
      <c r="OM455" s="24"/>
      <c r="ON455" s="24"/>
      <c r="OO455" s="24"/>
      <c r="OP455" s="24"/>
      <c r="OQ455" s="24"/>
      <c r="OR455" s="24"/>
      <c r="OS455" s="24"/>
      <c r="OT455" s="24"/>
      <c r="OU455" s="24"/>
      <c r="OV455" s="24"/>
      <c r="OW455" s="24"/>
      <c r="OX455" s="24"/>
      <c r="OY455" s="24"/>
      <c r="OZ455" s="24"/>
      <c r="PA455" s="24"/>
      <c r="PB455" s="24"/>
      <c r="PC455" s="24"/>
      <c r="PD455" s="24"/>
      <c r="PE455" s="24"/>
      <c r="PF455" s="24"/>
      <c r="PG455" s="24"/>
      <c r="PH455" s="24"/>
      <c r="PI455" s="24"/>
      <c r="PJ455" s="24"/>
      <c r="PK455" s="24"/>
      <c r="PL455" s="24"/>
      <c r="PM455" s="24"/>
      <c r="PN455" s="24"/>
      <c r="PO455" s="24"/>
      <c r="PP455" s="24"/>
      <c r="PQ455" s="24"/>
      <c r="PR455" s="24"/>
      <c r="PS455" s="24"/>
      <c r="PT455" s="24"/>
      <c r="PU455" s="24"/>
      <c r="PV455" s="24"/>
      <c r="PW455" s="24"/>
      <c r="PX455" s="24"/>
      <c r="PY455" s="24"/>
      <c r="PZ455" s="24"/>
      <c r="QA455" s="24"/>
      <c r="QB455" s="24"/>
      <c r="QC455" s="24"/>
      <c r="QD455" s="24"/>
      <c r="QE455" s="24"/>
      <c r="QF455" s="24"/>
      <c r="QG455" s="24"/>
      <c r="QH455" s="24"/>
      <c r="QI455" s="24"/>
      <c r="QJ455" s="24"/>
      <c r="QK455" s="24"/>
      <c r="QL455" s="24"/>
      <c r="QM455" s="24"/>
      <c r="QN455" s="24"/>
      <c r="QO455" s="24"/>
      <c r="QP455" s="24"/>
      <c r="QQ455" s="24"/>
      <c r="QR455" s="24"/>
      <c r="QS455" s="24"/>
      <c r="QT455" s="24"/>
      <c r="QU455" s="24"/>
      <c r="QV455" s="24"/>
      <c r="QW455" s="24"/>
      <c r="QX455" s="24"/>
      <c r="QY455" s="24"/>
      <c r="QZ455" s="24"/>
      <c r="RA455" s="24"/>
      <c r="RB455" s="24"/>
      <c r="RC455" s="24"/>
      <c r="RD455" s="24"/>
      <c r="RE455" s="24"/>
      <c r="RF455" s="24"/>
      <c r="RG455" s="24"/>
      <c r="RH455" s="24"/>
      <c r="RI455" s="24"/>
      <c r="RJ455" s="24"/>
      <c r="RK455" s="24"/>
      <c r="RL455" s="24"/>
      <c r="RM455" s="24"/>
      <c r="RN455" s="24"/>
      <c r="RO455" s="24"/>
      <c r="RP455" s="24"/>
      <c r="RQ455" s="24"/>
      <c r="RR455" s="24"/>
      <c r="RS455" s="24"/>
      <c r="RT455" s="24"/>
      <c r="RU455" s="24"/>
      <c r="RV455" s="24"/>
      <c r="RW455" s="24"/>
      <c r="RX455" s="24"/>
      <c r="RY455" s="24"/>
      <c r="RZ455" s="24"/>
      <c r="SA455" s="24"/>
      <c r="SB455" s="24"/>
      <c r="SC455" s="24"/>
      <c r="SD455" s="24"/>
      <c r="SE455" s="24"/>
      <c r="SF455" s="24"/>
      <c r="SG455" s="24"/>
      <c r="SH455" s="24"/>
      <c r="SI455" s="24"/>
      <c r="SJ455" s="24"/>
      <c r="SK455" s="24"/>
      <c r="SL455" s="24"/>
      <c r="SM455" s="24"/>
      <c r="SN455" s="24"/>
      <c r="SO455" s="24"/>
      <c r="SP455" s="24"/>
      <c r="SQ455" s="24"/>
      <c r="SR455" s="24"/>
      <c r="SS455" s="24"/>
      <c r="ST455" s="24"/>
      <c r="SU455" s="24"/>
      <c r="SV455" s="24"/>
      <c r="SW455" s="24"/>
      <c r="SX455" s="24"/>
      <c r="SY455" s="24"/>
      <c r="SZ455" s="24"/>
      <c r="TA455" s="24"/>
      <c r="TB455" s="24"/>
      <c r="TC455" s="24"/>
      <c r="TD455" s="24"/>
      <c r="TE455" s="24"/>
      <c r="TF455" s="24"/>
      <c r="TG455" s="24"/>
      <c r="TH455" s="24"/>
      <c r="TI455" s="24"/>
      <c r="TJ455" s="24"/>
      <c r="TK455" s="24"/>
      <c r="TL455" s="24"/>
      <c r="TM455" s="24"/>
      <c r="TN455" s="24"/>
      <c r="TO455" s="24"/>
      <c r="TP455" s="24"/>
      <c r="TQ455" s="24"/>
      <c r="TR455" s="24"/>
      <c r="TS455" s="24"/>
      <c r="TT455" s="24"/>
      <c r="TU455" s="24"/>
      <c r="TV455" s="24"/>
      <c r="TW455" s="24"/>
      <c r="TX455" s="24"/>
      <c r="TY455" s="24"/>
      <c r="TZ455" s="24"/>
      <c r="UA455" s="24"/>
      <c r="UB455" s="24"/>
      <c r="UC455" s="24"/>
      <c r="UD455" s="24"/>
      <c r="UE455" s="24"/>
      <c r="UF455" s="24"/>
      <c r="UG455" s="24"/>
      <c r="UH455" s="24"/>
      <c r="UI455" s="24"/>
      <c r="UJ455" s="24"/>
      <c r="UK455" s="24"/>
      <c r="UL455" s="24"/>
      <c r="UM455" s="24"/>
      <c r="UN455" s="24"/>
      <c r="UO455" s="24"/>
      <c r="UP455" s="24"/>
      <c r="UQ455" s="24"/>
      <c r="UR455" s="24"/>
      <c r="US455" s="24"/>
      <c r="UT455" s="24"/>
      <c r="UU455" s="24"/>
      <c r="UV455" s="24"/>
      <c r="UW455" s="24"/>
      <c r="UX455" s="24"/>
      <c r="UY455" s="24"/>
      <c r="UZ455" s="24"/>
      <c r="VA455" s="24"/>
      <c r="VB455" s="24"/>
      <c r="VC455" s="24"/>
      <c r="VD455" s="24"/>
    </row>
    <row r="456" spans="1:576" s="23" customFormat="1" ht="15" customHeight="1" x14ac:dyDescent="0.2">
      <c r="A456" s="18">
        <v>123</v>
      </c>
      <c r="B456" s="89" t="s">
        <v>335</v>
      </c>
      <c r="C456" s="89" t="s">
        <v>336</v>
      </c>
      <c r="D456" s="20">
        <v>14</v>
      </c>
      <c r="E456" s="89" t="s">
        <v>257</v>
      </c>
      <c r="F456" s="89" t="s">
        <v>337</v>
      </c>
      <c r="G456" s="130" t="s">
        <v>127</v>
      </c>
      <c r="H456" s="22">
        <v>40</v>
      </c>
      <c r="I456" s="22" t="s">
        <v>123</v>
      </c>
      <c r="J456" s="21" t="s">
        <v>231</v>
      </c>
      <c r="K456" s="21" t="s">
        <v>281</v>
      </c>
      <c r="L456" s="21" t="s">
        <v>299</v>
      </c>
      <c r="M456" s="22">
        <v>1</v>
      </c>
      <c r="N456" s="225">
        <v>12087</v>
      </c>
      <c r="O456" s="62">
        <f>+N456*20%</f>
        <v>2417.4</v>
      </c>
      <c r="P456" s="62"/>
      <c r="Q456" s="62">
        <f t="shared" si="207"/>
        <v>14504.4</v>
      </c>
      <c r="R456" s="62"/>
      <c r="S456" s="62">
        <f t="shared" si="208"/>
        <v>2687.0666666666666</v>
      </c>
      <c r="T456" s="62">
        <f t="shared" si="209"/>
        <v>26870.666666666664</v>
      </c>
      <c r="U456" s="62">
        <f t="shared" si="210"/>
        <v>2175.66</v>
      </c>
      <c r="V456" s="62">
        <f t="shared" si="211"/>
        <v>435.13199999999995</v>
      </c>
      <c r="W456" s="62">
        <f t="shared" si="212"/>
        <v>725.22</v>
      </c>
      <c r="X456" s="62">
        <f t="shared" si="213"/>
        <v>290.08800000000002</v>
      </c>
      <c r="Y456" s="62">
        <f t="shared" si="217"/>
        <v>957</v>
      </c>
      <c r="Z456" s="62">
        <f t="shared" si="218"/>
        <v>661</v>
      </c>
      <c r="AA456" s="64">
        <f t="shared" si="214"/>
        <v>8061.2</v>
      </c>
      <c r="AB456" s="64">
        <f t="shared" si="215"/>
        <v>22883.411111111112</v>
      </c>
      <c r="AC456" s="64">
        <f t="shared" si="216"/>
        <v>274600.93333333335</v>
      </c>
      <c r="AD456" s="64"/>
      <c r="AE456" s="64"/>
      <c r="AF456" s="64"/>
      <c r="AG456" s="64"/>
      <c r="AH456" s="64"/>
      <c r="AI456" s="64"/>
      <c r="AJ456" s="64"/>
      <c r="AK456" s="64"/>
      <c r="AL456" s="6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  <c r="NQ456" s="24"/>
      <c r="NR456" s="24"/>
      <c r="NS456" s="24"/>
      <c r="NT456" s="24"/>
      <c r="NU456" s="24"/>
      <c r="NV456" s="24"/>
      <c r="NW456" s="24"/>
      <c r="NX456" s="24"/>
      <c r="NY456" s="24"/>
      <c r="NZ456" s="24"/>
      <c r="OA456" s="24"/>
      <c r="OB456" s="24"/>
      <c r="OC456" s="24"/>
      <c r="OD456" s="24"/>
      <c r="OE456" s="24"/>
      <c r="OF456" s="24"/>
      <c r="OG456" s="24"/>
      <c r="OH456" s="24"/>
      <c r="OI456" s="24"/>
      <c r="OJ456" s="24"/>
      <c r="OK456" s="24"/>
      <c r="OL456" s="24"/>
      <c r="OM456" s="24"/>
      <c r="ON456" s="24"/>
      <c r="OO456" s="24"/>
      <c r="OP456" s="24"/>
      <c r="OQ456" s="24"/>
      <c r="OR456" s="24"/>
      <c r="OS456" s="24"/>
      <c r="OT456" s="24"/>
      <c r="OU456" s="24"/>
      <c r="OV456" s="24"/>
      <c r="OW456" s="24"/>
      <c r="OX456" s="24"/>
      <c r="OY456" s="24"/>
      <c r="OZ456" s="24"/>
      <c r="PA456" s="24"/>
      <c r="PB456" s="24"/>
      <c r="PC456" s="24"/>
      <c r="PD456" s="24"/>
      <c r="PE456" s="24"/>
      <c r="PF456" s="24"/>
      <c r="PG456" s="24"/>
      <c r="PH456" s="24"/>
      <c r="PI456" s="24"/>
      <c r="PJ456" s="24"/>
      <c r="PK456" s="24"/>
      <c r="PL456" s="24"/>
      <c r="PM456" s="24"/>
      <c r="PN456" s="24"/>
      <c r="PO456" s="24"/>
      <c r="PP456" s="24"/>
      <c r="PQ456" s="24"/>
      <c r="PR456" s="24"/>
      <c r="PS456" s="24"/>
      <c r="PT456" s="24"/>
      <c r="PU456" s="24"/>
      <c r="PV456" s="24"/>
      <c r="PW456" s="24"/>
      <c r="PX456" s="24"/>
      <c r="PY456" s="24"/>
      <c r="PZ456" s="24"/>
      <c r="QA456" s="24"/>
      <c r="QB456" s="24"/>
      <c r="QC456" s="24"/>
      <c r="QD456" s="24"/>
      <c r="QE456" s="24"/>
      <c r="QF456" s="24"/>
      <c r="QG456" s="24"/>
      <c r="QH456" s="24"/>
      <c r="QI456" s="24"/>
      <c r="QJ456" s="24"/>
      <c r="QK456" s="24"/>
      <c r="QL456" s="24"/>
      <c r="QM456" s="24"/>
      <c r="QN456" s="24"/>
      <c r="QO456" s="24"/>
      <c r="QP456" s="24"/>
      <c r="QQ456" s="24"/>
      <c r="QR456" s="24"/>
      <c r="QS456" s="24"/>
      <c r="QT456" s="24"/>
      <c r="QU456" s="24"/>
      <c r="QV456" s="24"/>
      <c r="QW456" s="24"/>
      <c r="QX456" s="24"/>
      <c r="QY456" s="24"/>
      <c r="QZ456" s="24"/>
      <c r="RA456" s="24"/>
      <c r="RB456" s="24"/>
      <c r="RC456" s="24"/>
      <c r="RD456" s="24"/>
      <c r="RE456" s="24"/>
      <c r="RF456" s="24"/>
      <c r="RG456" s="24"/>
      <c r="RH456" s="24"/>
      <c r="RI456" s="24"/>
      <c r="RJ456" s="24"/>
      <c r="RK456" s="24"/>
      <c r="RL456" s="24"/>
      <c r="RM456" s="24"/>
      <c r="RN456" s="24"/>
      <c r="RO456" s="24"/>
      <c r="RP456" s="24"/>
      <c r="RQ456" s="24"/>
      <c r="RR456" s="24"/>
      <c r="RS456" s="24"/>
      <c r="RT456" s="24"/>
      <c r="RU456" s="24"/>
      <c r="RV456" s="24"/>
      <c r="RW456" s="24"/>
      <c r="RX456" s="24"/>
      <c r="RY456" s="24"/>
      <c r="RZ456" s="24"/>
      <c r="SA456" s="24"/>
      <c r="SB456" s="24"/>
      <c r="SC456" s="24"/>
      <c r="SD456" s="24"/>
      <c r="SE456" s="24"/>
      <c r="SF456" s="24"/>
      <c r="SG456" s="24"/>
      <c r="SH456" s="24"/>
      <c r="SI456" s="24"/>
      <c r="SJ456" s="24"/>
      <c r="SK456" s="24"/>
      <c r="SL456" s="24"/>
      <c r="SM456" s="24"/>
      <c r="SN456" s="24"/>
      <c r="SO456" s="24"/>
      <c r="SP456" s="24"/>
      <c r="SQ456" s="24"/>
      <c r="SR456" s="24"/>
      <c r="SS456" s="24"/>
      <c r="ST456" s="24"/>
      <c r="SU456" s="24"/>
      <c r="SV456" s="24"/>
      <c r="SW456" s="24"/>
      <c r="SX456" s="24"/>
      <c r="SY456" s="24"/>
      <c r="SZ456" s="24"/>
      <c r="TA456" s="24"/>
      <c r="TB456" s="24"/>
      <c r="TC456" s="24"/>
      <c r="TD456" s="24"/>
      <c r="TE456" s="24"/>
      <c r="TF456" s="24"/>
      <c r="TG456" s="24"/>
      <c r="TH456" s="24"/>
      <c r="TI456" s="24"/>
      <c r="TJ456" s="24"/>
      <c r="TK456" s="24"/>
      <c r="TL456" s="24"/>
      <c r="TM456" s="24"/>
      <c r="TN456" s="24"/>
      <c r="TO456" s="24"/>
      <c r="TP456" s="24"/>
      <c r="TQ456" s="24"/>
      <c r="TR456" s="24"/>
      <c r="TS456" s="24"/>
      <c r="TT456" s="24"/>
      <c r="TU456" s="24"/>
      <c r="TV456" s="24"/>
      <c r="TW456" s="24"/>
      <c r="TX456" s="24"/>
      <c r="TY456" s="24"/>
      <c r="TZ456" s="24"/>
      <c r="UA456" s="24"/>
      <c r="UB456" s="24"/>
      <c r="UC456" s="24"/>
      <c r="UD456" s="24"/>
      <c r="UE456" s="24"/>
      <c r="UF456" s="24"/>
      <c r="UG456" s="24"/>
      <c r="UH456" s="24"/>
      <c r="UI456" s="24"/>
      <c r="UJ456" s="24"/>
      <c r="UK456" s="24"/>
      <c r="UL456" s="24"/>
      <c r="UM456" s="24"/>
      <c r="UN456" s="24"/>
      <c r="UO456" s="24"/>
      <c r="UP456" s="24"/>
      <c r="UQ456" s="24"/>
      <c r="UR456" s="24"/>
      <c r="US456" s="24"/>
      <c r="UT456" s="24"/>
      <c r="UU456" s="24"/>
      <c r="UV456" s="24"/>
      <c r="UW456" s="24"/>
      <c r="UX456" s="24"/>
      <c r="UY456" s="24"/>
      <c r="UZ456" s="24"/>
      <c r="VA456" s="24"/>
      <c r="VB456" s="24"/>
      <c r="VC456" s="24"/>
      <c r="VD456" s="24"/>
    </row>
    <row r="457" spans="1:576" s="23" customFormat="1" ht="15" customHeight="1" x14ac:dyDescent="0.2">
      <c r="A457" s="18">
        <v>124</v>
      </c>
      <c r="B457" s="89" t="s">
        <v>335</v>
      </c>
      <c r="C457" s="89" t="s">
        <v>336</v>
      </c>
      <c r="D457" s="20">
        <v>14</v>
      </c>
      <c r="E457" s="89" t="s">
        <v>257</v>
      </c>
      <c r="F457" s="89" t="s">
        <v>337</v>
      </c>
      <c r="G457" s="130" t="s">
        <v>127</v>
      </c>
      <c r="H457" s="22">
        <v>40</v>
      </c>
      <c r="I457" s="22" t="s">
        <v>123</v>
      </c>
      <c r="J457" s="21" t="s">
        <v>231</v>
      </c>
      <c r="K457" s="21" t="s">
        <v>281</v>
      </c>
      <c r="L457" s="21" t="s">
        <v>299</v>
      </c>
      <c r="M457" s="22">
        <v>1</v>
      </c>
      <c r="N457" s="225">
        <v>12087</v>
      </c>
      <c r="O457" s="62">
        <f>+N457*20%</f>
        <v>2417.4</v>
      </c>
      <c r="P457" s="62"/>
      <c r="Q457" s="62">
        <f t="shared" si="207"/>
        <v>14504.4</v>
      </c>
      <c r="R457" s="62"/>
      <c r="S457" s="62">
        <f t="shared" si="208"/>
        <v>2687.0666666666666</v>
      </c>
      <c r="T457" s="62">
        <f t="shared" si="209"/>
        <v>26870.666666666664</v>
      </c>
      <c r="U457" s="62">
        <f t="shared" si="210"/>
        <v>2175.66</v>
      </c>
      <c r="V457" s="62">
        <f t="shared" si="211"/>
        <v>435.13199999999995</v>
      </c>
      <c r="W457" s="62">
        <f t="shared" si="212"/>
        <v>725.22</v>
      </c>
      <c r="X457" s="62">
        <f t="shared" si="213"/>
        <v>290.08800000000002</v>
      </c>
      <c r="Y457" s="62">
        <f t="shared" si="217"/>
        <v>957</v>
      </c>
      <c r="Z457" s="62">
        <f t="shared" si="218"/>
        <v>661</v>
      </c>
      <c r="AA457" s="64">
        <f t="shared" si="214"/>
        <v>8061.2</v>
      </c>
      <c r="AB457" s="64">
        <f t="shared" si="215"/>
        <v>22883.411111111112</v>
      </c>
      <c r="AC457" s="64">
        <f t="shared" si="216"/>
        <v>274600.93333333335</v>
      </c>
      <c r="AD457" s="64"/>
      <c r="AE457" s="64"/>
      <c r="AF457" s="64"/>
      <c r="AG457" s="64"/>
      <c r="AH457" s="64"/>
      <c r="AI457" s="64"/>
      <c r="AJ457" s="64"/>
      <c r="AK457" s="64"/>
      <c r="AL457" s="6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  <c r="IU457" s="24"/>
      <c r="IV457" s="24"/>
      <c r="IW457" s="24"/>
      <c r="IX457" s="24"/>
      <c r="IY457" s="24"/>
      <c r="IZ457" s="24"/>
      <c r="JA457" s="24"/>
      <c r="JB457" s="24"/>
      <c r="JC457" s="24"/>
      <c r="JD457" s="24"/>
      <c r="JE457" s="24"/>
      <c r="JF457" s="24"/>
      <c r="JG457" s="24"/>
      <c r="JH457" s="24"/>
      <c r="JI457" s="24"/>
      <c r="JJ457" s="24"/>
      <c r="JK457" s="24"/>
      <c r="JL457" s="24"/>
      <c r="JM457" s="24"/>
      <c r="JN457" s="24"/>
      <c r="JO457" s="24"/>
      <c r="JP457" s="24"/>
      <c r="JQ457" s="24"/>
      <c r="JR457" s="24"/>
      <c r="JS457" s="24"/>
      <c r="JT457" s="24"/>
      <c r="JU457" s="24"/>
      <c r="JV457" s="24"/>
      <c r="JW457" s="24"/>
      <c r="JX457" s="24"/>
      <c r="JY457" s="24"/>
      <c r="JZ457" s="24"/>
      <c r="KA457" s="24"/>
      <c r="KB457" s="24"/>
      <c r="KC457" s="24"/>
      <c r="KD457" s="24"/>
      <c r="KE457" s="24"/>
      <c r="KF457" s="24"/>
      <c r="KG457" s="24"/>
      <c r="KH457" s="24"/>
      <c r="KI457" s="24"/>
      <c r="KJ457" s="24"/>
      <c r="KK457" s="24"/>
      <c r="KL457" s="24"/>
      <c r="KM457" s="24"/>
      <c r="KN457" s="24"/>
      <c r="KO457" s="24"/>
      <c r="KP457" s="24"/>
      <c r="KQ457" s="24"/>
      <c r="KR457" s="24"/>
      <c r="KS457" s="24"/>
      <c r="KT457" s="24"/>
      <c r="KU457" s="24"/>
      <c r="KV457" s="24"/>
      <c r="KW457" s="24"/>
      <c r="KX457" s="24"/>
      <c r="KY457" s="24"/>
      <c r="KZ457" s="24"/>
      <c r="LA457" s="24"/>
      <c r="LB457" s="24"/>
      <c r="LC457" s="24"/>
      <c r="LD457" s="24"/>
      <c r="LE457" s="24"/>
      <c r="LF457" s="24"/>
      <c r="LG457" s="24"/>
      <c r="LH457" s="24"/>
      <c r="LI457" s="24"/>
      <c r="LJ457" s="24"/>
      <c r="LK457" s="24"/>
      <c r="LL457" s="24"/>
      <c r="LM457" s="24"/>
      <c r="LN457" s="24"/>
      <c r="LO457" s="24"/>
      <c r="LP457" s="24"/>
      <c r="LQ457" s="24"/>
      <c r="LR457" s="24"/>
      <c r="LS457" s="24"/>
      <c r="LT457" s="24"/>
      <c r="LU457" s="24"/>
      <c r="LV457" s="24"/>
      <c r="LW457" s="24"/>
      <c r="LX457" s="24"/>
      <c r="LY457" s="24"/>
      <c r="LZ457" s="24"/>
      <c r="MA457" s="24"/>
      <c r="MB457" s="24"/>
      <c r="MC457" s="24"/>
      <c r="MD457" s="24"/>
      <c r="ME457" s="24"/>
      <c r="MF457" s="24"/>
      <c r="MG457" s="24"/>
      <c r="MH457" s="24"/>
      <c r="MI457" s="24"/>
      <c r="MJ457" s="24"/>
      <c r="MK457" s="24"/>
      <c r="ML457" s="24"/>
      <c r="MM457" s="24"/>
      <c r="MN457" s="24"/>
      <c r="MO457" s="24"/>
      <c r="MP457" s="24"/>
      <c r="MQ457" s="24"/>
      <c r="MR457" s="24"/>
      <c r="MS457" s="24"/>
      <c r="MT457" s="24"/>
      <c r="MU457" s="24"/>
      <c r="MV457" s="24"/>
      <c r="MW457" s="24"/>
      <c r="MX457" s="24"/>
      <c r="MY457" s="24"/>
      <c r="MZ457" s="24"/>
      <c r="NA457" s="24"/>
      <c r="NB457" s="24"/>
      <c r="NC457" s="24"/>
      <c r="ND457" s="24"/>
      <c r="NE457" s="24"/>
      <c r="NF457" s="24"/>
      <c r="NG457" s="24"/>
      <c r="NH457" s="24"/>
      <c r="NI457" s="24"/>
      <c r="NJ457" s="24"/>
      <c r="NK457" s="24"/>
      <c r="NL457" s="24"/>
      <c r="NM457" s="24"/>
      <c r="NN457" s="24"/>
      <c r="NO457" s="24"/>
      <c r="NP457" s="24"/>
      <c r="NQ457" s="24"/>
      <c r="NR457" s="24"/>
      <c r="NS457" s="24"/>
      <c r="NT457" s="24"/>
      <c r="NU457" s="24"/>
      <c r="NV457" s="24"/>
      <c r="NW457" s="24"/>
      <c r="NX457" s="24"/>
      <c r="NY457" s="24"/>
      <c r="NZ457" s="24"/>
      <c r="OA457" s="24"/>
      <c r="OB457" s="24"/>
      <c r="OC457" s="24"/>
      <c r="OD457" s="24"/>
      <c r="OE457" s="24"/>
      <c r="OF457" s="24"/>
      <c r="OG457" s="24"/>
      <c r="OH457" s="24"/>
      <c r="OI457" s="24"/>
      <c r="OJ457" s="24"/>
      <c r="OK457" s="24"/>
      <c r="OL457" s="24"/>
      <c r="OM457" s="24"/>
      <c r="ON457" s="24"/>
      <c r="OO457" s="24"/>
      <c r="OP457" s="24"/>
      <c r="OQ457" s="24"/>
      <c r="OR457" s="24"/>
      <c r="OS457" s="24"/>
      <c r="OT457" s="24"/>
      <c r="OU457" s="24"/>
      <c r="OV457" s="24"/>
      <c r="OW457" s="24"/>
      <c r="OX457" s="24"/>
      <c r="OY457" s="24"/>
      <c r="OZ457" s="24"/>
      <c r="PA457" s="24"/>
      <c r="PB457" s="24"/>
      <c r="PC457" s="24"/>
      <c r="PD457" s="24"/>
      <c r="PE457" s="24"/>
      <c r="PF457" s="24"/>
      <c r="PG457" s="24"/>
      <c r="PH457" s="24"/>
      <c r="PI457" s="24"/>
      <c r="PJ457" s="24"/>
      <c r="PK457" s="24"/>
      <c r="PL457" s="24"/>
      <c r="PM457" s="24"/>
      <c r="PN457" s="24"/>
      <c r="PO457" s="24"/>
      <c r="PP457" s="24"/>
      <c r="PQ457" s="24"/>
      <c r="PR457" s="24"/>
      <c r="PS457" s="24"/>
      <c r="PT457" s="24"/>
      <c r="PU457" s="24"/>
      <c r="PV457" s="24"/>
      <c r="PW457" s="24"/>
      <c r="PX457" s="24"/>
      <c r="PY457" s="24"/>
      <c r="PZ457" s="24"/>
      <c r="QA457" s="24"/>
      <c r="QB457" s="24"/>
      <c r="QC457" s="24"/>
      <c r="QD457" s="24"/>
      <c r="QE457" s="24"/>
      <c r="QF457" s="24"/>
      <c r="QG457" s="24"/>
      <c r="QH457" s="24"/>
      <c r="QI457" s="24"/>
      <c r="QJ457" s="24"/>
      <c r="QK457" s="24"/>
      <c r="QL457" s="24"/>
      <c r="QM457" s="24"/>
      <c r="QN457" s="24"/>
      <c r="QO457" s="24"/>
      <c r="QP457" s="24"/>
      <c r="QQ457" s="24"/>
      <c r="QR457" s="24"/>
      <c r="QS457" s="24"/>
      <c r="QT457" s="24"/>
      <c r="QU457" s="24"/>
      <c r="QV457" s="24"/>
      <c r="QW457" s="24"/>
      <c r="QX457" s="24"/>
      <c r="QY457" s="24"/>
      <c r="QZ457" s="24"/>
      <c r="RA457" s="24"/>
      <c r="RB457" s="24"/>
      <c r="RC457" s="24"/>
      <c r="RD457" s="24"/>
      <c r="RE457" s="24"/>
      <c r="RF457" s="24"/>
      <c r="RG457" s="24"/>
      <c r="RH457" s="24"/>
      <c r="RI457" s="24"/>
      <c r="RJ457" s="24"/>
      <c r="RK457" s="24"/>
      <c r="RL457" s="24"/>
      <c r="RM457" s="24"/>
      <c r="RN457" s="24"/>
      <c r="RO457" s="24"/>
      <c r="RP457" s="24"/>
      <c r="RQ457" s="24"/>
      <c r="RR457" s="24"/>
      <c r="RS457" s="24"/>
      <c r="RT457" s="24"/>
      <c r="RU457" s="24"/>
      <c r="RV457" s="24"/>
      <c r="RW457" s="24"/>
      <c r="RX457" s="24"/>
      <c r="RY457" s="24"/>
      <c r="RZ457" s="24"/>
      <c r="SA457" s="24"/>
      <c r="SB457" s="24"/>
      <c r="SC457" s="24"/>
      <c r="SD457" s="24"/>
      <c r="SE457" s="24"/>
      <c r="SF457" s="24"/>
      <c r="SG457" s="24"/>
      <c r="SH457" s="24"/>
      <c r="SI457" s="24"/>
      <c r="SJ457" s="24"/>
      <c r="SK457" s="24"/>
      <c r="SL457" s="24"/>
      <c r="SM457" s="24"/>
      <c r="SN457" s="24"/>
      <c r="SO457" s="24"/>
      <c r="SP457" s="24"/>
      <c r="SQ457" s="24"/>
      <c r="SR457" s="24"/>
      <c r="SS457" s="24"/>
      <c r="ST457" s="24"/>
      <c r="SU457" s="24"/>
      <c r="SV457" s="24"/>
      <c r="SW457" s="24"/>
      <c r="SX457" s="24"/>
      <c r="SY457" s="24"/>
      <c r="SZ457" s="24"/>
      <c r="TA457" s="24"/>
      <c r="TB457" s="24"/>
      <c r="TC457" s="24"/>
      <c r="TD457" s="24"/>
      <c r="TE457" s="24"/>
      <c r="TF457" s="24"/>
      <c r="TG457" s="24"/>
      <c r="TH457" s="24"/>
      <c r="TI457" s="24"/>
      <c r="TJ457" s="24"/>
      <c r="TK457" s="24"/>
      <c r="TL457" s="24"/>
      <c r="TM457" s="24"/>
      <c r="TN457" s="24"/>
      <c r="TO457" s="24"/>
      <c r="TP457" s="24"/>
      <c r="TQ457" s="24"/>
      <c r="TR457" s="24"/>
      <c r="TS457" s="24"/>
      <c r="TT457" s="24"/>
      <c r="TU457" s="24"/>
      <c r="TV457" s="24"/>
      <c r="TW457" s="24"/>
      <c r="TX457" s="24"/>
      <c r="TY457" s="24"/>
      <c r="TZ457" s="24"/>
      <c r="UA457" s="24"/>
      <c r="UB457" s="24"/>
      <c r="UC457" s="24"/>
      <c r="UD457" s="24"/>
      <c r="UE457" s="24"/>
      <c r="UF457" s="24"/>
      <c r="UG457" s="24"/>
      <c r="UH457" s="24"/>
      <c r="UI457" s="24"/>
      <c r="UJ457" s="24"/>
      <c r="UK457" s="24"/>
      <c r="UL457" s="24"/>
      <c r="UM457" s="24"/>
      <c r="UN457" s="24"/>
      <c r="UO457" s="24"/>
      <c r="UP457" s="24"/>
      <c r="UQ457" s="24"/>
      <c r="UR457" s="24"/>
      <c r="US457" s="24"/>
      <c r="UT457" s="24"/>
      <c r="UU457" s="24"/>
      <c r="UV457" s="24"/>
      <c r="UW457" s="24"/>
      <c r="UX457" s="24"/>
      <c r="UY457" s="24"/>
      <c r="UZ457" s="24"/>
      <c r="VA457" s="24"/>
      <c r="VB457" s="24"/>
      <c r="VC457" s="24"/>
      <c r="VD457" s="24"/>
    </row>
    <row r="458" spans="1:576" s="23" customFormat="1" ht="15" customHeight="1" x14ac:dyDescent="0.2">
      <c r="A458" s="18">
        <v>125</v>
      </c>
      <c r="B458" s="89" t="s">
        <v>335</v>
      </c>
      <c r="C458" s="89" t="s">
        <v>336</v>
      </c>
      <c r="D458" s="20">
        <v>14</v>
      </c>
      <c r="E458" s="89" t="s">
        <v>257</v>
      </c>
      <c r="F458" s="89" t="s">
        <v>337</v>
      </c>
      <c r="G458" s="130" t="s">
        <v>127</v>
      </c>
      <c r="H458" s="22">
        <v>40</v>
      </c>
      <c r="I458" s="22" t="s">
        <v>123</v>
      </c>
      <c r="J458" s="21" t="s">
        <v>83</v>
      </c>
      <c r="K458" s="21" t="s">
        <v>284</v>
      </c>
      <c r="L458" s="21" t="s">
        <v>299</v>
      </c>
      <c r="M458" s="22">
        <v>1</v>
      </c>
      <c r="N458" s="225">
        <v>12087</v>
      </c>
      <c r="O458" s="62">
        <f>+N458*20%</f>
        <v>2417.4</v>
      </c>
      <c r="P458" s="62"/>
      <c r="Q458" s="62">
        <f t="shared" si="207"/>
        <v>14504.4</v>
      </c>
      <c r="R458" s="62">
        <f>70.1*7</f>
        <v>490.69999999999993</v>
      </c>
      <c r="S458" s="62">
        <f t="shared" si="208"/>
        <v>2687.0666666666666</v>
      </c>
      <c r="T458" s="62">
        <f t="shared" si="209"/>
        <v>26870.666666666664</v>
      </c>
      <c r="U458" s="62">
        <f t="shared" si="210"/>
        <v>2175.66</v>
      </c>
      <c r="V458" s="62">
        <f t="shared" si="211"/>
        <v>435.13199999999995</v>
      </c>
      <c r="W458" s="62">
        <f t="shared" si="212"/>
        <v>725.22</v>
      </c>
      <c r="X458" s="62">
        <f t="shared" si="213"/>
        <v>290.08800000000002</v>
      </c>
      <c r="Y458" s="62">
        <f t="shared" si="217"/>
        <v>957</v>
      </c>
      <c r="Z458" s="62">
        <f t="shared" si="218"/>
        <v>661</v>
      </c>
      <c r="AA458" s="64">
        <f t="shared" si="214"/>
        <v>8061.2</v>
      </c>
      <c r="AB458" s="64">
        <f t="shared" si="215"/>
        <v>23374.111111111117</v>
      </c>
      <c r="AC458" s="64">
        <f t="shared" si="216"/>
        <v>280489.33333333337</v>
      </c>
      <c r="AD458" s="64"/>
      <c r="AE458" s="64"/>
      <c r="AF458" s="64"/>
      <c r="AG458" s="64"/>
      <c r="AH458" s="64"/>
      <c r="AI458" s="64"/>
      <c r="AJ458" s="64"/>
      <c r="AK458" s="64"/>
      <c r="AL458" s="6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  <c r="IY458" s="24"/>
      <c r="IZ458" s="24"/>
      <c r="JA458" s="24"/>
      <c r="JB458" s="24"/>
      <c r="JC458" s="24"/>
      <c r="JD458" s="24"/>
      <c r="JE458" s="24"/>
      <c r="JF458" s="24"/>
      <c r="JG458" s="24"/>
      <c r="JH458" s="24"/>
      <c r="JI458" s="24"/>
      <c r="JJ458" s="24"/>
      <c r="JK458" s="24"/>
      <c r="JL458" s="24"/>
      <c r="JM458" s="24"/>
      <c r="JN458" s="24"/>
      <c r="JO458" s="24"/>
      <c r="JP458" s="24"/>
      <c r="JQ458" s="24"/>
      <c r="JR458" s="24"/>
      <c r="JS458" s="24"/>
      <c r="JT458" s="24"/>
      <c r="JU458" s="24"/>
      <c r="JV458" s="24"/>
      <c r="JW458" s="24"/>
      <c r="JX458" s="24"/>
      <c r="JY458" s="24"/>
      <c r="JZ458" s="24"/>
      <c r="KA458" s="24"/>
      <c r="KB458" s="24"/>
      <c r="KC458" s="24"/>
      <c r="KD458" s="24"/>
      <c r="KE458" s="24"/>
      <c r="KF458" s="24"/>
      <c r="KG458" s="24"/>
      <c r="KH458" s="24"/>
      <c r="KI458" s="24"/>
      <c r="KJ458" s="24"/>
      <c r="KK458" s="24"/>
      <c r="KL458" s="24"/>
      <c r="KM458" s="24"/>
      <c r="KN458" s="24"/>
      <c r="KO458" s="24"/>
      <c r="KP458" s="24"/>
      <c r="KQ458" s="24"/>
      <c r="KR458" s="24"/>
      <c r="KS458" s="24"/>
      <c r="KT458" s="24"/>
      <c r="KU458" s="24"/>
      <c r="KV458" s="24"/>
      <c r="KW458" s="24"/>
      <c r="KX458" s="24"/>
      <c r="KY458" s="24"/>
      <c r="KZ458" s="24"/>
      <c r="LA458" s="24"/>
      <c r="LB458" s="24"/>
      <c r="LC458" s="24"/>
      <c r="LD458" s="24"/>
      <c r="LE458" s="24"/>
      <c r="LF458" s="24"/>
      <c r="LG458" s="24"/>
      <c r="LH458" s="24"/>
      <c r="LI458" s="24"/>
      <c r="LJ458" s="24"/>
      <c r="LK458" s="24"/>
      <c r="LL458" s="24"/>
      <c r="LM458" s="24"/>
      <c r="LN458" s="24"/>
      <c r="LO458" s="24"/>
      <c r="LP458" s="24"/>
      <c r="LQ458" s="24"/>
      <c r="LR458" s="24"/>
      <c r="LS458" s="24"/>
      <c r="LT458" s="24"/>
      <c r="LU458" s="24"/>
      <c r="LV458" s="24"/>
      <c r="LW458" s="24"/>
      <c r="LX458" s="24"/>
      <c r="LY458" s="24"/>
      <c r="LZ458" s="24"/>
      <c r="MA458" s="24"/>
      <c r="MB458" s="24"/>
      <c r="MC458" s="24"/>
      <c r="MD458" s="24"/>
      <c r="ME458" s="24"/>
      <c r="MF458" s="24"/>
      <c r="MG458" s="24"/>
      <c r="MH458" s="24"/>
      <c r="MI458" s="24"/>
      <c r="MJ458" s="24"/>
      <c r="MK458" s="24"/>
      <c r="ML458" s="24"/>
      <c r="MM458" s="24"/>
      <c r="MN458" s="24"/>
      <c r="MO458" s="24"/>
      <c r="MP458" s="24"/>
      <c r="MQ458" s="24"/>
      <c r="MR458" s="24"/>
      <c r="MS458" s="24"/>
      <c r="MT458" s="24"/>
      <c r="MU458" s="24"/>
      <c r="MV458" s="24"/>
      <c r="MW458" s="24"/>
      <c r="MX458" s="24"/>
      <c r="MY458" s="24"/>
      <c r="MZ458" s="24"/>
      <c r="NA458" s="24"/>
      <c r="NB458" s="24"/>
      <c r="NC458" s="24"/>
      <c r="ND458" s="24"/>
      <c r="NE458" s="24"/>
      <c r="NF458" s="24"/>
      <c r="NG458" s="24"/>
      <c r="NH458" s="24"/>
      <c r="NI458" s="24"/>
      <c r="NJ458" s="24"/>
      <c r="NK458" s="24"/>
      <c r="NL458" s="24"/>
      <c r="NM458" s="24"/>
      <c r="NN458" s="24"/>
      <c r="NO458" s="24"/>
      <c r="NP458" s="24"/>
      <c r="NQ458" s="24"/>
      <c r="NR458" s="24"/>
      <c r="NS458" s="24"/>
      <c r="NT458" s="24"/>
      <c r="NU458" s="24"/>
      <c r="NV458" s="24"/>
      <c r="NW458" s="24"/>
      <c r="NX458" s="24"/>
      <c r="NY458" s="24"/>
      <c r="NZ458" s="24"/>
      <c r="OA458" s="24"/>
      <c r="OB458" s="24"/>
      <c r="OC458" s="24"/>
      <c r="OD458" s="24"/>
      <c r="OE458" s="24"/>
      <c r="OF458" s="24"/>
      <c r="OG458" s="24"/>
      <c r="OH458" s="24"/>
      <c r="OI458" s="24"/>
      <c r="OJ458" s="24"/>
      <c r="OK458" s="24"/>
      <c r="OL458" s="24"/>
      <c r="OM458" s="24"/>
      <c r="ON458" s="24"/>
      <c r="OO458" s="24"/>
      <c r="OP458" s="24"/>
      <c r="OQ458" s="24"/>
      <c r="OR458" s="24"/>
      <c r="OS458" s="24"/>
      <c r="OT458" s="24"/>
      <c r="OU458" s="24"/>
      <c r="OV458" s="24"/>
      <c r="OW458" s="24"/>
      <c r="OX458" s="24"/>
      <c r="OY458" s="24"/>
      <c r="OZ458" s="24"/>
      <c r="PA458" s="24"/>
      <c r="PB458" s="24"/>
      <c r="PC458" s="24"/>
      <c r="PD458" s="24"/>
      <c r="PE458" s="24"/>
      <c r="PF458" s="24"/>
      <c r="PG458" s="24"/>
      <c r="PH458" s="24"/>
      <c r="PI458" s="24"/>
      <c r="PJ458" s="24"/>
      <c r="PK458" s="24"/>
      <c r="PL458" s="24"/>
      <c r="PM458" s="24"/>
      <c r="PN458" s="24"/>
      <c r="PO458" s="24"/>
      <c r="PP458" s="24"/>
      <c r="PQ458" s="24"/>
      <c r="PR458" s="24"/>
      <c r="PS458" s="24"/>
      <c r="PT458" s="24"/>
      <c r="PU458" s="24"/>
      <c r="PV458" s="24"/>
      <c r="PW458" s="24"/>
      <c r="PX458" s="24"/>
      <c r="PY458" s="24"/>
      <c r="PZ458" s="24"/>
      <c r="QA458" s="24"/>
      <c r="QB458" s="24"/>
      <c r="QC458" s="24"/>
      <c r="QD458" s="24"/>
      <c r="QE458" s="24"/>
      <c r="QF458" s="24"/>
      <c r="QG458" s="24"/>
      <c r="QH458" s="24"/>
      <c r="QI458" s="24"/>
      <c r="QJ458" s="24"/>
      <c r="QK458" s="24"/>
      <c r="QL458" s="24"/>
      <c r="QM458" s="24"/>
      <c r="QN458" s="24"/>
      <c r="QO458" s="24"/>
      <c r="QP458" s="24"/>
      <c r="QQ458" s="24"/>
      <c r="QR458" s="24"/>
      <c r="QS458" s="24"/>
      <c r="QT458" s="24"/>
      <c r="QU458" s="24"/>
      <c r="QV458" s="24"/>
      <c r="QW458" s="24"/>
      <c r="QX458" s="24"/>
      <c r="QY458" s="24"/>
      <c r="QZ458" s="24"/>
      <c r="RA458" s="24"/>
      <c r="RB458" s="24"/>
      <c r="RC458" s="24"/>
      <c r="RD458" s="24"/>
      <c r="RE458" s="24"/>
      <c r="RF458" s="24"/>
      <c r="RG458" s="24"/>
      <c r="RH458" s="24"/>
      <c r="RI458" s="24"/>
      <c r="RJ458" s="24"/>
      <c r="RK458" s="24"/>
      <c r="RL458" s="24"/>
      <c r="RM458" s="24"/>
      <c r="RN458" s="24"/>
      <c r="RO458" s="24"/>
      <c r="RP458" s="24"/>
      <c r="RQ458" s="24"/>
      <c r="RR458" s="24"/>
      <c r="RS458" s="24"/>
      <c r="RT458" s="24"/>
      <c r="RU458" s="24"/>
      <c r="RV458" s="24"/>
      <c r="RW458" s="24"/>
      <c r="RX458" s="24"/>
      <c r="RY458" s="24"/>
      <c r="RZ458" s="24"/>
      <c r="SA458" s="24"/>
      <c r="SB458" s="24"/>
      <c r="SC458" s="24"/>
      <c r="SD458" s="24"/>
      <c r="SE458" s="24"/>
      <c r="SF458" s="24"/>
      <c r="SG458" s="24"/>
      <c r="SH458" s="24"/>
      <c r="SI458" s="24"/>
      <c r="SJ458" s="24"/>
      <c r="SK458" s="24"/>
      <c r="SL458" s="24"/>
      <c r="SM458" s="24"/>
      <c r="SN458" s="24"/>
      <c r="SO458" s="24"/>
      <c r="SP458" s="24"/>
      <c r="SQ458" s="24"/>
      <c r="SR458" s="24"/>
      <c r="SS458" s="24"/>
      <c r="ST458" s="24"/>
      <c r="SU458" s="24"/>
      <c r="SV458" s="24"/>
      <c r="SW458" s="24"/>
      <c r="SX458" s="24"/>
      <c r="SY458" s="24"/>
      <c r="SZ458" s="24"/>
      <c r="TA458" s="24"/>
      <c r="TB458" s="24"/>
      <c r="TC458" s="24"/>
      <c r="TD458" s="24"/>
      <c r="TE458" s="24"/>
      <c r="TF458" s="24"/>
      <c r="TG458" s="24"/>
      <c r="TH458" s="24"/>
      <c r="TI458" s="24"/>
      <c r="TJ458" s="24"/>
      <c r="TK458" s="24"/>
      <c r="TL458" s="24"/>
      <c r="TM458" s="24"/>
      <c r="TN458" s="24"/>
      <c r="TO458" s="24"/>
      <c r="TP458" s="24"/>
      <c r="TQ458" s="24"/>
      <c r="TR458" s="24"/>
      <c r="TS458" s="24"/>
      <c r="TT458" s="24"/>
      <c r="TU458" s="24"/>
      <c r="TV458" s="24"/>
      <c r="TW458" s="24"/>
      <c r="TX458" s="24"/>
      <c r="TY458" s="24"/>
      <c r="TZ458" s="24"/>
      <c r="UA458" s="24"/>
      <c r="UB458" s="24"/>
      <c r="UC458" s="24"/>
      <c r="UD458" s="24"/>
      <c r="UE458" s="24"/>
      <c r="UF458" s="24"/>
      <c r="UG458" s="24"/>
      <c r="UH458" s="24"/>
      <c r="UI458" s="24"/>
      <c r="UJ458" s="24"/>
      <c r="UK458" s="24"/>
      <c r="UL458" s="24"/>
      <c r="UM458" s="24"/>
      <c r="UN458" s="24"/>
      <c r="UO458" s="24"/>
      <c r="UP458" s="24"/>
      <c r="UQ458" s="24"/>
      <c r="UR458" s="24"/>
      <c r="US458" s="24"/>
      <c r="UT458" s="24"/>
      <c r="UU458" s="24"/>
      <c r="UV458" s="24"/>
      <c r="UW458" s="24"/>
      <c r="UX458" s="24"/>
      <c r="UY458" s="24"/>
      <c r="UZ458" s="24"/>
      <c r="VA458" s="24"/>
      <c r="VB458" s="24"/>
      <c r="VC458" s="24"/>
      <c r="VD458" s="24"/>
    </row>
    <row r="459" spans="1:576" s="23" customFormat="1" ht="15" customHeight="1" x14ac:dyDescent="0.2">
      <c r="A459" s="18">
        <v>126</v>
      </c>
      <c r="B459" s="89" t="s">
        <v>335</v>
      </c>
      <c r="C459" s="89" t="s">
        <v>336</v>
      </c>
      <c r="D459" s="20">
        <v>14</v>
      </c>
      <c r="E459" s="89" t="s">
        <v>257</v>
      </c>
      <c r="F459" s="89" t="s">
        <v>337</v>
      </c>
      <c r="G459" s="130" t="s">
        <v>127</v>
      </c>
      <c r="H459" s="22">
        <v>40</v>
      </c>
      <c r="I459" s="157" t="s">
        <v>123</v>
      </c>
      <c r="J459" s="21" t="s">
        <v>248</v>
      </c>
      <c r="K459" s="21" t="s">
        <v>284</v>
      </c>
      <c r="L459" s="21" t="s">
        <v>299</v>
      </c>
      <c r="M459" s="22">
        <v>1</v>
      </c>
      <c r="N459" s="225">
        <v>12087</v>
      </c>
      <c r="O459" s="62">
        <f>+N459*20%</f>
        <v>2417.4</v>
      </c>
      <c r="P459" s="62"/>
      <c r="Q459" s="62">
        <f t="shared" si="207"/>
        <v>14504.4</v>
      </c>
      <c r="R459" s="62">
        <f>70.1*7</f>
        <v>490.69999999999993</v>
      </c>
      <c r="S459" s="62">
        <f t="shared" si="208"/>
        <v>2687.0666666666666</v>
      </c>
      <c r="T459" s="62">
        <f t="shared" si="209"/>
        <v>26870.666666666664</v>
      </c>
      <c r="U459" s="62">
        <f t="shared" si="210"/>
        <v>2175.66</v>
      </c>
      <c r="V459" s="62">
        <f t="shared" si="211"/>
        <v>435.13199999999995</v>
      </c>
      <c r="W459" s="62">
        <f t="shared" si="212"/>
        <v>725.22</v>
      </c>
      <c r="X459" s="62">
        <f t="shared" si="213"/>
        <v>290.08800000000002</v>
      </c>
      <c r="Y459" s="62">
        <f t="shared" si="217"/>
        <v>957</v>
      </c>
      <c r="Z459" s="62">
        <f t="shared" si="218"/>
        <v>661</v>
      </c>
      <c r="AA459" s="64">
        <f t="shared" si="214"/>
        <v>8061.2</v>
      </c>
      <c r="AB459" s="64">
        <f t="shared" si="215"/>
        <v>23374.111111111117</v>
      </c>
      <c r="AC459" s="64">
        <f t="shared" si="216"/>
        <v>280489.33333333337</v>
      </c>
      <c r="AD459" s="64"/>
      <c r="AE459" s="64"/>
      <c r="AF459" s="64"/>
      <c r="AG459" s="64"/>
      <c r="AH459" s="64"/>
      <c r="AI459" s="64"/>
      <c r="AJ459" s="64"/>
      <c r="AK459" s="64"/>
      <c r="AL459" s="6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  <c r="IU459" s="24"/>
      <c r="IV459" s="24"/>
      <c r="IW459" s="24"/>
      <c r="IX459" s="24"/>
      <c r="IY459" s="24"/>
      <c r="IZ459" s="24"/>
      <c r="JA459" s="24"/>
      <c r="JB459" s="24"/>
      <c r="JC459" s="24"/>
      <c r="JD459" s="24"/>
      <c r="JE459" s="24"/>
      <c r="JF459" s="24"/>
      <c r="JG459" s="24"/>
      <c r="JH459" s="24"/>
      <c r="JI459" s="24"/>
      <c r="JJ459" s="24"/>
      <c r="JK459" s="24"/>
      <c r="JL459" s="24"/>
      <c r="JM459" s="24"/>
      <c r="JN459" s="24"/>
      <c r="JO459" s="24"/>
      <c r="JP459" s="24"/>
      <c r="JQ459" s="24"/>
      <c r="JR459" s="24"/>
      <c r="JS459" s="24"/>
      <c r="JT459" s="24"/>
      <c r="JU459" s="24"/>
      <c r="JV459" s="24"/>
      <c r="JW459" s="24"/>
      <c r="JX459" s="24"/>
      <c r="JY459" s="24"/>
      <c r="JZ459" s="24"/>
      <c r="KA459" s="24"/>
      <c r="KB459" s="24"/>
      <c r="KC459" s="24"/>
      <c r="KD459" s="24"/>
      <c r="KE459" s="24"/>
      <c r="KF459" s="24"/>
      <c r="KG459" s="24"/>
      <c r="KH459" s="24"/>
      <c r="KI459" s="24"/>
      <c r="KJ459" s="24"/>
      <c r="KK459" s="24"/>
      <c r="KL459" s="24"/>
      <c r="KM459" s="24"/>
      <c r="KN459" s="24"/>
      <c r="KO459" s="24"/>
      <c r="KP459" s="24"/>
      <c r="KQ459" s="24"/>
      <c r="KR459" s="24"/>
      <c r="KS459" s="24"/>
      <c r="KT459" s="24"/>
      <c r="KU459" s="24"/>
      <c r="KV459" s="24"/>
      <c r="KW459" s="24"/>
      <c r="KX459" s="24"/>
      <c r="KY459" s="24"/>
      <c r="KZ459" s="24"/>
      <c r="LA459" s="24"/>
      <c r="LB459" s="24"/>
      <c r="LC459" s="24"/>
      <c r="LD459" s="24"/>
      <c r="LE459" s="24"/>
      <c r="LF459" s="24"/>
      <c r="LG459" s="24"/>
      <c r="LH459" s="24"/>
      <c r="LI459" s="24"/>
      <c r="LJ459" s="24"/>
      <c r="LK459" s="24"/>
      <c r="LL459" s="24"/>
      <c r="LM459" s="24"/>
      <c r="LN459" s="24"/>
      <c r="LO459" s="24"/>
      <c r="LP459" s="24"/>
      <c r="LQ459" s="24"/>
      <c r="LR459" s="24"/>
      <c r="LS459" s="24"/>
      <c r="LT459" s="24"/>
      <c r="LU459" s="24"/>
      <c r="LV459" s="24"/>
      <c r="LW459" s="24"/>
      <c r="LX459" s="24"/>
      <c r="LY459" s="24"/>
      <c r="LZ459" s="24"/>
      <c r="MA459" s="24"/>
      <c r="MB459" s="24"/>
      <c r="MC459" s="24"/>
      <c r="MD459" s="24"/>
      <c r="ME459" s="24"/>
      <c r="MF459" s="24"/>
      <c r="MG459" s="24"/>
      <c r="MH459" s="24"/>
      <c r="MI459" s="24"/>
      <c r="MJ459" s="24"/>
      <c r="MK459" s="24"/>
      <c r="ML459" s="24"/>
      <c r="MM459" s="24"/>
      <c r="MN459" s="24"/>
      <c r="MO459" s="24"/>
      <c r="MP459" s="24"/>
      <c r="MQ459" s="24"/>
      <c r="MR459" s="24"/>
      <c r="MS459" s="24"/>
      <c r="MT459" s="24"/>
      <c r="MU459" s="24"/>
      <c r="MV459" s="24"/>
      <c r="MW459" s="24"/>
      <c r="MX459" s="24"/>
      <c r="MY459" s="24"/>
      <c r="MZ459" s="24"/>
      <c r="NA459" s="24"/>
      <c r="NB459" s="24"/>
      <c r="NC459" s="24"/>
      <c r="ND459" s="24"/>
      <c r="NE459" s="24"/>
      <c r="NF459" s="24"/>
      <c r="NG459" s="24"/>
      <c r="NH459" s="24"/>
      <c r="NI459" s="24"/>
      <c r="NJ459" s="24"/>
      <c r="NK459" s="24"/>
      <c r="NL459" s="24"/>
      <c r="NM459" s="24"/>
      <c r="NN459" s="24"/>
      <c r="NO459" s="24"/>
      <c r="NP459" s="24"/>
      <c r="NQ459" s="24"/>
      <c r="NR459" s="24"/>
      <c r="NS459" s="24"/>
      <c r="NT459" s="24"/>
      <c r="NU459" s="24"/>
      <c r="NV459" s="24"/>
      <c r="NW459" s="24"/>
      <c r="NX459" s="24"/>
      <c r="NY459" s="24"/>
      <c r="NZ459" s="24"/>
      <c r="OA459" s="24"/>
      <c r="OB459" s="24"/>
      <c r="OC459" s="24"/>
      <c r="OD459" s="24"/>
      <c r="OE459" s="24"/>
      <c r="OF459" s="24"/>
      <c r="OG459" s="24"/>
      <c r="OH459" s="24"/>
      <c r="OI459" s="24"/>
      <c r="OJ459" s="24"/>
      <c r="OK459" s="24"/>
      <c r="OL459" s="24"/>
      <c r="OM459" s="24"/>
      <c r="ON459" s="24"/>
      <c r="OO459" s="24"/>
      <c r="OP459" s="24"/>
      <c r="OQ459" s="24"/>
      <c r="OR459" s="24"/>
      <c r="OS459" s="24"/>
      <c r="OT459" s="24"/>
      <c r="OU459" s="24"/>
      <c r="OV459" s="24"/>
      <c r="OW459" s="24"/>
      <c r="OX459" s="24"/>
      <c r="OY459" s="24"/>
      <c r="OZ459" s="24"/>
      <c r="PA459" s="24"/>
      <c r="PB459" s="24"/>
      <c r="PC459" s="24"/>
      <c r="PD459" s="24"/>
      <c r="PE459" s="24"/>
      <c r="PF459" s="24"/>
      <c r="PG459" s="24"/>
      <c r="PH459" s="24"/>
      <c r="PI459" s="24"/>
      <c r="PJ459" s="24"/>
      <c r="PK459" s="24"/>
      <c r="PL459" s="24"/>
      <c r="PM459" s="24"/>
      <c r="PN459" s="24"/>
      <c r="PO459" s="24"/>
      <c r="PP459" s="24"/>
      <c r="PQ459" s="24"/>
      <c r="PR459" s="24"/>
      <c r="PS459" s="24"/>
      <c r="PT459" s="24"/>
      <c r="PU459" s="24"/>
      <c r="PV459" s="24"/>
      <c r="PW459" s="24"/>
      <c r="PX459" s="24"/>
      <c r="PY459" s="24"/>
      <c r="PZ459" s="24"/>
      <c r="QA459" s="24"/>
      <c r="QB459" s="24"/>
      <c r="QC459" s="24"/>
      <c r="QD459" s="24"/>
      <c r="QE459" s="24"/>
      <c r="QF459" s="24"/>
      <c r="QG459" s="24"/>
      <c r="QH459" s="24"/>
      <c r="QI459" s="24"/>
      <c r="QJ459" s="24"/>
      <c r="QK459" s="24"/>
      <c r="QL459" s="24"/>
      <c r="QM459" s="24"/>
      <c r="QN459" s="24"/>
      <c r="QO459" s="24"/>
      <c r="QP459" s="24"/>
      <c r="QQ459" s="24"/>
      <c r="QR459" s="24"/>
      <c r="QS459" s="24"/>
      <c r="QT459" s="24"/>
      <c r="QU459" s="24"/>
      <c r="QV459" s="24"/>
      <c r="QW459" s="24"/>
      <c r="QX459" s="24"/>
      <c r="QY459" s="24"/>
      <c r="QZ459" s="24"/>
      <c r="RA459" s="24"/>
      <c r="RB459" s="24"/>
      <c r="RC459" s="24"/>
      <c r="RD459" s="24"/>
      <c r="RE459" s="24"/>
      <c r="RF459" s="24"/>
      <c r="RG459" s="24"/>
      <c r="RH459" s="24"/>
      <c r="RI459" s="24"/>
      <c r="RJ459" s="24"/>
      <c r="RK459" s="24"/>
      <c r="RL459" s="24"/>
      <c r="RM459" s="24"/>
      <c r="RN459" s="24"/>
      <c r="RO459" s="24"/>
      <c r="RP459" s="24"/>
      <c r="RQ459" s="24"/>
      <c r="RR459" s="24"/>
      <c r="RS459" s="24"/>
      <c r="RT459" s="24"/>
      <c r="RU459" s="24"/>
      <c r="RV459" s="24"/>
      <c r="RW459" s="24"/>
      <c r="RX459" s="24"/>
      <c r="RY459" s="24"/>
      <c r="RZ459" s="24"/>
      <c r="SA459" s="24"/>
      <c r="SB459" s="24"/>
      <c r="SC459" s="24"/>
      <c r="SD459" s="24"/>
      <c r="SE459" s="24"/>
      <c r="SF459" s="24"/>
      <c r="SG459" s="24"/>
      <c r="SH459" s="24"/>
      <c r="SI459" s="24"/>
      <c r="SJ459" s="24"/>
      <c r="SK459" s="24"/>
      <c r="SL459" s="24"/>
      <c r="SM459" s="24"/>
      <c r="SN459" s="24"/>
      <c r="SO459" s="24"/>
      <c r="SP459" s="24"/>
      <c r="SQ459" s="24"/>
      <c r="SR459" s="24"/>
      <c r="SS459" s="24"/>
      <c r="ST459" s="24"/>
      <c r="SU459" s="24"/>
      <c r="SV459" s="24"/>
      <c r="SW459" s="24"/>
      <c r="SX459" s="24"/>
      <c r="SY459" s="24"/>
      <c r="SZ459" s="24"/>
      <c r="TA459" s="24"/>
      <c r="TB459" s="24"/>
      <c r="TC459" s="24"/>
      <c r="TD459" s="24"/>
      <c r="TE459" s="24"/>
      <c r="TF459" s="24"/>
      <c r="TG459" s="24"/>
      <c r="TH459" s="24"/>
      <c r="TI459" s="24"/>
      <c r="TJ459" s="24"/>
      <c r="TK459" s="24"/>
      <c r="TL459" s="24"/>
      <c r="TM459" s="24"/>
      <c r="TN459" s="24"/>
      <c r="TO459" s="24"/>
      <c r="TP459" s="24"/>
      <c r="TQ459" s="24"/>
      <c r="TR459" s="24"/>
      <c r="TS459" s="24"/>
      <c r="TT459" s="24"/>
      <c r="TU459" s="24"/>
      <c r="TV459" s="24"/>
      <c r="TW459" s="24"/>
      <c r="TX459" s="24"/>
      <c r="TY459" s="24"/>
      <c r="TZ459" s="24"/>
      <c r="UA459" s="24"/>
      <c r="UB459" s="24"/>
      <c r="UC459" s="24"/>
      <c r="UD459" s="24"/>
      <c r="UE459" s="24"/>
      <c r="UF459" s="24"/>
      <c r="UG459" s="24"/>
      <c r="UH459" s="24"/>
      <c r="UI459" s="24"/>
      <c r="UJ459" s="24"/>
      <c r="UK459" s="24"/>
      <c r="UL459" s="24"/>
      <c r="UM459" s="24"/>
      <c r="UN459" s="24"/>
      <c r="UO459" s="24"/>
      <c r="UP459" s="24"/>
      <c r="UQ459" s="24"/>
      <c r="UR459" s="24"/>
      <c r="US459" s="24"/>
      <c r="UT459" s="24"/>
      <c r="UU459" s="24"/>
      <c r="UV459" s="24"/>
      <c r="UW459" s="24"/>
      <c r="UX459" s="24"/>
      <c r="UY459" s="24"/>
      <c r="UZ459" s="24"/>
      <c r="VA459" s="24"/>
      <c r="VB459" s="24"/>
      <c r="VC459" s="24"/>
      <c r="VD459" s="24"/>
    </row>
    <row r="460" spans="1:576" s="23" customFormat="1" ht="15" customHeight="1" x14ac:dyDescent="0.2">
      <c r="A460" s="18">
        <v>127</v>
      </c>
      <c r="B460" s="89" t="s">
        <v>335</v>
      </c>
      <c r="C460" s="89" t="s">
        <v>336</v>
      </c>
      <c r="D460" s="20">
        <v>14</v>
      </c>
      <c r="E460" s="89" t="s">
        <v>257</v>
      </c>
      <c r="F460" s="89" t="s">
        <v>337</v>
      </c>
      <c r="G460" s="130" t="s">
        <v>127</v>
      </c>
      <c r="H460" s="22">
        <v>40</v>
      </c>
      <c r="I460" s="22" t="s">
        <v>123</v>
      </c>
      <c r="J460" s="21" t="s">
        <v>128</v>
      </c>
      <c r="K460" s="21" t="s">
        <v>285</v>
      </c>
      <c r="L460" s="21" t="s">
        <v>299</v>
      </c>
      <c r="M460" s="22">
        <v>1</v>
      </c>
      <c r="N460" s="225">
        <v>12087</v>
      </c>
      <c r="O460" s="62"/>
      <c r="P460" s="62"/>
      <c r="Q460" s="62">
        <f t="shared" si="207"/>
        <v>12087</v>
      </c>
      <c r="R460" s="62">
        <f>70.1*5</f>
        <v>350.5</v>
      </c>
      <c r="S460" s="62">
        <f t="shared" si="208"/>
        <v>2284.1666666666665</v>
      </c>
      <c r="T460" s="62">
        <f t="shared" si="209"/>
        <v>22841.666666666664</v>
      </c>
      <c r="U460" s="62">
        <f t="shared" si="210"/>
        <v>1813.05</v>
      </c>
      <c r="V460" s="62">
        <f t="shared" si="211"/>
        <v>362.61</v>
      </c>
      <c r="W460" s="62">
        <f t="shared" si="212"/>
        <v>604.35</v>
      </c>
      <c r="X460" s="62">
        <f t="shared" si="213"/>
        <v>241.74</v>
      </c>
      <c r="Y460" s="62">
        <f t="shared" si="217"/>
        <v>957</v>
      </c>
      <c r="Z460" s="62">
        <f t="shared" si="218"/>
        <v>661</v>
      </c>
      <c r="AA460" s="64">
        <f t="shared" si="214"/>
        <v>6852.5</v>
      </c>
      <c r="AB460" s="64">
        <f t="shared" si="215"/>
        <v>19742.111111111109</v>
      </c>
      <c r="AC460" s="64">
        <f t="shared" si="216"/>
        <v>236905.33333333331</v>
      </c>
      <c r="AD460" s="64"/>
      <c r="AE460" s="64"/>
      <c r="AF460" s="64"/>
      <c r="AG460" s="64"/>
      <c r="AH460" s="64"/>
      <c r="AI460" s="64"/>
      <c r="AJ460" s="64"/>
      <c r="AK460" s="64"/>
      <c r="AL460" s="6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  <c r="NQ460" s="24"/>
      <c r="NR460" s="24"/>
      <c r="NS460" s="24"/>
      <c r="NT460" s="24"/>
      <c r="NU460" s="24"/>
      <c r="NV460" s="24"/>
      <c r="NW460" s="24"/>
      <c r="NX460" s="24"/>
      <c r="NY460" s="24"/>
      <c r="NZ460" s="24"/>
      <c r="OA460" s="24"/>
      <c r="OB460" s="24"/>
      <c r="OC460" s="24"/>
      <c r="OD460" s="24"/>
      <c r="OE460" s="24"/>
      <c r="OF460" s="24"/>
      <c r="OG460" s="24"/>
      <c r="OH460" s="24"/>
      <c r="OI460" s="24"/>
      <c r="OJ460" s="24"/>
      <c r="OK460" s="24"/>
      <c r="OL460" s="24"/>
      <c r="OM460" s="24"/>
      <c r="ON460" s="24"/>
      <c r="OO460" s="24"/>
      <c r="OP460" s="24"/>
      <c r="OQ460" s="24"/>
      <c r="OR460" s="24"/>
      <c r="OS460" s="24"/>
      <c r="OT460" s="24"/>
      <c r="OU460" s="24"/>
      <c r="OV460" s="24"/>
      <c r="OW460" s="24"/>
      <c r="OX460" s="24"/>
      <c r="OY460" s="24"/>
      <c r="OZ460" s="24"/>
      <c r="PA460" s="24"/>
      <c r="PB460" s="24"/>
      <c r="PC460" s="24"/>
      <c r="PD460" s="24"/>
      <c r="PE460" s="24"/>
      <c r="PF460" s="24"/>
      <c r="PG460" s="24"/>
      <c r="PH460" s="24"/>
      <c r="PI460" s="24"/>
      <c r="PJ460" s="24"/>
      <c r="PK460" s="24"/>
      <c r="PL460" s="24"/>
      <c r="PM460" s="24"/>
      <c r="PN460" s="24"/>
      <c r="PO460" s="24"/>
      <c r="PP460" s="24"/>
      <c r="PQ460" s="24"/>
      <c r="PR460" s="24"/>
      <c r="PS460" s="24"/>
      <c r="PT460" s="24"/>
      <c r="PU460" s="24"/>
      <c r="PV460" s="24"/>
      <c r="PW460" s="24"/>
      <c r="PX460" s="24"/>
      <c r="PY460" s="24"/>
      <c r="PZ460" s="24"/>
      <c r="QA460" s="24"/>
      <c r="QB460" s="24"/>
      <c r="QC460" s="24"/>
      <c r="QD460" s="24"/>
      <c r="QE460" s="24"/>
      <c r="QF460" s="24"/>
      <c r="QG460" s="24"/>
      <c r="QH460" s="24"/>
      <c r="QI460" s="24"/>
      <c r="QJ460" s="24"/>
      <c r="QK460" s="24"/>
      <c r="QL460" s="24"/>
      <c r="QM460" s="24"/>
      <c r="QN460" s="24"/>
      <c r="QO460" s="24"/>
      <c r="QP460" s="24"/>
      <c r="QQ460" s="24"/>
      <c r="QR460" s="24"/>
      <c r="QS460" s="24"/>
      <c r="QT460" s="24"/>
      <c r="QU460" s="24"/>
      <c r="QV460" s="24"/>
      <c r="QW460" s="24"/>
      <c r="QX460" s="24"/>
      <c r="QY460" s="24"/>
      <c r="QZ460" s="24"/>
      <c r="RA460" s="24"/>
      <c r="RB460" s="24"/>
      <c r="RC460" s="24"/>
      <c r="RD460" s="24"/>
      <c r="RE460" s="24"/>
      <c r="RF460" s="24"/>
      <c r="RG460" s="24"/>
      <c r="RH460" s="24"/>
      <c r="RI460" s="24"/>
      <c r="RJ460" s="24"/>
      <c r="RK460" s="24"/>
      <c r="RL460" s="24"/>
      <c r="RM460" s="24"/>
      <c r="RN460" s="24"/>
      <c r="RO460" s="24"/>
      <c r="RP460" s="24"/>
      <c r="RQ460" s="24"/>
      <c r="RR460" s="24"/>
      <c r="RS460" s="24"/>
      <c r="RT460" s="24"/>
      <c r="RU460" s="24"/>
      <c r="RV460" s="24"/>
      <c r="RW460" s="24"/>
      <c r="RX460" s="24"/>
      <c r="RY460" s="24"/>
      <c r="RZ460" s="24"/>
      <c r="SA460" s="24"/>
      <c r="SB460" s="24"/>
      <c r="SC460" s="24"/>
      <c r="SD460" s="24"/>
      <c r="SE460" s="24"/>
      <c r="SF460" s="24"/>
      <c r="SG460" s="24"/>
      <c r="SH460" s="24"/>
      <c r="SI460" s="24"/>
      <c r="SJ460" s="24"/>
      <c r="SK460" s="24"/>
      <c r="SL460" s="24"/>
      <c r="SM460" s="24"/>
      <c r="SN460" s="24"/>
      <c r="SO460" s="24"/>
      <c r="SP460" s="24"/>
      <c r="SQ460" s="24"/>
      <c r="SR460" s="24"/>
      <c r="SS460" s="24"/>
      <c r="ST460" s="24"/>
      <c r="SU460" s="24"/>
      <c r="SV460" s="24"/>
      <c r="SW460" s="24"/>
      <c r="SX460" s="24"/>
      <c r="SY460" s="24"/>
      <c r="SZ460" s="24"/>
      <c r="TA460" s="24"/>
      <c r="TB460" s="24"/>
      <c r="TC460" s="24"/>
      <c r="TD460" s="24"/>
      <c r="TE460" s="24"/>
      <c r="TF460" s="24"/>
      <c r="TG460" s="24"/>
      <c r="TH460" s="24"/>
      <c r="TI460" s="24"/>
      <c r="TJ460" s="24"/>
      <c r="TK460" s="24"/>
      <c r="TL460" s="24"/>
      <c r="TM460" s="24"/>
      <c r="TN460" s="24"/>
      <c r="TO460" s="24"/>
      <c r="TP460" s="24"/>
      <c r="TQ460" s="24"/>
      <c r="TR460" s="24"/>
      <c r="TS460" s="24"/>
      <c r="TT460" s="24"/>
      <c r="TU460" s="24"/>
      <c r="TV460" s="24"/>
      <c r="TW460" s="24"/>
      <c r="TX460" s="24"/>
      <c r="TY460" s="24"/>
      <c r="TZ460" s="24"/>
      <c r="UA460" s="24"/>
      <c r="UB460" s="24"/>
      <c r="UC460" s="24"/>
      <c r="UD460" s="24"/>
      <c r="UE460" s="24"/>
      <c r="UF460" s="24"/>
      <c r="UG460" s="24"/>
      <c r="UH460" s="24"/>
      <c r="UI460" s="24"/>
      <c r="UJ460" s="24"/>
      <c r="UK460" s="24"/>
      <c r="UL460" s="24"/>
      <c r="UM460" s="24"/>
      <c r="UN460" s="24"/>
      <c r="UO460" s="24"/>
      <c r="UP460" s="24"/>
      <c r="UQ460" s="24"/>
      <c r="UR460" s="24"/>
      <c r="US460" s="24"/>
      <c r="UT460" s="24"/>
      <c r="UU460" s="24"/>
      <c r="UV460" s="24"/>
      <c r="UW460" s="24"/>
      <c r="UX460" s="24"/>
      <c r="UY460" s="24"/>
      <c r="UZ460" s="24"/>
      <c r="VA460" s="24"/>
      <c r="VB460" s="24"/>
      <c r="VC460" s="24"/>
      <c r="VD460" s="24"/>
    </row>
    <row r="461" spans="1:576" s="23" customFormat="1" ht="15" customHeight="1" x14ac:dyDescent="0.2">
      <c r="A461" s="18">
        <v>128</v>
      </c>
      <c r="B461" s="89" t="s">
        <v>335</v>
      </c>
      <c r="C461" s="89" t="s">
        <v>336</v>
      </c>
      <c r="D461" s="20">
        <v>14</v>
      </c>
      <c r="E461" s="89" t="s">
        <v>257</v>
      </c>
      <c r="F461" s="89" t="s">
        <v>337</v>
      </c>
      <c r="G461" s="130" t="s">
        <v>127</v>
      </c>
      <c r="H461" s="22">
        <v>40</v>
      </c>
      <c r="I461" s="22" t="s">
        <v>123</v>
      </c>
      <c r="J461" s="21" t="s">
        <v>231</v>
      </c>
      <c r="K461" s="21" t="s">
        <v>281</v>
      </c>
      <c r="L461" s="21" t="s">
        <v>299</v>
      </c>
      <c r="M461" s="22">
        <v>1</v>
      </c>
      <c r="N461" s="225">
        <v>12087</v>
      </c>
      <c r="O461" s="62">
        <f>+N461*20%</f>
        <v>2417.4</v>
      </c>
      <c r="P461" s="62"/>
      <c r="Q461" s="62">
        <f t="shared" si="207"/>
        <v>14504.4</v>
      </c>
      <c r="R461" s="62"/>
      <c r="S461" s="62">
        <f t="shared" si="208"/>
        <v>2687.0666666666666</v>
      </c>
      <c r="T461" s="62">
        <f t="shared" si="209"/>
        <v>26870.666666666664</v>
      </c>
      <c r="U461" s="62">
        <f t="shared" si="210"/>
        <v>2175.66</v>
      </c>
      <c r="V461" s="62">
        <f t="shared" si="211"/>
        <v>435.13199999999995</v>
      </c>
      <c r="W461" s="62">
        <f t="shared" si="212"/>
        <v>725.22</v>
      </c>
      <c r="X461" s="62">
        <f t="shared" si="213"/>
        <v>290.08800000000002</v>
      </c>
      <c r="Y461" s="62">
        <f t="shared" si="217"/>
        <v>957</v>
      </c>
      <c r="Z461" s="62">
        <f t="shared" si="218"/>
        <v>661</v>
      </c>
      <c r="AA461" s="64">
        <f t="shared" si="214"/>
        <v>8061.2</v>
      </c>
      <c r="AB461" s="64">
        <f t="shared" si="215"/>
        <v>22883.411111111112</v>
      </c>
      <c r="AC461" s="64">
        <f t="shared" si="216"/>
        <v>274600.93333333335</v>
      </c>
      <c r="AD461" s="64"/>
      <c r="AE461" s="64"/>
      <c r="AF461" s="64"/>
      <c r="AG461" s="64"/>
      <c r="AH461" s="64"/>
      <c r="AI461" s="64"/>
      <c r="AJ461" s="64"/>
      <c r="AK461" s="64"/>
      <c r="AL461" s="6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  <c r="IU461" s="24"/>
      <c r="IV461" s="24"/>
      <c r="IW461" s="24"/>
      <c r="IX461" s="24"/>
      <c r="IY461" s="24"/>
      <c r="IZ461" s="24"/>
      <c r="JA461" s="24"/>
      <c r="JB461" s="24"/>
      <c r="JC461" s="24"/>
      <c r="JD461" s="24"/>
      <c r="JE461" s="24"/>
      <c r="JF461" s="24"/>
      <c r="JG461" s="24"/>
      <c r="JH461" s="24"/>
      <c r="JI461" s="24"/>
      <c r="JJ461" s="24"/>
      <c r="JK461" s="24"/>
      <c r="JL461" s="24"/>
      <c r="JM461" s="24"/>
      <c r="JN461" s="24"/>
      <c r="JO461" s="24"/>
      <c r="JP461" s="24"/>
      <c r="JQ461" s="24"/>
      <c r="JR461" s="24"/>
      <c r="JS461" s="24"/>
      <c r="JT461" s="24"/>
      <c r="JU461" s="24"/>
      <c r="JV461" s="24"/>
      <c r="JW461" s="24"/>
      <c r="JX461" s="24"/>
      <c r="JY461" s="24"/>
      <c r="JZ461" s="24"/>
      <c r="KA461" s="24"/>
      <c r="KB461" s="24"/>
      <c r="KC461" s="24"/>
      <c r="KD461" s="24"/>
      <c r="KE461" s="24"/>
      <c r="KF461" s="24"/>
      <c r="KG461" s="24"/>
      <c r="KH461" s="24"/>
      <c r="KI461" s="24"/>
      <c r="KJ461" s="24"/>
      <c r="KK461" s="24"/>
      <c r="KL461" s="24"/>
      <c r="KM461" s="24"/>
      <c r="KN461" s="24"/>
      <c r="KO461" s="24"/>
      <c r="KP461" s="24"/>
      <c r="KQ461" s="24"/>
      <c r="KR461" s="24"/>
      <c r="KS461" s="24"/>
      <c r="KT461" s="24"/>
      <c r="KU461" s="24"/>
      <c r="KV461" s="24"/>
      <c r="KW461" s="24"/>
      <c r="KX461" s="24"/>
      <c r="KY461" s="24"/>
      <c r="KZ461" s="24"/>
      <c r="LA461" s="24"/>
      <c r="LB461" s="24"/>
      <c r="LC461" s="24"/>
      <c r="LD461" s="24"/>
      <c r="LE461" s="24"/>
      <c r="LF461" s="24"/>
      <c r="LG461" s="24"/>
      <c r="LH461" s="24"/>
      <c r="LI461" s="24"/>
      <c r="LJ461" s="24"/>
      <c r="LK461" s="24"/>
      <c r="LL461" s="24"/>
      <c r="LM461" s="24"/>
      <c r="LN461" s="24"/>
      <c r="LO461" s="24"/>
      <c r="LP461" s="24"/>
      <c r="LQ461" s="24"/>
      <c r="LR461" s="24"/>
      <c r="LS461" s="24"/>
      <c r="LT461" s="24"/>
      <c r="LU461" s="24"/>
      <c r="LV461" s="24"/>
      <c r="LW461" s="24"/>
      <c r="LX461" s="24"/>
      <c r="LY461" s="24"/>
      <c r="LZ461" s="24"/>
      <c r="MA461" s="24"/>
      <c r="MB461" s="24"/>
      <c r="MC461" s="24"/>
      <c r="MD461" s="24"/>
      <c r="ME461" s="24"/>
      <c r="MF461" s="24"/>
      <c r="MG461" s="24"/>
      <c r="MH461" s="24"/>
      <c r="MI461" s="24"/>
      <c r="MJ461" s="24"/>
      <c r="MK461" s="24"/>
      <c r="ML461" s="24"/>
      <c r="MM461" s="24"/>
      <c r="MN461" s="24"/>
      <c r="MO461" s="24"/>
      <c r="MP461" s="24"/>
      <c r="MQ461" s="24"/>
      <c r="MR461" s="24"/>
      <c r="MS461" s="24"/>
      <c r="MT461" s="24"/>
      <c r="MU461" s="24"/>
      <c r="MV461" s="24"/>
      <c r="MW461" s="24"/>
      <c r="MX461" s="24"/>
      <c r="MY461" s="24"/>
      <c r="MZ461" s="24"/>
      <c r="NA461" s="24"/>
      <c r="NB461" s="24"/>
      <c r="NC461" s="24"/>
      <c r="ND461" s="24"/>
      <c r="NE461" s="24"/>
      <c r="NF461" s="24"/>
      <c r="NG461" s="24"/>
      <c r="NH461" s="24"/>
      <c r="NI461" s="24"/>
      <c r="NJ461" s="24"/>
      <c r="NK461" s="24"/>
      <c r="NL461" s="24"/>
      <c r="NM461" s="24"/>
      <c r="NN461" s="24"/>
      <c r="NO461" s="24"/>
      <c r="NP461" s="24"/>
      <c r="NQ461" s="24"/>
      <c r="NR461" s="24"/>
      <c r="NS461" s="24"/>
      <c r="NT461" s="24"/>
      <c r="NU461" s="24"/>
      <c r="NV461" s="24"/>
      <c r="NW461" s="24"/>
      <c r="NX461" s="24"/>
      <c r="NY461" s="24"/>
      <c r="NZ461" s="24"/>
      <c r="OA461" s="24"/>
      <c r="OB461" s="24"/>
      <c r="OC461" s="24"/>
      <c r="OD461" s="24"/>
      <c r="OE461" s="24"/>
      <c r="OF461" s="24"/>
      <c r="OG461" s="24"/>
      <c r="OH461" s="24"/>
      <c r="OI461" s="24"/>
      <c r="OJ461" s="24"/>
      <c r="OK461" s="24"/>
      <c r="OL461" s="24"/>
      <c r="OM461" s="24"/>
      <c r="ON461" s="24"/>
      <c r="OO461" s="24"/>
      <c r="OP461" s="24"/>
      <c r="OQ461" s="24"/>
      <c r="OR461" s="24"/>
      <c r="OS461" s="24"/>
      <c r="OT461" s="24"/>
      <c r="OU461" s="24"/>
      <c r="OV461" s="24"/>
      <c r="OW461" s="24"/>
      <c r="OX461" s="24"/>
      <c r="OY461" s="24"/>
      <c r="OZ461" s="24"/>
      <c r="PA461" s="24"/>
      <c r="PB461" s="24"/>
      <c r="PC461" s="24"/>
      <c r="PD461" s="24"/>
      <c r="PE461" s="24"/>
      <c r="PF461" s="24"/>
      <c r="PG461" s="24"/>
      <c r="PH461" s="24"/>
      <c r="PI461" s="24"/>
      <c r="PJ461" s="24"/>
      <c r="PK461" s="24"/>
      <c r="PL461" s="24"/>
      <c r="PM461" s="24"/>
      <c r="PN461" s="24"/>
      <c r="PO461" s="24"/>
      <c r="PP461" s="24"/>
      <c r="PQ461" s="24"/>
      <c r="PR461" s="24"/>
      <c r="PS461" s="24"/>
      <c r="PT461" s="24"/>
      <c r="PU461" s="24"/>
      <c r="PV461" s="24"/>
      <c r="PW461" s="24"/>
      <c r="PX461" s="24"/>
      <c r="PY461" s="24"/>
      <c r="PZ461" s="24"/>
      <c r="QA461" s="24"/>
      <c r="QB461" s="24"/>
      <c r="QC461" s="24"/>
      <c r="QD461" s="24"/>
      <c r="QE461" s="24"/>
      <c r="QF461" s="24"/>
      <c r="QG461" s="24"/>
      <c r="QH461" s="24"/>
      <c r="QI461" s="24"/>
      <c r="QJ461" s="24"/>
      <c r="QK461" s="24"/>
      <c r="QL461" s="24"/>
      <c r="QM461" s="24"/>
      <c r="QN461" s="24"/>
      <c r="QO461" s="24"/>
      <c r="QP461" s="24"/>
      <c r="QQ461" s="24"/>
      <c r="QR461" s="24"/>
      <c r="QS461" s="24"/>
      <c r="QT461" s="24"/>
      <c r="QU461" s="24"/>
      <c r="QV461" s="24"/>
      <c r="QW461" s="24"/>
      <c r="QX461" s="24"/>
      <c r="QY461" s="24"/>
      <c r="QZ461" s="24"/>
      <c r="RA461" s="24"/>
      <c r="RB461" s="24"/>
      <c r="RC461" s="24"/>
      <c r="RD461" s="24"/>
      <c r="RE461" s="24"/>
      <c r="RF461" s="24"/>
      <c r="RG461" s="24"/>
      <c r="RH461" s="24"/>
      <c r="RI461" s="24"/>
      <c r="RJ461" s="24"/>
      <c r="RK461" s="24"/>
      <c r="RL461" s="24"/>
      <c r="RM461" s="24"/>
      <c r="RN461" s="24"/>
      <c r="RO461" s="24"/>
      <c r="RP461" s="24"/>
      <c r="RQ461" s="24"/>
      <c r="RR461" s="24"/>
      <c r="RS461" s="24"/>
      <c r="RT461" s="24"/>
      <c r="RU461" s="24"/>
      <c r="RV461" s="24"/>
      <c r="RW461" s="24"/>
      <c r="RX461" s="24"/>
      <c r="RY461" s="24"/>
      <c r="RZ461" s="24"/>
      <c r="SA461" s="24"/>
      <c r="SB461" s="24"/>
      <c r="SC461" s="24"/>
      <c r="SD461" s="24"/>
      <c r="SE461" s="24"/>
      <c r="SF461" s="24"/>
      <c r="SG461" s="24"/>
      <c r="SH461" s="24"/>
      <c r="SI461" s="24"/>
      <c r="SJ461" s="24"/>
      <c r="SK461" s="24"/>
      <c r="SL461" s="24"/>
      <c r="SM461" s="24"/>
      <c r="SN461" s="24"/>
      <c r="SO461" s="24"/>
      <c r="SP461" s="24"/>
      <c r="SQ461" s="24"/>
      <c r="SR461" s="24"/>
      <c r="SS461" s="24"/>
      <c r="ST461" s="24"/>
      <c r="SU461" s="24"/>
      <c r="SV461" s="24"/>
      <c r="SW461" s="24"/>
      <c r="SX461" s="24"/>
      <c r="SY461" s="24"/>
      <c r="SZ461" s="24"/>
      <c r="TA461" s="24"/>
      <c r="TB461" s="24"/>
      <c r="TC461" s="24"/>
      <c r="TD461" s="24"/>
      <c r="TE461" s="24"/>
      <c r="TF461" s="24"/>
      <c r="TG461" s="24"/>
      <c r="TH461" s="24"/>
      <c r="TI461" s="24"/>
      <c r="TJ461" s="24"/>
      <c r="TK461" s="24"/>
      <c r="TL461" s="24"/>
      <c r="TM461" s="24"/>
      <c r="TN461" s="24"/>
      <c r="TO461" s="24"/>
      <c r="TP461" s="24"/>
      <c r="TQ461" s="24"/>
      <c r="TR461" s="24"/>
      <c r="TS461" s="24"/>
      <c r="TT461" s="24"/>
      <c r="TU461" s="24"/>
      <c r="TV461" s="24"/>
      <c r="TW461" s="24"/>
      <c r="TX461" s="24"/>
      <c r="TY461" s="24"/>
      <c r="TZ461" s="24"/>
      <c r="UA461" s="24"/>
      <c r="UB461" s="24"/>
      <c r="UC461" s="24"/>
      <c r="UD461" s="24"/>
      <c r="UE461" s="24"/>
      <c r="UF461" s="24"/>
      <c r="UG461" s="24"/>
      <c r="UH461" s="24"/>
      <c r="UI461" s="24"/>
      <c r="UJ461" s="24"/>
      <c r="UK461" s="24"/>
      <c r="UL461" s="24"/>
      <c r="UM461" s="24"/>
      <c r="UN461" s="24"/>
      <c r="UO461" s="24"/>
      <c r="UP461" s="24"/>
      <c r="UQ461" s="24"/>
      <c r="UR461" s="24"/>
      <c r="US461" s="24"/>
      <c r="UT461" s="24"/>
      <c r="UU461" s="24"/>
      <c r="UV461" s="24"/>
      <c r="UW461" s="24"/>
      <c r="UX461" s="24"/>
      <c r="UY461" s="24"/>
      <c r="UZ461" s="24"/>
      <c r="VA461" s="24"/>
      <c r="VB461" s="24"/>
      <c r="VC461" s="24"/>
      <c r="VD461" s="24"/>
    </row>
    <row r="462" spans="1:576" s="187" customFormat="1" ht="15" customHeight="1" x14ac:dyDescent="0.2">
      <c r="A462" s="18">
        <v>129</v>
      </c>
      <c r="B462" s="89" t="s">
        <v>335</v>
      </c>
      <c r="C462" s="89" t="s">
        <v>336</v>
      </c>
      <c r="D462" s="20">
        <v>14</v>
      </c>
      <c r="E462" s="89" t="s">
        <v>257</v>
      </c>
      <c r="F462" s="89" t="s">
        <v>337</v>
      </c>
      <c r="G462" s="134" t="s">
        <v>127</v>
      </c>
      <c r="H462" s="22">
        <v>40</v>
      </c>
      <c r="I462" s="157" t="s">
        <v>123</v>
      </c>
      <c r="J462" s="51" t="s">
        <v>231</v>
      </c>
      <c r="K462" s="21" t="s">
        <v>285</v>
      </c>
      <c r="L462" s="21" t="s">
        <v>299</v>
      </c>
      <c r="M462" s="22">
        <v>1</v>
      </c>
      <c r="N462" s="225">
        <v>12087</v>
      </c>
      <c r="O462" s="62">
        <f>+N462*20%</f>
        <v>2417.4</v>
      </c>
      <c r="P462" s="62"/>
      <c r="Q462" s="62">
        <f t="shared" ref="Q462:Q492" si="220">N462+O462+P462</f>
        <v>14504.4</v>
      </c>
      <c r="R462" s="62">
        <f>70.1*7</f>
        <v>490.69999999999993</v>
      </c>
      <c r="S462" s="62">
        <f t="shared" ref="S462:S492" si="221">(Q462+Y462+Z462)/30*5</f>
        <v>2687.0666666666666</v>
      </c>
      <c r="T462" s="62">
        <f t="shared" ref="T462:T492" si="222">(Q462+Y462+Z462)/30*50</f>
        <v>26870.666666666664</v>
      </c>
      <c r="U462" s="62">
        <f t="shared" ref="U462:U492" si="223">Q462*15%</f>
        <v>2175.66</v>
      </c>
      <c r="V462" s="62">
        <f t="shared" ref="V462:V492" si="224">Q462*3%</f>
        <v>435.13199999999995</v>
      </c>
      <c r="W462" s="62">
        <f t="shared" ref="W462:W492" si="225">Q462*5%</f>
        <v>725.22</v>
      </c>
      <c r="X462" s="62">
        <f t="shared" ref="X462:X492" si="226">Q462*2%</f>
        <v>290.08800000000002</v>
      </c>
      <c r="Y462" s="62">
        <f t="shared" si="217"/>
        <v>957</v>
      </c>
      <c r="Z462" s="62">
        <f t="shared" si="218"/>
        <v>661</v>
      </c>
      <c r="AA462" s="64">
        <f t="shared" ref="AA462:AA492" si="227">(Q462+Y462+Z462)/2</f>
        <v>8061.2</v>
      </c>
      <c r="AB462" s="64">
        <f t="shared" ref="AB462:AB492" si="228">Q462+R462+U462+V462+W462+X462+Y462+Z462+(S462/12+T462/12+AA462/12)</f>
        <v>23374.111111111117</v>
      </c>
      <c r="AC462" s="64">
        <f t="shared" ref="AC462:AC492" si="229">+AB462*12</f>
        <v>280489.33333333337</v>
      </c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88"/>
      <c r="DX462" s="188"/>
      <c r="DY462" s="188"/>
      <c r="DZ462" s="188"/>
      <c r="EA462" s="188"/>
      <c r="EB462" s="188"/>
      <c r="EC462" s="188"/>
      <c r="ED462" s="188"/>
      <c r="EE462" s="188"/>
      <c r="EF462" s="188"/>
      <c r="EG462" s="188"/>
      <c r="EH462" s="188"/>
      <c r="EI462" s="188"/>
      <c r="EJ462" s="188"/>
      <c r="EK462" s="188"/>
      <c r="EL462" s="188"/>
      <c r="EM462" s="188"/>
      <c r="EN462" s="188"/>
      <c r="EO462" s="188"/>
      <c r="EP462" s="188"/>
      <c r="EQ462" s="188"/>
      <c r="ER462" s="188"/>
      <c r="ES462" s="188"/>
      <c r="ET462" s="188"/>
      <c r="EU462" s="188"/>
      <c r="EV462" s="188"/>
      <c r="EW462" s="188"/>
      <c r="EX462" s="188"/>
      <c r="EY462" s="188"/>
      <c r="EZ462" s="188"/>
      <c r="FA462" s="188"/>
      <c r="FB462" s="188"/>
      <c r="FC462" s="188"/>
      <c r="FD462" s="188"/>
      <c r="FE462" s="188"/>
      <c r="FF462" s="188"/>
      <c r="FG462" s="188"/>
      <c r="FH462" s="188"/>
      <c r="FI462" s="188"/>
      <c r="FJ462" s="188"/>
      <c r="FK462" s="188"/>
      <c r="FL462" s="188"/>
      <c r="FM462" s="188"/>
      <c r="FN462" s="188"/>
      <c r="FO462" s="188"/>
      <c r="FP462" s="188"/>
      <c r="FQ462" s="188"/>
      <c r="FR462" s="188"/>
      <c r="FS462" s="188"/>
      <c r="FT462" s="188"/>
      <c r="FU462" s="188"/>
      <c r="FV462" s="188"/>
      <c r="FW462" s="188"/>
      <c r="FX462" s="188"/>
      <c r="FY462" s="188"/>
      <c r="FZ462" s="188"/>
      <c r="GA462" s="188"/>
      <c r="GB462" s="188"/>
      <c r="GC462" s="188"/>
      <c r="GD462" s="188"/>
      <c r="GE462" s="188"/>
      <c r="GF462" s="188"/>
      <c r="GG462" s="188"/>
      <c r="GH462" s="188"/>
      <c r="GI462" s="188"/>
      <c r="GJ462" s="188"/>
      <c r="GK462" s="188"/>
      <c r="GL462" s="188"/>
      <c r="GM462" s="188"/>
      <c r="GN462" s="188"/>
      <c r="GO462" s="188"/>
      <c r="GP462" s="188"/>
      <c r="GQ462" s="188"/>
      <c r="GR462" s="188"/>
      <c r="GS462" s="188"/>
      <c r="GT462" s="188"/>
      <c r="GU462" s="188"/>
      <c r="GV462" s="188"/>
      <c r="GW462" s="188"/>
      <c r="GX462" s="188"/>
      <c r="GY462" s="188"/>
      <c r="GZ462" s="188"/>
      <c r="HA462" s="188"/>
      <c r="HB462" s="188"/>
      <c r="HC462" s="188"/>
      <c r="HD462" s="188"/>
      <c r="HE462" s="188"/>
      <c r="HF462" s="188"/>
      <c r="HG462" s="188"/>
      <c r="HH462" s="188"/>
      <c r="HI462" s="188"/>
      <c r="HJ462" s="188"/>
      <c r="HK462" s="188"/>
      <c r="HL462" s="188"/>
      <c r="HM462" s="188"/>
      <c r="HN462" s="188"/>
      <c r="HO462" s="188"/>
      <c r="HP462" s="188"/>
      <c r="HQ462" s="188"/>
      <c r="HR462" s="188"/>
      <c r="HS462" s="188"/>
      <c r="HT462" s="188"/>
      <c r="HU462" s="188"/>
      <c r="HV462" s="188"/>
      <c r="HW462" s="188"/>
      <c r="HX462" s="188"/>
      <c r="HY462" s="188"/>
      <c r="HZ462" s="188"/>
      <c r="IA462" s="188"/>
      <c r="IB462" s="188"/>
      <c r="IC462" s="188"/>
      <c r="ID462" s="188"/>
      <c r="IE462" s="188"/>
      <c r="IF462" s="188"/>
      <c r="IG462" s="188"/>
      <c r="IH462" s="188"/>
      <c r="II462" s="188"/>
      <c r="IJ462" s="188"/>
      <c r="IK462" s="188"/>
      <c r="IL462" s="188"/>
      <c r="IM462" s="188"/>
      <c r="IN462" s="188"/>
      <c r="IO462" s="188"/>
      <c r="IP462" s="188"/>
      <c r="IQ462" s="188"/>
      <c r="IR462" s="188"/>
      <c r="IS462" s="188"/>
      <c r="IT462" s="188"/>
      <c r="IU462" s="188"/>
      <c r="IV462" s="188"/>
      <c r="IW462" s="188"/>
      <c r="IX462" s="188"/>
      <c r="IY462" s="188"/>
      <c r="IZ462" s="188"/>
      <c r="JA462" s="188"/>
      <c r="JB462" s="188"/>
      <c r="JC462" s="188"/>
      <c r="JD462" s="188"/>
      <c r="JE462" s="188"/>
      <c r="JF462" s="188"/>
      <c r="JG462" s="188"/>
      <c r="JH462" s="188"/>
      <c r="JI462" s="188"/>
      <c r="JJ462" s="188"/>
      <c r="JK462" s="188"/>
      <c r="JL462" s="188"/>
      <c r="JM462" s="188"/>
      <c r="JN462" s="188"/>
      <c r="JO462" s="188"/>
      <c r="JP462" s="188"/>
      <c r="JQ462" s="188"/>
      <c r="JR462" s="188"/>
      <c r="JS462" s="188"/>
      <c r="JT462" s="188"/>
      <c r="JU462" s="188"/>
      <c r="JV462" s="188"/>
      <c r="JW462" s="188"/>
      <c r="JX462" s="188"/>
      <c r="JY462" s="188"/>
      <c r="JZ462" s="188"/>
      <c r="KA462" s="188"/>
      <c r="KB462" s="188"/>
      <c r="KC462" s="188"/>
      <c r="KD462" s="188"/>
      <c r="KE462" s="188"/>
      <c r="KF462" s="188"/>
      <c r="KG462" s="188"/>
      <c r="KH462" s="188"/>
      <c r="KI462" s="188"/>
      <c r="KJ462" s="188"/>
      <c r="KK462" s="188"/>
      <c r="KL462" s="188"/>
      <c r="KM462" s="188"/>
      <c r="KN462" s="188"/>
      <c r="KO462" s="188"/>
      <c r="KP462" s="188"/>
      <c r="KQ462" s="188"/>
      <c r="KR462" s="188"/>
      <c r="KS462" s="188"/>
      <c r="KT462" s="188"/>
      <c r="KU462" s="188"/>
      <c r="KV462" s="188"/>
      <c r="KW462" s="188"/>
      <c r="KX462" s="188"/>
      <c r="KY462" s="188"/>
      <c r="KZ462" s="188"/>
      <c r="LA462" s="188"/>
      <c r="LB462" s="188"/>
      <c r="LC462" s="188"/>
      <c r="LD462" s="188"/>
      <c r="LE462" s="188"/>
      <c r="LF462" s="188"/>
      <c r="LG462" s="188"/>
      <c r="LH462" s="188"/>
      <c r="LI462" s="188"/>
      <c r="LJ462" s="188"/>
      <c r="LK462" s="188"/>
      <c r="LL462" s="188"/>
      <c r="LM462" s="188"/>
      <c r="LN462" s="188"/>
      <c r="LO462" s="188"/>
      <c r="LP462" s="188"/>
      <c r="LQ462" s="188"/>
      <c r="LR462" s="188"/>
      <c r="LS462" s="188"/>
      <c r="LT462" s="188"/>
      <c r="LU462" s="188"/>
      <c r="LV462" s="188"/>
      <c r="LW462" s="188"/>
      <c r="LX462" s="188"/>
      <c r="LY462" s="188"/>
      <c r="LZ462" s="188"/>
      <c r="MA462" s="188"/>
      <c r="MB462" s="188"/>
      <c r="MC462" s="188"/>
      <c r="MD462" s="188"/>
      <c r="ME462" s="188"/>
      <c r="MF462" s="188"/>
      <c r="MG462" s="188"/>
      <c r="MH462" s="188"/>
      <c r="MI462" s="188"/>
      <c r="MJ462" s="188"/>
      <c r="MK462" s="188"/>
      <c r="ML462" s="188"/>
      <c r="MM462" s="188"/>
      <c r="MN462" s="188"/>
      <c r="MO462" s="188"/>
      <c r="MP462" s="188"/>
      <c r="MQ462" s="188"/>
      <c r="MR462" s="188"/>
      <c r="MS462" s="188"/>
      <c r="MT462" s="188"/>
      <c r="MU462" s="188"/>
      <c r="MV462" s="188"/>
      <c r="MW462" s="188"/>
      <c r="MX462" s="188"/>
      <c r="MY462" s="188"/>
      <c r="MZ462" s="188"/>
      <c r="NA462" s="188"/>
      <c r="NB462" s="188"/>
      <c r="NC462" s="188"/>
      <c r="ND462" s="188"/>
      <c r="NE462" s="188"/>
      <c r="NF462" s="188"/>
      <c r="NG462" s="188"/>
      <c r="NH462" s="188"/>
      <c r="NI462" s="188"/>
      <c r="NJ462" s="188"/>
      <c r="NK462" s="188"/>
      <c r="NL462" s="188"/>
      <c r="NM462" s="188"/>
      <c r="NN462" s="188"/>
      <c r="NO462" s="188"/>
      <c r="NP462" s="188"/>
      <c r="NQ462" s="188"/>
      <c r="NR462" s="188"/>
      <c r="NS462" s="188"/>
      <c r="NT462" s="188"/>
      <c r="NU462" s="188"/>
      <c r="NV462" s="188"/>
      <c r="NW462" s="188"/>
      <c r="NX462" s="188"/>
      <c r="NY462" s="188"/>
      <c r="NZ462" s="188"/>
      <c r="OA462" s="188"/>
      <c r="OB462" s="188"/>
      <c r="OC462" s="188"/>
      <c r="OD462" s="188"/>
      <c r="OE462" s="188"/>
      <c r="OF462" s="188"/>
      <c r="OG462" s="188"/>
      <c r="OH462" s="188"/>
      <c r="OI462" s="188"/>
      <c r="OJ462" s="188"/>
      <c r="OK462" s="188"/>
      <c r="OL462" s="188"/>
      <c r="OM462" s="188"/>
      <c r="ON462" s="188"/>
      <c r="OO462" s="188"/>
      <c r="OP462" s="188"/>
      <c r="OQ462" s="188"/>
      <c r="OR462" s="188"/>
      <c r="OS462" s="188"/>
      <c r="OT462" s="188"/>
      <c r="OU462" s="188"/>
      <c r="OV462" s="188"/>
      <c r="OW462" s="188"/>
      <c r="OX462" s="188"/>
      <c r="OY462" s="188"/>
      <c r="OZ462" s="188"/>
      <c r="PA462" s="188"/>
      <c r="PB462" s="188"/>
      <c r="PC462" s="188"/>
      <c r="PD462" s="188"/>
      <c r="PE462" s="188"/>
      <c r="PF462" s="188"/>
      <c r="PG462" s="188"/>
      <c r="PH462" s="188"/>
      <c r="PI462" s="188"/>
      <c r="PJ462" s="188"/>
      <c r="PK462" s="188"/>
      <c r="PL462" s="188"/>
      <c r="PM462" s="188"/>
      <c r="PN462" s="188"/>
      <c r="PO462" s="188"/>
      <c r="PP462" s="188"/>
      <c r="PQ462" s="188"/>
      <c r="PR462" s="188"/>
      <c r="PS462" s="188"/>
      <c r="PT462" s="188"/>
      <c r="PU462" s="188"/>
      <c r="PV462" s="188"/>
      <c r="PW462" s="188"/>
      <c r="PX462" s="188"/>
      <c r="PY462" s="188"/>
      <c r="PZ462" s="188"/>
      <c r="QA462" s="188"/>
      <c r="QB462" s="188"/>
      <c r="QC462" s="188"/>
      <c r="QD462" s="188"/>
      <c r="QE462" s="188"/>
      <c r="QF462" s="188"/>
      <c r="QG462" s="188"/>
      <c r="QH462" s="188"/>
      <c r="QI462" s="188"/>
      <c r="QJ462" s="188"/>
      <c r="QK462" s="188"/>
      <c r="QL462" s="188"/>
      <c r="QM462" s="188"/>
      <c r="QN462" s="188"/>
      <c r="QO462" s="188"/>
      <c r="QP462" s="188"/>
      <c r="QQ462" s="188"/>
      <c r="QR462" s="188"/>
      <c r="QS462" s="188"/>
      <c r="QT462" s="188"/>
      <c r="QU462" s="188"/>
      <c r="QV462" s="188"/>
      <c r="QW462" s="188"/>
      <c r="QX462" s="188"/>
      <c r="QY462" s="188"/>
      <c r="QZ462" s="188"/>
      <c r="RA462" s="188"/>
      <c r="RB462" s="188"/>
      <c r="RC462" s="188"/>
      <c r="RD462" s="188"/>
      <c r="RE462" s="188"/>
      <c r="RF462" s="188"/>
      <c r="RG462" s="188"/>
      <c r="RH462" s="188"/>
      <c r="RI462" s="188"/>
      <c r="RJ462" s="188"/>
      <c r="RK462" s="188"/>
      <c r="RL462" s="188"/>
      <c r="RM462" s="188"/>
      <c r="RN462" s="188"/>
      <c r="RO462" s="188"/>
      <c r="RP462" s="188"/>
      <c r="RQ462" s="188"/>
      <c r="RR462" s="188"/>
      <c r="RS462" s="188"/>
      <c r="RT462" s="188"/>
      <c r="RU462" s="188"/>
      <c r="RV462" s="188"/>
      <c r="RW462" s="188"/>
      <c r="RX462" s="188"/>
      <c r="RY462" s="188"/>
      <c r="RZ462" s="188"/>
      <c r="SA462" s="188"/>
      <c r="SB462" s="188"/>
      <c r="SC462" s="188"/>
      <c r="SD462" s="188"/>
      <c r="SE462" s="188"/>
      <c r="SF462" s="188"/>
      <c r="SG462" s="188"/>
      <c r="SH462" s="188"/>
      <c r="SI462" s="188"/>
      <c r="SJ462" s="188"/>
      <c r="SK462" s="188"/>
      <c r="SL462" s="188"/>
      <c r="SM462" s="188"/>
      <c r="SN462" s="188"/>
      <c r="SO462" s="188"/>
      <c r="SP462" s="188"/>
      <c r="SQ462" s="188"/>
      <c r="SR462" s="188"/>
      <c r="SS462" s="188"/>
      <c r="ST462" s="188"/>
      <c r="SU462" s="188"/>
      <c r="SV462" s="188"/>
      <c r="SW462" s="188"/>
      <c r="SX462" s="188"/>
      <c r="SY462" s="188"/>
      <c r="SZ462" s="188"/>
      <c r="TA462" s="188"/>
      <c r="TB462" s="188"/>
      <c r="TC462" s="188"/>
      <c r="TD462" s="188"/>
      <c r="TE462" s="188"/>
      <c r="TF462" s="188"/>
      <c r="TG462" s="188"/>
      <c r="TH462" s="188"/>
      <c r="TI462" s="188"/>
      <c r="TJ462" s="188"/>
      <c r="TK462" s="188"/>
      <c r="TL462" s="188"/>
      <c r="TM462" s="188"/>
      <c r="TN462" s="188"/>
      <c r="TO462" s="188"/>
      <c r="TP462" s="188"/>
      <c r="TQ462" s="188"/>
      <c r="TR462" s="188"/>
      <c r="TS462" s="188"/>
      <c r="TT462" s="188"/>
      <c r="TU462" s="188"/>
      <c r="TV462" s="188"/>
      <c r="TW462" s="188"/>
      <c r="TX462" s="188"/>
      <c r="TY462" s="188"/>
      <c r="TZ462" s="188"/>
      <c r="UA462" s="188"/>
      <c r="UB462" s="188"/>
      <c r="UC462" s="188"/>
      <c r="UD462" s="188"/>
      <c r="UE462" s="188"/>
      <c r="UF462" s="188"/>
      <c r="UG462" s="188"/>
      <c r="UH462" s="188"/>
      <c r="UI462" s="188"/>
      <c r="UJ462" s="188"/>
      <c r="UK462" s="188"/>
      <c r="UL462" s="188"/>
      <c r="UM462" s="188"/>
      <c r="UN462" s="188"/>
      <c r="UO462" s="188"/>
      <c r="UP462" s="188"/>
      <c r="UQ462" s="188"/>
      <c r="UR462" s="188"/>
      <c r="US462" s="188"/>
      <c r="UT462" s="188"/>
      <c r="UU462" s="188"/>
      <c r="UV462" s="188"/>
      <c r="UW462" s="188"/>
      <c r="UX462" s="188"/>
      <c r="UY462" s="188"/>
      <c r="UZ462" s="188"/>
      <c r="VA462" s="188"/>
      <c r="VB462" s="188"/>
      <c r="VC462" s="188"/>
      <c r="VD462" s="188"/>
    </row>
    <row r="463" spans="1:576" s="23" customFormat="1" ht="15" customHeight="1" x14ac:dyDescent="0.2">
      <c r="A463" s="18">
        <v>130</v>
      </c>
      <c r="B463" s="89" t="s">
        <v>335</v>
      </c>
      <c r="C463" s="89" t="s">
        <v>336</v>
      </c>
      <c r="D463" s="20">
        <v>14</v>
      </c>
      <c r="E463" s="89" t="s">
        <v>257</v>
      </c>
      <c r="F463" s="89" t="s">
        <v>337</v>
      </c>
      <c r="G463" s="134" t="s">
        <v>127</v>
      </c>
      <c r="H463" s="22">
        <v>40</v>
      </c>
      <c r="I463" s="157" t="s">
        <v>123</v>
      </c>
      <c r="J463" s="51" t="s">
        <v>231</v>
      </c>
      <c r="K463" s="21" t="s">
        <v>281</v>
      </c>
      <c r="L463" s="21" t="s">
        <v>299</v>
      </c>
      <c r="M463" s="22">
        <v>1</v>
      </c>
      <c r="N463" s="225">
        <v>12087</v>
      </c>
      <c r="O463" s="62"/>
      <c r="P463" s="62"/>
      <c r="Q463" s="62">
        <f t="shared" si="220"/>
        <v>12087</v>
      </c>
      <c r="R463" s="62">
        <f>70.1*4</f>
        <v>280.39999999999998</v>
      </c>
      <c r="S463" s="62">
        <f t="shared" si="221"/>
        <v>2284.1666666666665</v>
      </c>
      <c r="T463" s="62">
        <f t="shared" si="222"/>
        <v>22841.666666666664</v>
      </c>
      <c r="U463" s="62">
        <f t="shared" si="223"/>
        <v>1813.05</v>
      </c>
      <c r="V463" s="62">
        <f t="shared" si="224"/>
        <v>362.61</v>
      </c>
      <c r="W463" s="62">
        <f t="shared" si="225"/>
        <v>604.35</v>
      </c>
      <c r="X463" s="62">
        <f t="shared" si="226"/>
        <v>241.74</v>
      </c>
      <c r="Y463" s="62">
        <f t="shared" si="217"/>
        <v>957</v>
      </c>
      <c r="Z463" s="62">
        <f t="shared" si="218"/>
        <v>661</v>
      </c>
      <c r="AA463" s="64">
        <f t="shared" si="227"/>
        <v>6852.5</v>
      </c>
      <c r="AB463" s="64">
        <f t="shared" si="228"/>
        <v>19672.011111111111</v>
      </c>
      <c r="AC463" s="64">
        <f t="shared" si="229"/>
        <v>236064.13333333333</v>
      </c>
      <c r="AD463" s="64"/>
      <c r="AE463" s="64"/>
      <c r="AF463" s="64"/>
      <c r="AG463" s="64"/>
      <c r="AH463" s="64"/>
      <c r="AI463" s="64"/>
      <c r="AJ463" s="64"/>
      <c r="AK463" s="64"/>
      <c r="AL463" s="6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  <c r="IU463" s="24"/>
      <c r="IV463" s="24"/>
      <c r="IW463" s="24"/>
      <c r="IX463" s="24"/>
      <c r="IY463" s="24"/>
      <c r="IZ463" s="24"/>
      <c r="JA463" s="24"/>
      <c r="JB463" s="24"/>
      <c r="JC463" s="24"/>
      <c r="JD463" s="24"/>
      <c r="JE463" s="24"/>
      <c r="JF463" s="24"/>
      <c r="JG463" s="24"/>
      <c r="JH463" s="24"/>
      <c r="JI463" s="24"/>
      <c r="JJ463" s="24"/>
      <c r="JK463" s="24"/>
      <c r="JL463" s="24"/>
      <c r="JM463" s="24"/>
      <c r="JN463" s="24"/>
      <c r="JO463" s="24"/>
      <c r="JP463" s="24"/>
      <c r="JQ463" s="24"/>
      <c r="JR463" s="24"/>
      <c r="JS463" s="24"/>
      <c r="JT463" s="24"/>
      <c r="JU463" s="24"/>
      <c r="JV463" s="24"/>
      <c r="JW463" s="24"/>
      <c r="JX463" s="24"/>
      <c r="JY463" s="24"/>
      <c r="JZ463" s="24"/>
      <c r="KA463" s="24"/>
      <c r="KB463" s="24"/>
      <c r="KC463" s="24"/>
      <c r="KD463" s="24"/>
      <c r="KE463" s="24"/>
      <c r="KF463" s="24"/>
      <c r="KG463" s="24"/>
      <c r="KH463" s="24"/>
      <c r="KI463" s="24"/>
      <c r="KJ463" s="24"/>
      <c r="KK463" s="24"/>
      <c r="KL463" s="24"/>
      <c r="KM463" s="24"/>
      <c r="KN463" s="24"/>
      <c r="KO463" s="24"/>
      <c r="KP463" s="24"/>
      <c r="KQ463" s="24"/>
      <c r="KR463" s="24"/>
      <c r="KS463" s="24"/>
      <c r="KT463" s="24"/>
      <c r="KU463" s="24"/>
      <c r="KV463" s="24"/>
      <c r="KW463" s="24"/>
      <c r="KX463" s="24"/>
      <c r="KY463" s="24"/>
      <c r="KZ463" s="24"/>
      <c r="LA463" s="24"/>
      <c r="LB463" s="24"/>
      <c r="LC463" s="24"/>
      <c r="LD463" s="24"/>
      <c r="LE463" s="24"/>
      <c r="LF463" s="24"/>
      <c r="LG463" s="24"/>
      <c r="LH463" s="24"/>
      <c r="LI463" s="24"/>
      <c r="LJ463" s="24"/>
      <c r="LK463" s="24"/>
      <c r="LL463" s="24"/>
      <c r="LM463" s="24"/>
      <c r="LN463" s="24"/>
      <c r="LO463" s="24"/>
      <c r="LP463" s="24"/>
      <c r="LQ463" s="24"/>
      <c r="LR463" s="24"/>
      <c r="LS463" s="24"/>
      <c r="LT463" s="24"/>
      <c r="LU463" s="24"/>
      <c r="LV463" s="24"/>
      <c r="LW463" s="24"/>
      <c r="LX463" s="24"/>
      <c r="LY463" s="24"/>
      <c r="LZ463" s="24"/>
      <c r="MA463" s="24"/>
      <c r="MB463" s="24"/>
      <c r="MC463" s="24"/>
      <c r="MD463" s="24"/>
      <c r="ME463" s="24"/>
      <c r="MF463" s="24"/>
      <c r="MG463" s="24"/>
      <c r="MH463" s="24"/>
      <c r="MI463" s="24"/>
      <c r="MJ463" s="24"/>
      <c r="MK463" s="24"/>
      <c r="ML463" s="24"/>
      <c r="MM463" s="24"/>
      <c r="MN463" s="24"/>
      <c r="MO463" s="24"/>
      <c r="MP463" s="24"/>
      <c r="MQ463" s="24"/>
      <c r="MR463" s="24"/>
      <c r="MS463" s="24"/>
      <c r="MT463" s="24"/>
      <c r="MU463" s="24"/>
      <c r="MV463" s="24"/>
      <c r="MW463" s="24"/>
      <c r="MX463" s="24"/>
      <c r="MY463" s="24"/>
      <c r="MZ463" s="24"/>
      <c r="NA463" s="24"/>
      <c r="NB463" s="24"/>
      <c r="NC463" s="24"/>
      <c r="ND463" s="24"/>
      <c r="NE463" s="24"/>
      <c r="NF463" s="24"/>
      <c r="NG463" s="24"/>
      <c r="NH463" s="24"/>
      <c r="NI463" s="24"/>
      <c r="NJ463" s="24"/>
      <c r="NK463" s="24"/>
      <c r="NL463" s="24"/>
      <c r="NM463" s="24"/>
      <c r="NN463" s="24"/>
      <c r="NO463" s="24"/>
      <c r="NP463" s="24"/>
      <c r="NQ463" s="24"/>
      <c r="NR463" s="24"/>
      <c r="NS463" s="24"/>
      <c r="NT463" s="24"/>
      <c r="NU463" s="24"/>
      <c r="NV463" s="24"/>
      <c r="NW463" s="24"/>
      <c r="NX463" s="24"/>
      <c r="NY463" s="24"/>
      <c r="NZ463" s="24"/>
      <c r="OA463" s="24"/>
      <c r="OB463" s="24"/>
      <c r="OC463" s="24"/>
      <c r="OD463" s="24"/>
      <c r="OE463" s="24"/>
      <c r="OF463" s="24"/>
      <c r="OG463" s="24"/>
      <c r="OH463" s="24"/>
      <c r="OI463" s="24"/>
      <c r="OJ463" s="24"/>
      <c r="OK463" s="24"/>
      <c r="OL463" s="24"/>
      <c r="OM463" s="24"/>
      <c r="ON463" s="24"/>
      <c r="OO463" s="24"/>
      <c r="OP463" s="24"/>
      <c r="OQ463" s="24"/>
      <c r="OR463" s="24"/>
      <c r="OS463" s="24"/>
      <c r="OT463" s="24"/>
      <c r="OU463" s="24"/>
      <c r="OV463" s="24"/>
      <c r="OW463" s="24"/>
      <c r="OX463" s="24"/>
      <c r="OY463" s="24"/>
      <c r="OZ463" s="24"/>
      <c r="PA463" s="24"/>
      <c r="PB463" s="24"/>
      <c r="PC463" s="24"/>
      <c r="PD463" s="24"/>
      <c r="PE463" s="24"/>
      <c r="PF463" s="24"/>
      <c r="PG463" s="24"/>
      <c r="PH463" s="24"/>
      <c r="PI463" s="24"/>
      <c r="PJ463" s="24"/>
      <c r="PK463" s="24"/>
      <c r="PL463" s="24"/>
      <c r="PM463" s="24"/>
      <c r="PN463" s="24"/>
      <c r="PO463" s="24"/>
      <c r="PP463" s="24"/>
      <c r="PQ463" s="24"/>
      <c r="PR463" s="24"/>
      <c r="PS463" s="24"/>
      <c r="PT463" s="24"/>
      <c r="PU463" s="24"/>
      <c r="PV463" s="24"/>
      <c r="PW463" s="24"/>
      <c r="PX463" s="24"/>
      <c r="PY463" s="24"/>
      <c r="PZ463" s="24"/>
      <c r="QA463" s="24"/>
      <c r="QB463" s="24"/>
      <c r="QC463" s="24"/>
      <c r="QD463" s="24"/>
      <c r="QE463" s="24"/>
      <c r="QF463" s="24"/>
      <c r="QG463" s="24"/>
      <c r="QH463" s="24"/>
      <c r="QI463" s="24"/>
      <c r="QJ463" s="24"/>
      <c r="QK463" s="24"/>
      <c r="QL463" s="24"/>
      <c r="QM463" s="24"/>
      <c r="QN463" s="24"/>
      <c r="QO463" s="24"/>
      <c r="QP463" s="24"/>
      <c r="QQ463" s="24"/>
      <c r="QR463" s="24"/>
      <c r="QS463" s="24"/>
      <c r="QT463" s="24"/>
      <c r="QU463" s="24"/>
      <c r="QV463" s="24"/>
      <c r="QW463" s="24"/>
      <c r="QX463" s="24"/>
      <c r="QY463" s="24"/>
      <c r="QZ463" s="24"/>
      <c r="RA463" s="24"/>
      <c r="RB463" s="24"/>
      <c r="RC463" s="24"/>
      <c r="RD463" s="24"/>
      <c r="RE463" s="24"/>
      <c r="RF463" s="24"/>
      <c r="RG463" s="24"/>
      <c r="RH463" s="24"/>
      <c r="RI463" s="24"/>
      <c r="RJ463" s="24"/>
      <c r="RK463" s="24"/>
      <c r="RL463" s="24"/>
      <c r="RM463" s="24"/>
      <c r="RN463" s="24"/>
      <c r="RO463" s="24"/>
      <c r="RP463" s="24"/>
      <c r="RQ463" s="24"/>
      <c r="RR463" s="24"/>
      <c r="RS463" s="24"/>
      <c r="RT463" s="24"/>
      <c r="RU463" s="24"/>
      <c r="RV463" s="24"/>
      <c r="RW463" s="24"/>
      <c r="RX463" s="24"/>
      <c r="RY463" s="24"/>
      <c r="RZ463" s="24"/>
      <c r="SA463" s="24"/>
      <c r="SB463" s="24"/>
      <c r="SC463" s="24"/>
      <c r="SD463" s="24"/>
      <c r="SE463" s="24"/>
      <c r="SF463" s="24"/>
      <c r="SG463" s="24"/>
      <c r="SH463" s="24"/>
      <c r="SI463" s="24"/>
      <c r="SJ463" s="24"/>
      <c r="SK463" s="24"/>
      <c r="SL463" s="24"/>
      <c r="SM463" s="24"/>
      <c r="SN463" s="24"/>
      <c r="SO463" s="24"/>
      <c r="SP463" s="24"/>
      <c r="SQ463" s="24"/>
      <c r="SR463" s="24"/>
      <c r="SS463" s="24"/>
      <c r="ST463" s="24"/>
      <c r="SU463" s="24"/>
      <c r="SV463" s="24"/>
      <c r="SW463" s="24"/>
      <c r="SX463" s="24"/>
      <c r="SY463" s="24"/>
      <c r="SZ463" s="24"/>
      <c r="TA463" s="24"/>
      <c r="TB463" s="24"/>
      <c r="TC463" s="24"/>
      <c r="TD463" s="24"/>
      <c r="TE463" s="24"/>
      <c r="TF463" s="24"/>
      <c r="TG463" s="24"/>
      <c r="TH463" s="24"/>
      <c r="TI463" s="24"/>
      <c r="TJ463" s="24"/>
      <c r="TK463" s="24"/>
      <c r="TL463" s="24"/>
      <c r="TM463" s="24"/>
      <c r="TN463" s="24"/>
      <c r="TO463" s="24"/>
      <c r="TP463" s="24"/>
      <c r="TQ463" s="24"/>
      <c r="TR463" s="24"/>
      <c r="TS463" s="24"/>
      <c r="TT463" s="24"/>
      <c r="TU463" s="24"/>
      <c r="TV463" s="24"/>
      <c r="TW463" s="24"/>
      <c r="TX463" s="24"/>
      <c r="TY463" s="24"/>
      <c r="TZ463" s="24"/>
      <c r="UA463" s="24"/>
      <c r="UB463" s="24"/>
      <c r="UC463" s="24"/>
      <c r="UD463" s="24"/>
      <c r="UE463" s="24"/>
      <c r="UF463" s="24"/>
      <c r="UG463" s="24"/>
      <c r="UH463" s="24"/>
      <c r="UI463" s="24"/>
      <c r="UJ463" s="24"/>
      <c r="UK463" s="24"/>
      <c r="UL463" s="24"/>
      <c r="UM463" s="24"/>
      <c r="UN463" s="24"/>
      <c r="UO463" s="24"/>
      <c r="UP463" s="24"/>
      <c r="UQ463" s="24"/>
      <c r="UR463" s="24"/>
      <c r="US463" s="24"/>
      <c r="UT463" s="24"/>
      <c r="UU463" s="24"/>
      <c r="UV463" s="24"/>
      <c r="UW463" s="24"/>
      <c r="UX463" s="24"/>
      <c r="UY463" s="24"/>
      <c r="UZ463" s="24"/>
      <c r="VA463" s="24"/>
      <c r="VB463" s="24"/>
      <c r="VC463" s="24"/>
      <c r="VD463" s="24"/>
    </row>
    <row r="464" spans="1:576" s="23" customFormat="1" ht="15" customHeight="1" x14ac:dyDescent="0.2">
      <c r="A464" s="18">
        <v>131</v>
      </c>
      <c r="B464" s="89" t="s">
        <v>335</v>
      </c>
      <c r="C464" s="89" t="s">
        <v>336</v>
      </c>
      <c r="D464" s="20">
        <v>14</v>
      </c>
      <c r="E464" s="89" t="s">
        <v>257</v>
      </c>
      <c r="F464" s="89" t="s">
        <v>337</v>
      </c>
      <c r="G464" s="130" t="s">
        <v>122</v>
      </c>
      <c r="H464" s="22">
        <v>40</v>
      </c>
      <c r="I464" s="22" t="s">
        <v>123</v>
      </c>
      <c r="J464" s="21" t="s">
        <v>124</v>
      </c>
      <c r="K464" s="21" t="s">
        <v>285</v>
      </c>
      <c r="L464" s="21" t="s">
        <v>299</v>
      </c>
      <c r="M464" s="22">
        <v>1</v>
      </c>
      <c r="N464" s="62">
        <v>12605</v>
      </c>
      <c r="O464" s="62">
        <f>+N464*20%</f>
        <v>2521</v>
      </c>
      <c r="P464" s="62"/>
      <c r="Q464" s="62">
        <f t="shared" si="220"/>
        <v>15126</v>
      </c>
      <c r="R464" s="62">
        <f>70.1*6</f>
        <v>420.59999999999997</v>
      </c>
      <c r="S464" s="62">
        <f t="shared" si="221"/>
        <v>2806.333333333333</v>
      </c>
      <c r="T464" s="62">
        <f t="shared" si="222"/>
        <v>28063.333333333332</v>
      </c>
      <c r="U464" s="62">
        <f t="shared" si="223"/>
        <v>2268.9</v>
      </c>
      <c r="V464" s="62">
        <f t="shared" si="224"/>
        <v>453.78</v>
      </c>
      <c r="W464" s="62">
        <f t="shared" si="225"/>
        <v>756.30000000000007</v>
      </c>
      <c r="X464" s="62">
        <f t="shared" si="226"/>
        <v>302.52</v>
      </c>
      <c r="Y464" s="62">
        <f>1021+25</f>
        <v>1046</v>
      </c>
      <c r="Z464" s="62">
        <v>666</v>
      </c>
      <c r="AA464" s="64">
        <f t="shared" si="227"/>
        <v>8419</v>
      </c>
      <c r="AB464" s="64">
        <f t="shared" si="228"/>
        <v>24314.155555555553</v>
      </c>
      <c r="AC464" s="64">
        <f t="shared" si="229"/>
        <v>291769.86666666664</v>
      </c>
      <c r="AD464" s="64"/>
      <c r="AE464" s="64"/>
      <c r="AF464" s="64"/>
      <c r="AG464" s="64"/>
      <c r="AH464" s="64"/>
      <c r="AI464" s="64"/>
      <c r="AJ464" s="64"/>
      <c r="AK464" s="64"/>
      <c r="AL464" s="6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  <c r="IY464" s="24"/>
      <c r="IZ464" s="24"/>
      <c r="JA464" s="24"/>
      <c r="JB464" s="24"/>
      <c r="JC464" s="24"/>
      <c r="JD464" s="24"/>
      <c r="JE464" s="24"/>
      <c r="JF464" s="24"/>
      <c r="JG464" s="24"/>
      <c r="JH464" s="24"/>
      <c r="JI464" s="24"/>
      <c r="JJ464" s="24"/>
      <c r="JK464" s="24"/>
      <c r="JL464" s="24"/>
      <c r="JM464" s="24"/>
      <c r="JN464" s="24"/>
      <c r="JO464" s="24"/>
      <c r="JP464" s="24"/>
      <c r="JQ464" s="24"/>
      <c r="JR464" s="24"/>
      <c r="JS464" s="24"/>
      <c r="JT464" s="24"/>
      <c r="JU464" s="24"/>
      <c r="JV464" s="24"/>
      <c r="JW464" s="24"/>
      <c r="JX464" s="24"/>
      <c r="JY464" s="24"/>
      <c r="JZ464" s="24"/>
      <c r="KA464" s="24"/>
      <c r="KB464" s="24"/>
      <c r="KC464" s="24"/>
      <c r="KD464" s="24"/>
      <c r="KE464" s="24"/>
      <c r="KF464" s="24"/>
      <c r="KG464" s="24"/>
      <c r="KH464" s="24"/>
      <c r="KI464" s="24"/>
      <c r="KJ464" s="24"/>
      <c r="KK464" s="24"/>
      <c r="KL464" s="24"/>
      <c r="KM464" s="24"/>
      <c r="KN464" s="24"/>
      <c r="KO464" s="24"/>
      <c r="KP464" s="24"/>
      <c r="KQ464" s="24"/>
      <c r="KR464" s="24"/>
      <c r="KS464" s="24"/>
      <c r="KT464" s="24"/>
      <c r="KU464" s="24"/>
      <c r="KV464" s="24"/>
      <c r="KW464" s="24"/>
      <c r="KX464" s="24"/>
      <c r="KY464" s="24"/>
      <c r="KZ464" s="24"/>
      <c r="LA464" s="24"/>
      <c r="LB464" s="24"/>
      <c r="LC464" s="24"/>
      <c r="LD464" s="24"/>
      <c r="LE464" s="24"/>
      <c r="LF464" s="24"/>
      <c r="LG464" s="24"/>
      <c r="LH464" s="24"/>
      <c r="LI464" s="24"/>
      <c r="LJ464" s="24"/>
      <c r="LK464" s="24"/>
      <c r="LL464" s="24"/>
      <c r="LM464" s="24"/>
      <c r="LN464" s="24"/>
      <c r="LO464" s="24"/>
      <c r="LP464" s="24"/>
      <c r="LQ464" s="24"/>
      <c r="LR464" s="24"/>
      <c r="LS464" s="24"/>
      <c r="LT464" s="24"/>
      <c r="LU464" s="24"/>
      <c r="LV464" s="24"/>
      <c r="LW464" s="24"/>
      <c r="LX464" s="24"/>
      <c r="LY464" s="24"/>
      <c r="LZ464" s="24"/>
      <c r="MA464" s="24"/>
      <c r="MB464" s="24"/>
      <c r="MC464" s="24"/>
      <c r="MD464" s="24"/>
      <c r="ME464" s="24"/>
      <c r="MF464" s="24"/>
      <c r="MG464" s="24"/>
      <c r="MH464" s="24"/>
      <c r="MI464" s="24"/>
      <c r="MJ464" s="24"/>
      <c r="MK464" s="24"/>
      <c r="ML464" s="24"/>
      <c r="MM464" s="24"/>
      <c r="MN464" s="24"/>
      <c r="MO464" s="24"/>
      <c r="MP464" s="24"/>
      <c r="MQ464" s="24"/>
      <c r="MR464" s="24"/>
      <c r="MS464" s="24"/>
      <c r="MT464" s="24"/>
      <c r="MU464" s="24"/>
      <c r="MV464" s="24"/>
      <c r="MW464" s="24"/>
      <c r="MX464" s="24"/>
      <c r="MY464" s="24"/>
      <c r="MZ464" s="24"/>
      <c r="NA464" s="24"/>
      <c r="NB464" s="24"/>
      <c r="NC464" s="24"/>
      <c r="ND464" s="24"/>
      <c r="NE464" s="24"/>
      <c r="NF464" s="24"/>
      <c r="NG464" s="24"/>
      <c r="NH464" s="24"/>
      <c r="NI464" s="24"/>
      <c r="NJ464" s="24"/>
      <c r="NK464" s="24"/>
      <c r="NL464" s="24"/>
      <c r="NM464" s="24"/>
      <c r="NN464" s="24"/>
      <c r="NO464" s="24"/>
      <c r="NP464" s="24"/>
      <c r="NQ464" s="24"/>
      <c r="NR464" s="24"/>
      <c r="NS464" s="24"/>
      <c r="NT464" s="24"/>
      <c r="NU464" s="24"/>
      <c r="NV464" s="24"/>
      <c r="NW464" s="24"/>
      <c r="NX464" s="24"/>
      <c r="NY464" s="24"/>
      <c r="NZ464" s="24"/>
      <c r="OA464" s="24"/>
      <c r="OB464" s="24"/>
      <c r="OC464" s="24"/>
      <c r="OD464" s="24"/>
      <c r="OE464" s="24"/>
      <c r="OF464" s="24"/>
      <c r="OG464" s="24"/>
      <c r="OH464" s="24"/>
      <c r="OI464" s="24"/>
      <c r="OJ464" s="24"/>
      <c r="OK464" s="24"/>
      <c r="OL464" s="24"/>
      <c r="OM464" s="24"/>
      <c r="ON464" s="24"/>
      <c r="OO464" s="24"/>
      <c r="OP464" s="24"/>
      <c r="OQ464" s="24"/>
      <c r="OR464" s="24"/>
      <c r="OS464" s="24"/>
      <c r="OT464" s="24"/>
      <c r="OU464" s="24"/>
      <c r="OV464" s="24"/>
      <c r="OW464" s="24"/>
      <c r="OX464" s="24"/>
      <c r="OY464" s="24"/>
      <c r="OZ464" s="24"/>
      <c r="PA464" s="24"/>
      <c r="PB464" s="24"/>
      <c r="PC464" s="24"/>
      <c r="PD464" s="24"/>
      <c r="PE464" s="24"/>
      <c r="PF464" s="24"/>
      <c r="PG464" s="24"/>
      <c r="PH464" s="24"/>
      <c r="PI464" s="24"/>
      <c r="PJ464" s="24"/>
      <c r="PK464" s="24"/>
      <c r="PL464" s="24"/>
      <c r="PM464" s="24"/>
      <c r="PN464" s="24"/>
      <c r="PO464" s="24"/>
      <c r="PP464" s="24"/>
      <c r="PQ464" s="24"/>
      <c r="PR464" s="24"/>
      <c r="PS464" s="24"/>
      <c r="PT464" s="24"/>
      <c r="PU464" s="24"/>
      <c r="PV464" s="24"/>
      <c r="PW464" s="24"/>
      <c r="PX464" s="24"/>
      <c r="PY464" s="24"/>
      <c r="PZ464" s="24"/>
      <c r="QA464" s="24"/>
      <c r="QB464" s="24"/>
      <c r="QC464" s="24"/>
      <c r="QD464" s="24"/>
      <c r="QE464" s="24"/>
      <c r="QF464" s="24"/>
      <c r="QG464" s="24"/>
      <c r="QH464" s="24"/>
      <c r="QI464" s="24"/>
      <c r="QJ464" s="24"/>
      <c r="QK464" s="24"/>
      <c r="QL464" s="24"/>
      <c r="QM464" s="24"/>
      <c r="QN464" s="24"/>
      <c r="QO464" s="24"/>
      <c r="QP464" s="24"/>
      <c r="QQ464" s="24"/>
      <c r="QR464" s="24"/>
      <c r="QS464" s="24"/>
      <c r="QT464" s="24"/>
      <c r="QU464" s="24"/>
      <c r="QV464" s="24"/>
      <c r="QW464" s="24"/>
      <c r="QX464" s="24"/>
      <c r="QY464" s="24"/>
      <c r="QZ464" s="24"/>
      <c r="RA464" s="24"/>
      <c r="RB464" s="24"/>
      <c r="RC464" s="24"/>
      <c r="RD464" s="24"/>
      <c r="RE464" s="24"/>
      <c r="RF464" s="24"/>
      <c r="RG464" s="24"/>
      <c r="RH464" s="24"/>
      <c r="RI464" s="24"/>
      <c r="RJ464" s="24"/>
      <c r="RK464" s="24"/>
      <c r="RL464" s="24"/>
      <c r="RM464" s="24"/>
      <c r="RN464" s="24"/>
      <c r="RO464" s="24"/>
      <c r="RP464" s="24"/>
      <c r="RQ464" s="24"/>
      <c r="RR464" s="24"/>
      <c r="RS464" s="24"/>
      <c r="RT464" s="24"/>
      <c r="RU464" s="24"/>
      <c r="RV464" s="24"/>
      <c r="RW464" s="24"/>
      <c r="RX464" s="24"/>
      <c r="RY464" s="24"/>
      <c r="RZ464" s="24"/>
      <c r="SA464" s="24"/>
      <c r="SB464" s="24"/>
      <c r="SC464" s="24"/>
      <c r="SD464" s="24"/>
      <c r="SE464" s="24"/>
      <c r="SF464" s="24"/>
      <c r="SG464" s="24"/>
      <c r="SH464" s="24"/>
      <c r="SI464" s="24"/>
      <c r="SJ464" s="24"/>
      <c r="SK464" s="24"/>
      <c r="SL464" s="24"/>
      <c r="SM464" s="24"/>
      <c r="SN464" s="24"/>
      <c r="SO464" s="24"/>
      <c r="SP464" s="24"/>
      <c r="SQ464" s="24"/>
      <c r="SR464" s="24"/>
      <c r="SS464" s="24"/>
      <c r="ST464" s="24"/>
      <c r="SU464" s="24"/>
      <c r="SV464" s="24"/>
      <c r="SW464" s="24"/>
      <c r="SX464" s="24"/>
      <c r="SY464" s="24"/>
      <c r="SZ464" s="24"/>
      <c r="TA464" s="24"/>
      <c r="TB464" s="24"/>
      <c r="TC464" s="24"/>
      <c r="TD464" s="24"/>
      <c r="TE464" s="24"/>
      <c r="TF464" s="24"/>
      <c r="TG464" s="24"/>
      <c r="TH464" s="24"/>
      <c r="TI464" s="24"/>
      <c r="TJ464" s="24"/>
      <c r="TK464" s="24"/>
      <c r="TL464" s="24"/>
      <c r="TM464" s="24"/>
      <c r="TN464" s="24"/>
      <c r="TO464" s="24"/>
      <c r="TP464" s="24"/>
      <c r="TQ464" s="24"/>
      <c r="TR464" s="24"/>
      <c r="TS464" s="24"/>
      <c r="TT464" s="24"/>
      <c r="TU464" s="24"/>
      <c r="TV464" s="24"/>
      <c r="TW464" s="24"/>
      <c r="TX464" s="24"/>
      <c r="TY464" s="24"/>
      <c r="TZ464" s="24"/>
      <c r="UA464" s="24"/>
      <c r="UB464" s="24"/>
      <c r="UC464" s="24"/>
      <c r="UD464" s="24"/>
      <c r="UE464" s="24"/>
      <c r="UF464" s="24"/>
      <c r="UG464" s="24"/>
      <c r="UH464" s="24"/>
      <c r="UI464" s="24"/>
      <c r="UJ464" s="24"/>
      <c r="UK464" s="24"/>
      <c r="UL464" s="24"/>
      <c r="UM464" s="24"/>
      <c r="UN464" s="24"/>
      <c r="UO464" s="24"/>
      <c r="UP464" s="24"/>
      <c r="UQ464" s="24"/>
      <c r="UR464" s="24"/>
      <c r="US464" s="24"/>
      <c r="UT464" s="24"/>
      <c r="UU464" s="24"/>
      <c r="UV464" s="24"/>
      <c r="UW464" s="24"/>
      <c r="UX464" s="24"/>
      <c r="UY464" s="24"/>
      <c r="UZ464" s="24"/>
      <c r="VA464" s="24"/>
      <c r="VB464" s="24"/>
      <c r="VC464" s="24"/>
      <c r="VD464" s="24"/>
    </row>
    <row r="465" spans="1:576" s="23" customFormat="1" ht="15" customHeight="1" x14ac:dyDescent="0.2">
      <c r="A465" s="18">
        <v>132</v>
      </c>
      <c r="B465" s="89" t="s">
        <v>335</v>
      </c>
      <c r="C465" s="89" t="s">
        <v>336</v>
      </c>
      <c r="D465" s="20">
        <v>14</v>
      </c>
      <c r="E465" s="89" t="s">
        <v>257</v>
      </c>
      <c r="F465" s="89" t="s">
        <v>337</v>
      </c>
      <c r="G465" s="130" t="s">
        <v>127</v>
      </c>
      <c r="H465" s="22">
        <v>40</v>
      </c>
      <c r="I465" s="22" t="s">
        <v>123</v>
      </c>
      <c r="J465" s="21" t="s">
        <v>77</v>
      </c>
      <c r="K465" s="21" t="s">
        <v>285</v>
      </c>
      <c r="L465" s="21" t="s">
        <v>299</v>
      </c>
      <c r="M465" s="22">
        <v>1</v>
      </c>
      <c r="N465" s="126">
        <f>11734.2+500+400</f>
        <v>12634.2</v>
      </c>
      <c r="O465" s="62"/>
      <c r="P465" s="62"/>
      <c r="Q465" s="62">
        <f t="shared" si="220"/>
        <v>12634.2</v>
      </c>
      <c r="R465" s="62">
        <f>70.1*8</f>
        <v>560.79999999999995</v>
      </c>
      <c r="S465" s="62">
        <f t="shared" si="221"/>
        <v>2375.3666666666668</v>
      </c>
      <c r="T465" s="62">
        <f t="shared" si="222"/>
        <v>23753.666666666668</v>
      </c>
      <c r="U465" s="62">
        <f t="shared" si="223"/>
        <v>1895.13</v>
      </c>
      <c r="V465" s="62">
        <f t="shared" si="224"/>
        <v>379.02600000000001</v>
      </c>
      <c r="W465" s="62">
        <f t="shared" si="225"/>
        <v>631.71</v>
      </c>
      <c r="X465" s="62">
        <f t="shared" si="226"/>
        <v>252.68400000000003</v>
      </c>
      <c r="Y465" s="62">
        <f>887+70</f>
        <v>957</v>
      </c>
      <c r="Z465" s="62">
        <f>631+30</f>
        <v>661</v>
      </c>
      <c r="AA465" s="64">
        <f t="shared" si="227"/>
        <v>7126.1</v>
      </c>
      <c r="AB465" s="64">
        <f t="shared" si="228"/>
        <v>20742.811111111114</v>
      </c>
      <c r="AC465" s="64">
        <f t="shared" si="229"/>
        <v>248913.73333333337</v>
      </c>
      <c r="AD465" s="64"/>
      <c r="AE465" s="64"/>
      <c r="AF465" s="64"/>
      <c r="AG465" s="64"/>
      <c r="AH465" s="64"/>
      <c r="AI465" s="64"/>
      <c r="AJ465" s="64"/>
      <c r="AK465" s="64"/>
      <c r="AL465" s="6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  <c r="IU465" s="24"/>
      <c r="IV465" s="24"/>
      <c r="IW465" s="24"/>
      <c r="IX465" s="24"/>
      <c r="IY465" s="24"/>
      <c r="IZ465" s="24"/>
      <c r="JA465" s="24"/>
      <c r="JB465" s="24"/>
      <c r="JC465" s="24"/>
      <c r="JD465" s="24"/>
      <c r="JE465" s="24"/>
      <c r="JF465" s="24"/>
      <c r="JG465" s="24"/>
      <c r="JH465" s="24"/>
      <c r="JI465" s="24"/>
      <c r="JJ465" s="24"/>
      <c r="JK465" s="24"/>
      <c r="JL465" s="24"/>
      <c r="JM465" s="24"/>
      <c r="JN465" s="24"/>
      <c r="JO465" s="24"/>
      <c r="JP465" s="24"/>
      <c r="JQ465" s="24"/>
      <c r="JR465" s="24"/>
      <c r="JS465" s="24"/>
      <c r="JT465" s="24"/>
      <c r="JU465" s="24"/>
      <c r="JV465" s="24"/>
      <c r="JW465" s="24"/>
      <c r="JX465" s="24"/>
      <c r="JY465" s="24"/>
      <c r="JZ465" s="24"/>
      <c r="KA465" s="24"/>
      <c r="KB465" s="24"/>
      <c r="KC465" s="24"/>
      <c r="KD465" s="24"/>
      <c r="KE465" s="24"/>
      <c r="KF465" s="24"/>
      <c r="KG465" s="24"/>
      <c r="KH465" s="24"/>
      <c r="KI465" s="24"/>
      <c r="KJ465" s="24"/>
      <c r="KK465" s="24"/>
      <c r="KL465" s="24"/>
      <c r="KM465" s="24"/>
      <c r="KN465" s="24"/>
      <c r="KO465" s="24"/>
      <c r="KP465" s="24"/>
      <c r="KQ465" s="24"/>
      <c r="KR465" s="24"/>
      <c r="KS465" s="24"/>
      <c r="KT465" s="24"/>
      <c r="KU465" s="24"/>
      <c r="KV465" s="24"/>
      <c r="KW465" s="24"/>
      <c r="KX465" s="24"/>
      <c r="KY465" s="24"/>
      <c r="KZ465" s="24"/>
      <c r="LA465" s="24"/>
      <c r="LB465" s="24"/>
      <c r="LC465" s="24"/>
      <c r="LD465" s="24"/>
      <c r="LE465" s="24"/>
      <c r="LF465" s="24"/>
      <c r="LG465" s="24"/>
      <c r="LH465" s="24"/>
      <c r="LI465" s="24"/>
      <c r="LJ465" s="24"/>
      <c r="LK465" s="24"/>
      <c r="LL465" s="24"/>
      <c r="LM465" s="24"/>
      <c r="LN465" s="24"/>
      <c r="LO465" s="24"/>
      <c r="LP465" s="24"/>
      <c r="LQ465" s="24"/>
      <c r="LR465" s="24"/>
      <c r="LS465" s="24"/>
      <c r="LT465" s="24"/>
      <c r="LU465" s="24"/>
      <c r="LV465" s="24"/>
      <c r="LW465" s="24"/>
      <c r="LX465" s="24"/>
      <c r="LY465" s="24"/>
      <c r="LZ465" s="24"/>
      <c r="MA465" s="24"/>
      <c r="MB465" s="24"/>
      <c r="MC465" s="24"/>
      <c r="MD465" s="24"/>
      <c r="ME465" s="24"/>
      <c r="MF465" s="24"/>
      <c r="MG465" s="24"/>
      <c r="MH465" s="24"/>
      <c r="MI465" s="24"/>
      <c r="MJ465" s="24"/>
      <c r="MK465" s="24"/>
      <c r="ML465" s="24"/>
      <c r="MM465" s="24"/>
      <c r="MN465" s="24"/>
      <c r="MO465" s="24"/>
      <c r="MP465" s="24"/>
      <c r="MQ465" s="24"/>
      <c r="MR465" s="24"/>
      <c r="MS465" s="24"/>
      <c r="MT465" s="24"/>
      <c r="MU465" s="24"/>
      <c r="MV465" s="24"/>
      <c r="MW465" s="24"/>
      <c r="MX465" s="24"/>
      <c r="MY465" s="24"/>
      <c r="MZ465" s="24"/>
      <c r="NA465" s="24"/>
      <c r="NB465" s="24"/>
      <c r="NC465" s="24"/>
      <c r="ND465" s="24"/>
      <c r="NE465" s="24"/>
      <c r="NF465" s="24"/>
      <c r="NG465" s="24"/>
      <c r="NH465" s="24"/>
      <c r="NI465" s="24"/>
      <c r="NJ465" s="24"/>
      <c r="NK465" s="24"/>
      <c r="NL465" s="24"/>
      <c r="NM465" s="24"/>
      <c r="NN465" s="24"/>
      <c r="NO465" s="24"/>
      <c r="NP465" s="24"/>
      <c r="NQ465" s="24"/>
      <c r="NR465" s="24"/>
      <c r="NS465" s="24"/>
      <c r="NT465" s="24"/>
      <c r="NU465" s="24"/>
      <c r="NV465" s="24"/>
      <c r="NW465" s="24"/>
      <c r="NX465" s="24"/>
      <c r="NY465" s="24"/>
      <c r="NZ465" s="24"/>
      <c r="OA465" s="24"/>
      <c r="OB465" s="24"/>
      <c r="OC465" s="24"/>
      <c r="OD465" s="24"/>
      <c r="OE465" s="24"/>
      <c r="OF465" s="24"/>
      <c r="OG465" s="24"/>
      <c r="OH465" s="24"/>
      <c r="OI465" s="24"/>
      <c r="OJ465" s="24"/>
      <c r="OK465" s="24"/>
      <c r="OL465" s="24"/>
      <c r="OM465" s="24"/>
      <c r="ON465" s="24"/>
      <c r="OO465" s="24"/>
      <c r="OP465" s="24"/>
      <c r="OQ465" s="24"/>
      <c r="OR465" s="24"/>
      <c r="OS465" s="24"/>
      <c r="OT465" s="24"/>
      <c r="OU465" s="24"/>
      <c r="OV465" s="24"/>
      <c r="OW465" s="24"/>
      <c r="OX465" s="24"/>
      <c r="OY465" s="24"/>
      <c r="OZ465" s="24"/>
      <c r="PA465" s="24"/>
      <c r="PB465" s="24"/>
      <c r="PC465" s="24"/>
      <c r="PD465" s="24"/>
      <c r="PE465" s="24"/>
      <c r="PF465" s="24"/>
      <c r="PG465" s="24"/>
      <c r="PH465" s="24"/>
      <c r="PI465" s="24"/>
      <c r="PJ465" s="24"/>
      <c r="PK465" s="24"/>
      <c r="PL465" s="24"/>
      <c r="PM465" s="24"/>
      <c r="PN465" s="24"/>
      <c r="PO465" s="24"/>
      <c r="PP465" s="24"/>
      <c r="PQ465" s="24"/>
      <c r="PR465" s="24"/>
      <c r="PS465" s="24"/>
      <c r="PT465" s="24"/>
      <c r="PU465" s="24"/>
      <c r="PV465" s="24"/>
      <c r="PW465" s="24"/>
      <c r="PX465" s="24"/>
      <c r="PY465" s="24"/>
      <c r="PZ465" s="24"/>
      <c r="QA465" s="24"/>
      <c r="QB465" s="24"/>
      <c r="QC465" s="24"/>
      <c r="QD465" s="24"/>
      <c r="QE465" s="24"/>
      <c r="QF465" s="24"/>
      <c r="QG465" s="24"/>
      <c r="QH465" s="24"/>
      <c r="QI465" s="24"/>
      <c r="QJ465" s="24"/>
      <c r="QK465" s="24"/>
      <c r="QL465" s="24"/>
      <c r="QM465" s="24"/>
      <c r="QN465" s="24"/>
      <c r="QO465" s="24"/>
      <c r="QP465" s="24"/>
      <c r="QQ465" s="24"/>
      <c r="QR465" s="24"/>
      <c r="QS465" s="24"/>
      <c r="QT465" s="24"/>
      <c r="QU465" s="24"/>
      <c r="QV465" s="24"/>
      <c r="QW465" s="24"/>
      <c r="QX465" s="24"/>
      <c r="QY465" s="24"/>
      <c r="QZ465" s="24"/>
      <c r="RA465" s="24"/>
      <c r="RB465" s="24"/>
      <c r="RC465" s="24"/>
      <c r="RD465" s="24"/>
      <c r="RE465" s="24"/>
      <c r="RF465" s="24"/>
      <c r="RG465" s="24"/>
      <c r="RH465" s="24"/>
      <c r="RI465" s="24"/>
      <c r="RJ465" s="24"/>
      <c r="RK465" s="24"/>
      <c r="RL465" s="24"/>
      <c r="RM465" s="24"/>
      <c r="RN465" s="24"/>
      <c r="RO465" s="24"/>
      <c r="RP465" s="24"/>
      <c r="RQ465" s="24"/>
      <c r="RR465" s="24"/>
      <c r="RS465" s="24"/>
      <c r="RT465" s="24"/>
      <c r="RU465" s="24"/>
      <c r="RV465" s="24"/>
      <c r="RW465" s="24"/>
      <c r="RX465" s="24"/>
      <c r="RY465" s="24"/>
      <c r="RZ465" s="24"/>
      <c r="SA465" s="24"/>
      <c r="SB465" s="24"/>
      <c r="SC465" s="24"/>
      <c r="SD465" s="24"/>
      <c r="SE465" s="24"/>
      <c r="SF465" s="24"/>
      <c r="SG465" s="24"/>
      <c r="SH465" s="24"/>
      <c r="SI465" s="24"/>
      <c r="SJ465" s="24"/>
      <c r="SK465" s="24"/>
      <c r="SL465" s="24"/>
      <c r="SM465" s="24"/>
      <c r="SN465" s="24"/>
      <c r="SO465" s="24"/>
      <c r="SP465" s="24"/>
      <c r="SQ465" s="24"/>
      <c r="SR465" s="24"/>
      <c r="SS465" s="24"/>
      <c r="ST465" s="24"/>
      <c r="SU465" s="24"/>
      <c r="SV465" s="24"/>
      <c r="SW465" s="24"/>
      <c r="SX465" s="24"/>
      <c r="SY465" s="24"/>
      <c r="SZ465" s="24"/>
      <c r="TA465" s="24"/>
      <c r="TB465" s="24"/>
      <c r="TC465" s="24"/>
      <c r="TD465" s="24"/>
      <c r="TE465" s="24"/>
      <c r="TF465" s="24"/>
      <c r="TG465" s="24"/>
      <c r="TH465" s="24"/>
      <c r="TI465" s="24"/>
      <c r="TJ465" s="24"/>
      <c r="TK465" s="24"/>
      <c r="TL465" s="24"/>
      <c r="TM465" s="24"/>
      <c r="TN465" s="24"/>
      <c r="TO465" s="24"/>
      <c r="TP465" s="24"/>
      <c r="TQ465" s="24"/>
      <c r="TR465" s="24"/>
      <c r="TS465" s="24"/>
      <c r="TT465" s="24"/>
      <c r="TU465" s="24"/>
      <c r="TV465" s="24"/>
      <c r="TW465" s="24"/>
      <c r="TX465" s="24"/>
      <c r="TY465" s="24"/>
      <c r="TZ465" s="24"/>
      <c r="UA465" s="24"/>
      <c r="UB465" s="24"/>
      <c r="UC465" s="24"/>
      <c r="UD465" s="24"/>
      <c r="UE465" s="24"/>
      <c r="UF465" s="24"/>
      <c r="UG465" s="24"/>
      <c r="UH465" s="24"/>
      <c r="UI465" s="24"/>
      <c r="UJ465" s="24"/>
      <c r="UK465" s="24"/>
      <c r="UL465" s="24"/>
      <c r="UM465" s="24"/>
      <c r="UN465" s="24"/>
      <c r="UO465" s="24"/>
      <c r="UP465" s="24"/>
      <c r="UQ465" s="24"/>
      <c r="UR465" s="24"/>
      <c r="US465" s="24"/>
      <c r="UT465" s="24"/>
      <c r="UU465" s="24"/>
      <c r="UV465" s="24"/>
      <c r="UW465" s="24"/>
      <c r="UX465" s="24"/>
      <c r="UY465" s="24"/>
      <c r="UZ465" s="24"/>
      <c r="VA465" s="24"/>
      <c r="VB465" s="24"/>
      <c r="VC465" s="24"/>
      <c r="VD465" s="24"/>
    </row>
    <row r="466" spans="1:576" s="23" customFormat="1" ht="15" customHeight="1" x14ac:dyDescent="0.2">
      <c r="A466" s="18">
        <v>133</v>
      </c>
      <c r="B466" s="89" t="s">
        <v>335</v>
      </c>
      <c r="C466" s="89" t="s">
        <v>336</v>
      </c>
      <c r="D466" s="20">
        <v>14</v>
      </c>
      <c r="E466" s="89" t="s">
        <v>257</v>
      </c>
      <c r="F466" s="89" t="s">
        <v>337</v>
      </c>
      <c r="G466" s="130" t="s">
        <v>8</v>
      </c>
      <c r="H466" s="22">
        <v>40</v>
      </c>
      <c r="I466" s="157" t="s">
        <v>123</v>
      </c>
      <c r="J466" s="21" t="s">
        <v>250</v>
      </c>
      <c r="K466" s="21" t="s">
        <v>284</v>
      </c>
      <c r="L466" s="21" t="s">
        <v>299</v>
      </c>
      <c r="M466" s="22">
        <v>1</v>
      </c>
      <c r="N466" s="62">
        <v>13333</v>
      </c>
      <c r="O466" s="62">
        <f t="shared" ref="O466:O476" si="230">+N466*20%</f>
        <v>2666.6000000000004</v>
      </c>
      <c r="P466" s="62"/>
      <c r="Q466" s="62">
        <f t="shared" si="220"/>
        <v>15999.6</v>
      </c>
      <c r="R466" s="62">
        <f>70.1*7</f>
        <v>490.69999999999993</v>
      </c>
      <c r="S466" s="62">
        <f t="shared" si="221"/>
        <v>2961.9333333333334</v>
      </c>
      <c r="T466" s="62">
        <f t="shared" si="222"/>
        <v>29619.333333333332</v>
      </c>
      <c r="U466" s="62">
        <f t="shared" si="223"/>
        <v>2399.94</v>
      </c>
      <c r="V466" s="62">
        <f t="shared" si="224"/>
        <v>479.988</v>
      </c>
      <c r="W466" s="62">
        <f t="shared" si="225"/>
        <v>799.98</v>
      </c>
      <c r="X466" s="62">
        <f t="shared" si="226"/>
        <v>319.99200000000002</v>
      </c>
      <c r="Y466" s="62">
        <f t="shared" ref="Y466:Y471" si="231">1068+25</f>
        <v>1093</v>
      </c>
      <c r="Z466" s="62">
        <v>679</v>
      </c>
      <c r="AA466" s="64">
        <f t="shared" si="227"/>
        <v>8885.7999999999993</v>
      </c>
      <c r="AB466" s="64">
        <f t="shared" si="228"/>
        <v>25717.788888888885</v>
      </c>
      <c r="AC466" s="64">
        <f t="shared" si="229"/>
        <v>308613.46666666662</v>
      </c>
      <c r="AD466" s="64"/>
      <c r="AE466" s="64"/>
      <c r="AF466" s="64"/>
      <c r="AG466" s="64"/>
      <c r="AH466" s="64"/>
      <c r="AI466" s="64"/>
      <c r="AJ466" s="64"/>
      <c r="AK466" s="64"/>
      <c r="AL466" s="6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  <c r="IY466" s="24"/>
      <c r="IZ466" s="24"/>
      <c r="JA466" s="24"/>
      <c r="JB466" s="24"/>
      <c r="JC466" s="24"/>
      <c r="JD466" s="24"/>
      <c r="JE466" s="24"/>
      <c r="JF466" s="24"/>
      <c r="JG466" s="24"/>
      <c r="JH466" s="24"/>
      <c r="JI466" s="24"/>
      <c r="JJ466" s="24"/>
      <c r="JK466" s="24"/>
      <c r="JL466" s="24"/>
      <c r="JM466" s="24"/>
      <c r="JN466" s="24"/>
      <c r="JO466" s="24"/>
      <c r="JP466" s="24"/>
      <c r="JQ466" s="24"/>
      <c r="JR466" s="24"/>
      <c r="JS466" s="24"/>
      <c r="JT466" s="24"/>
      <c r="JU466" s="24"/>
      <c r="JV466" s="24"/>
      <c r="JW466" s="24"/>
      <c r="JX466" s="24"/>
      <c r="JY466" s="24"/>
      <c r="JZ466" s="24"/>
      <c r="KA466" s="24"/>
      <c r="KB466" s="24"/>
      <c r="KC466" s="24"/>
      <c r="KD466" s="24"/>
      <c r="KE466" s="24"/>
      <c r="KF466" s="24"/>
      <c r="KG466" s="24"/>
      <c r="KH466" s="24"/>
      <c r="KI466" s="24"/>
      <c r="KJ466" s="24"/>
      <c r="KK466" s="24"/>
      <c r="KL466" s="24"/>
      <c r="KM466" s="24"/>
      <c r="KN466" s="24"/>
      <c r="KO466" s="24"/>
      <c r="KP466" s="24"/>
      <c r="KQ466" s="24"/>
      <c r="KR466" s="24"/>
      <c r="KS466" s="24"/>
      <c r="KT466" s="24"/>
      <c r="KU466" s="24"/>
      <c r="KV466" s="24"/>
      <c r="KW466" s="24"/>
      <c r="KX466" s="24"/>
      <c r="KY466" s="24"/>
      <c r="KZ466" s="24"/>
      <c r="LA466" s="24"/>
      <c r="LB466" s="24"/>
      <c r="LC466" s="24"/>
      <c r="LD466" s="24"/>
      <c r="LE466" s="24"/>
      <c r="LF466" s="24"/>
      <c r="LG466" s="24"/>
      <c r="LH466" s="24"/>
      <c r="LI466" s="24"/>
      <c r="LJ466" s="24"/>
      <c r="LK466" s="24"/>
      <c r="LL466" s="24"/>
      <c r="LM466" s="24"/>
      <c r="LN466" s="24"/>
      <c r="LO466" s="24"/>
      <c r="LP466" s="24"/>
      <c r="LQ466" s="24"/>
      <c r="LR466" s="24"/>
      <c r="LS466" s="24"/>
      <c r="LT466" s="24"/>
      <c r="LU466" s="24"/>
      <c r="LV466" s="24"/>
      <c r="LW466" s="24"/>
      <c r="LX466" s="24"/>
      <c r="LY466" s="24"/>
      <c r="LZ466" s="24"/>
      <c r="MA466" s="24"/>
      <c r="MB466" s="24"/>
      <c r="MC466" s="24"/>
      <c r="MD466" s="24"/>
      <c r="ME466" s="24"/>
      <c r="MF466" s="24"/>
      <c r="MG466" s="24"/>
      <c r="MH466" s="24"/>
      <c r="MI466" s="24"/>
      <c r="MJ466" s="24"/>
      <c r="MK466" s="24"/>
      <c r="ML466" s="24"/>
      <c r="MM466" s="24"/>
      <c r="MN466" s="24"/>
      <c r="MO466" s="24"/>
      <c r="MP466" s="24"/>
      <c r="MQ466" s="24"/>
      <c r="MR466" s="24"/>
      <c r="MS466" s="24"/>
      <c r="MT466" s="24"/>
      <c r="MU466" s="24"/>
      <c r="MV466" s="24"/>
      <c r="MW466" s="24"/>
      <c r="MX466" s="24"/>
      <c r="MY466" s="24"/>
      <c r="MZ466" s="24"/>
      <c r="NA466" s="24"/>
      <c r="NB466" s="24"/>
      <c r="NC466" s="24"/>
      <c r="ND466" s="24"/>
      <c r="NE466" s="24"/>
      <c r="NF466" s="24"/>
      <c r="NG466" s="24"/>
      <c r="NH466" s="24"/>
      <c r="NI466" s="24"/>
      <c r="NJ466" s="24"/>
      <c r="NK466" s="24"/>
      <c r="NL466" s="24"/>
      <c r="NM466" s="24"/>
      <c r="NN466" s="24"/>
      <c r="NO466" s="24"/>
      <c r="NP466" s="24"/>
      <c r="NQ466" s="24"/>
      <c r="NR466" s="24"/>
      <c r="NS466" s="24"/>
      <c r="NT466" s="24"/>
      <c r="NU466" s="24"/>
      <c r="NV466" s="24"/>
      <c r="NW466" s="24"/>
      <c r="NX466" s="24"/>
      <c r="NY466" s="24"/>
      <c r="NZ466" s="24"/>
      <c r="OA466" s="24"/>
      <c r="OB466" s="24"/>
      <c r="OC466" s="24"/>
      <c r="OD466" s="24"/>
      <c r="OE466" s="24"/>
      <c r="OF466" s="24"/>
      <c r="OG466" s="24"/>
      <c r="OH466" s="24"/>
      <c r="OI466" s="24"/>
      <c r="OJ466" s="24"/>
      <c r="OK466" s="24"/>
      <c r="OL466" s="24"/>
      <c r="OM466" s="24"/>
      <c r="ON466" s="24"/>
      <c r="OO466" s="24"/>
      <c r="OP466" s="24"/>
      <c r="OQ466" s="24"/>
      <c r="OR466" s="24"/>
      <c r="OS466" s="24"/>
      <c r="OT466" s="24"/>
      <c r="OU466" s="24"/>
      <c r="OV466" s="24"/>
      <c r="OW466" s="24"/>
      <c r="OX466" s="24"/>
      <c r="OY466" s="24"/>
      <c r="OZ466" s="24"/>
      <c r="PA466" s="24"/>
      <c r="PB466" s="24"/>
      <c r="PC466" s="24"/>
      <c r="PD466" s="24"/>
      <c r="PE466" s="24"/>
      <c r="PF466" s="24"/>
      <c r="PG466" s="24"/>
      <c r="PH466" s="24"/>
      <c r="PI466" s="24"/>
      <c r="PJ466" s="24"/>
      <c r="PK466" s="24"/>
      <c r="PL466" s="24"/>
      <c r="PM466" s="24"/>
      <c r="PN466" s="24"/>
      <c r="PO466" s="24"/>
      <c r="PP466" s="24"/>
      <c r="PQ466" s="24"/>
      <c r="PR466" s="24"/>
      <c r="PS466" s="24"/>
      <c r="PT466" s="24"/>
      <c r="PU466" s="24"/>
      <c r="PV466" s="24"/>
      <c r="PW466" s="24"/>
      <c r="PX466" s="24"/>
      <c r="PY466" s="24"/>
      <c r="PZ466" s="24"/>
      <c r="QA466" s="24"/>
      <c r="QB466" s="24"/>
      <c r="QC466" s="24"/>
      <c r="QD466" s="24"/>
      <c r="QE466" s="24"/>
      <c r="QF466" s="24"/>
      <c r="QG466" s="24"/>
      <c r="QH466" s="24"/>
      <c r="QI466" s="24"/>
      <c r="QJ466" s="24"/>
      <c r="QK466" s="24"/>
      <c r="QL466" s="24"/>
      <c r="QM466" s="24"/>
      <c r="QN466" s="24"/>
      <c r="QO466" s="24"/>
      <c r="QP466" s="24"/>
      <c r="QQ466" s="24"/>
      <c r="QR466" s="24"/>
      <c r="QS466" s="24"/>
      <c r="QT466" s="24"/>
      <c r="QU466" s="24"/>
      <c r="QV466" s="24"/>
      <c r="QW466" s="24"/>
      <c r="QX466" s="24"/>
      <c r="QY466" s="24"/>
      <c r="QZ466" s="24"/>
      <c r="RA466" s="24"/>
      <c r="RB466" s="24"/>
      <c r="RC466" s="24"/>
      <c r="RD466" s="24"/>
      <c r="RE466" s="24"/>
      <c r="RF466" s="24"/>
      <c r="RG466" s="24"/>
      <c r="RH466" s="24"/>
      <c r="RI466" s="24"/>
      <c r="RJ466" s="24"/>
      <c r="RK466" s="24"/>
      <c r="RL466" s="24"/>
      <c r="RM466" s="24"/>
      <c r="RN466" s="24"/>
      <c r="RO466" s="24"/>
      <c r="RP466" s="24"/>
      <c r="RQ466" s="24"/>
      <c r="RR466" s="24"/>
      <c r="RS466" s="24"/>
      <c r="RT466" s="24"/>
      <c r="RU466" s="24"/>
      <c r="RV466" s="24"/>
      <c r="RW466" s="24"/>
      <c r="RX466" s="24"/>
      <c r="RY466" s="24"/>
      <c r="RZ466" s="24"/>
      <c r="SA466" s="24"/>
      <c r="SB466" s="24"/>
      <c r="SC466" s="24"/>
      <c r="SD466" s="24"/>
      <c r="SE466" s="24"/>
      <c r="SF466" s="24"/>
      <c r="SG466" s="24"/>
      <c r="SH466" s="24"/>
      <c r="SI466" s="24"/>
      <c r="SJ466" s="24"/>
      <c r="SK466" s="24"/>
      <c r="SL466" s="24"/>
      <c r="SM466" s="24"/>
      <c r="SN466" s="24"/>
      <c r="SO466" s="24"/>
      <c r="SP466" s="24"/>
      <c r="SQ466" s="24"/>
      <c r="SR466" s="24"/>
      <c r="SS466" s="24"/>
      <c r="ST466" s="24"/>
      <c r="SU466" s="24"/>
      <c r="SV466" s="24"/>
      <c r="SW466" s="24"/>
      <c r="SX466" s="24"/>
      <c r="SY466" s="24"/>
      <c r="SZ466" s="24"/>
      <c r="TA466" s="24"/>
      <c r="TB466" s="24"/>
      <c r="TC466" s="24"/>
      <c r="TD466" s="24"/>
      <c r="TE466" s="24"/>
      <c r="TF466" s="24"/>
      <c r="TG466" s="24"/>
      <c r="TH466" s="24"/>
      <c r="TI466" s="24"/>
      <c r="TJ466" s="24"/>
      <c r="TK466" s="24"/>
      <c r="TL466" s="24"/>
      <c r="TM466" s="24"/>
      <c r="TN466" s="24"/>
      <c r="TO466" s="24"/>
      <c r="TP466" s="24"/>
      <c r="TQ466" s="24"/>
      <c r="TR466" s="24"/>
      <c r="TS466" s="24"/>
      <c r="TT466" s="24"/>
      <c r="TU466" s="24"/>
      <c r="TV466" s="24"/>
      <c r="TW466" s="24"/>
      <c r="TX466" s="24"/>
      <c r="TY466" s="24"/>
      <c r="TZ466" s="24"/>
      <c r="UA466" s="24"/>
      <c r="UB466" s="24"/>
      <c r="UC466" s="24"/>
      <c r="UD466" s="24"/>
      <c r="UE466" s="24"/>
      <c r="UF466" s="24"/>
      <c r="UG466" s="24"/>
      <c r="UH466" s="24"/>
      <c r="UI466" s="24"/>
      <c r="UJ466" s="24"/>
      <c r="UK466" s="24"/>
      <c r="UL466" s="24"/>
      <c r="UM466" s="24"/>
      <c r="UN466" s="24"/>
      <c r="UO466" s="24"/>
      <c r="UP466" s="24"/>
      <c r="UQ466" s="24"/>
      <c r="UR466" s="24"/>
      <c r="US466" s="24"/>
      <c r="UT466" s="24"/>
      <c r="UU466" s="24"/>
      <c r="UV466" s="24"/>
      <c r="UW466" s="24"/>
      <c r="UX466" s="24"/>
      <c r="UY466" s="24"/>
      <c r="UZ466" s="24"/>
      <c r="VA466" s="24"/>
      <c r="VB466" s="24"/>
      <c r="VC466" s="24"/>
      <c r="VD466" s="24"/>
    </row>
    <row r="467" spans="1:576" s="23" customFormat="1" ht="15" customHeight="1" x14ac:dyDescent="0.2">
      <c r="A467" s="18">
        <v>134</v>
      </c>
      <c r="B467" s="89" t="s">
        <v>335</v>
      </c>
      <c r="C467" s="89" t="s">
        <v>336</v>
      </c>
      <c r="D467" s="20">
        <v>14</v>
      </c>
      <c r="E467" s="89" t="s">
        <v>257</v>
      </c>
      <c r="F467" s="89" t="s">
        <v>337</v>
      </c>
      <c r="G467" s="130" t="s">
        <v>8</v>
      </c>
      <c r="H467" s="22">
        <v>40</v>
      </c>
      <c r="I467" s="157" t="s">
        <v>123</v>
      </c>
      <c r="J467" s="21" t="s">
        <v>250</v>
      </c>
      <c r="K467" s="21" t="s">
        <v>284</v>
      </c>
      <c r="L467" s="21" t="s">
        <v>299</v>
      </c>
      <c r="M467" s="22">
        <v>1</v>
      </c>
      <c r="N467" s="62">
        <v>13333</v>
      </c>
      <c r="O467" s="62">
        <f t="shared" si="230"/>
        <v>2666.6000000000004</v>
      </c>
      <c r="P467" s="62"/>
      <c r="Q467" s="62">
        <f t="shared" si="220"/>
        <v>15999.6</v>
      </c>
      <c r="R467" s="62">
        <f>70.1*7</f>
        <v>490.69999999999993</v>
      </c>
      <c r="S467" s="62">
        <f t="shared" si="221"/>
        <v>2961.9333333333334</v>
      </c>
      <c r="T467" s="62">
        <f t="shared" si="222"/>
        <v>29619.333333333332</v>
      </c>
      <c r="U467" s="62">
        <f t="shared" si="223"/>
        <v>2399.94</v>
      </c>
      <c r="V467" s="62">
        <f t="shared" si="224"/>
        <v>479.988</v>
      </c>
      <c r="W467" s="62">
        <f t="shared" si="225"/>
        <v>799.98</v>
      </c>
      <c r="X467" s="62">
        <f t="shared" si="226"/>
        <v>319.99200000000002</v>
      </c>
      <c r="Y467" s="62">
        <f t="shared" si="231"/>
        <v>1093</v>
      </c>
      <c r="Z467" s="62">
        <v>679</v>
      </c>
      <c r="AA467" s="64">
        <f t="shared" si="227"/>
        <v>8885.7999999999993</v>
      </c>
      <c r="AB467" s="64">
        <f t="shared" si="228"/>
        <v>25717.788888888885</v>
      </c>
      <c r="AC467" s="64">
        <f t="shared" si="229"/>
        <v>308613.46666666662</v>
      </c>
      <c r="AD467" s="64"/>
      <c r="AE467" s="64"/>
      <c r="AF467" s="64"/>
      <c r="AG467" s="64"/>
      <c r="AH467" s="64"/>
      <c r="AI467" s="64"/>
      <c r="AJ467" s="64"/>
      <c r="AK467" s="64"/>
      <c r="AL467" s="6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  <c r="IU467" s="24"/>
      <c r="IV467" s="24"/>
      <c r="IW467" s="24"/>
      <c r="IX467" s="24"/>
      <c r="IY467" s="24"/>
      <c r="IZ467" s="24"/>
      <c r="JA467" s="24"/>
      <c r="JB467" s="24"/>
      <c r="JC467" s="24"/>
      <c r="JD467" s="24"/>
      <c r="JE467" s="24"/>
      <c r="JF467" s="24"/>
      <c r="JG467" s="24"/>
      <c r="JH467" s="24"/>
      <c r="JI467" s="24"/>
      <c r="JJ467" s="24"/>
      <c r="JK467" s="24"/>
      <c r="JL467" s="24"/>
      <c r="JM467" s="24"/>
      <c r="JN467" s="24"/>
      <c r="JO467" s="24"/>
      <c r="JP467" s="24"/>
      <c r="JQ467" s="24"/>
      <c r="JR467" s="24"/>
      <c r="JS467" s="24"/>
      <c r="JT467" s="24"/>
      <c r="JU467" s="24"/>
      <c r="JV467" s="24"/>
      <c r="JW467" s="24"/>
      <c r="JX467" s="24"/>
      <c r="JY467" s="24"/>
      <c r="JZ467" s="24"/>
      <c r="KA467" s="24"/>
      <c r="KB467" s="24"/>
      <c r="KC467" s="24"/>
      <c r="KD467" s="24"/>
      <c r="KE467" s="24"/>
      <c r="KF467" s="24"/>
      <c r="KG467" s="24"/>
      <c r="KH467" s="24"/>
      <c r="KI467" s="24"/>
      <c r="KJ467" s="24"/>
      <c r="KK467" s="24"/>
      <c r="KL467" s="24"/>
      <c r="KM467" s="24"/>
      <c r="KN467" s="24"/>
      <c r="KO467" s="24"/>
      <c r="KP467" s="24"/>
      <c r="KQ467" s="24"/>
      <c r="KR467" s="24"/>
      <c r="KS467" s="24"/>
      <c r="KT467" s="24"/>
      <c r="KU467" s="24"/>
      <c r="KV467" s="24"/>
      <c r="KW467" s="24"/>
      <c r="KX467" s="24"/>
      <c r="KY467" s="24"/>
      <c r="KZ467" s="24"/>
      <c r="LA467" s="24"/>
      <c r="LB467" s="24"/>
      <c r="LC467" s="24"/>
      <c r="LD467" s="24"/>
      <c r="LE467" s="24"/>
      <c r="LF467" s="24"/>
      <c r="LG467" s="24"/>
      <c r="LH467" s="24"/>
      <c r="LI467" s="24"/>
      <c r="LJ467" s="24"/>
      <c r="LK467" s="24"/>
      <c r="LL467" s="24"/>
      <c r="LM467" s="24"/>
      <c r="LN467" s="24"/>
      <c r="LO467" s="24"/>
      <c r="LP467" s="24"/>
      <c r="LQ467" s="24"/>
      <c r="LR467" s="24"/>
      <c r="LS467" s="24"/>
      <c r="LT467" s="24"/>
      <c r="LU467" s="24"/>
      <c r="LV467" s="24"/>
      <c r="LW467" s="24"/>
      <c r="LX467" s="24"/>
      <c r="LY467" s="24"/>
      <c r="LZ467" s="24"/>
      <c r="MA467" s="24"/>
      <c r="MB467" s="24"/>
      <c r="MC467" s="24"/>
      <c r="MD467" s="24"/>
      <c r="ME467" s="24"/>
      <c r="MF467" s="24"/>
      <c r="MG467" s="24"/>
      <c r="MH467" s="24"/>
      <c r="MI467" s="24"/>
      <c r="MJ467" s="24"/>
      <c r="MK467" s="24"/>
      <c r="ML467" s="24"/>
      <c r="MM467" s="24"/>
      <c r="MN467" s="24"/>
      <c r="MO467" s="24"/>
      <c r="MP467" s="24"/>
      <c r="MQ467" s="24"/>
      <c r="MR467" s="24"/>
      <c r="MS467" s="24"/>
      <c r="MT467" s="24"/>
      <c r="MU467" s="24"/>
      <c r="MV467" s="24"/>
      <c r="MW467" s="24"/>
      <c r="MX467" s="24"/>
      <c r="MY467" s="24"/>
      <c r="MZ467" s="24"/>
      <c r="NA467" s="24"/>
      <c r="NB467" s="24"/>
      <c r="NC467" s="24"/>
      <c r="ND467" s="24"/>
      <c r="NE467" s="24"/>
      <c r="NF467" s="24"/>
      <c r="NG467" s="24"/>
      <c r="NH467" s="24"/>
      <c r="NI467" s="24"/>
      <c r="NJ467" s="24"/>
      <c r="NK467" s="24"/>
      <c r="NL467" s="24"/>
      <c r="NM467" s="24"/>
      <c r="NN467" s="24"/>
      <c r="NO467" s="24"/>
      <c r="NP467" s="24"/>
      <c r="NQ467" s="24"/>
      <c r="NR467" s="24"/>
      <c r="NS467" s="24"/>
      <c r="NT467" s="24"/>
      <c r="NU467" s="24"/>
      <c r="NV467" s="24"/>
      <c r="NW467" s="24"/>
      <c r="NX467" s="24"/>
      <c r="NY467" s="24"/>
      <c r="NZ467" s="24"/>
      <c r="OA467" s="24"/>
      <c r="OB467" s="24"/>
      <c r="OC467" s="24"/>
      <c r="OD467" s="24"/>
      <c r="OE467" s="24"/>
      <c r="OF467" s="24"/>
      <c r="OG467" s="24"/>
      <c r="OH467" s="24"/>
      <c r="OI467" s="24"/>
      <c r="OJ467" s="24"/>
      <c r="OK467" s="24"/>
      <c r="OL467" s="24"/>
      <c r="OM467" s="24"/>
      <c r="ON467" s="24"/>
      <c r="OO467" s="24"/>
      <c r="OP467" s="24"/>
      <c r="OQ467" s="24"/>
      <c r="OR467" s="24"/>
      <c r="OS467" s="24"/>
      <c r="OT467" s="24"/>
      <c r="OU467" s="24"/>
      <c r="OV467" s="24"/>
      <c r="OW467" s="24"/>
      <c r="OX467" s="24"/>
      <c r="OY467" s="24"/>
      <c r="OZ467" s="24"/>
      <c r="PA467" s="24"/>
      <c r="PB467" s="24"/>
      <c r="PC467" s="24"/>
      <c r="PD467" s="24"/>
      <c r="PE467" s="24"/>
      <c r="PF467" s="24"/>
      <c r="PG467" s="24"/>
      <c r="PH467" s="24"/>
      <c r="PI467" s="24"/>
      <c r="PJ467" s="24"/>
      <c r="PK467" s="24"/>
      <c r="PL467" s="24"/>
      <c r="PM467" s="24"/>
      <c r="PN467" s="24"/>
      <c r="PO467" s="24"/>
      <c r="PP467" s="24"/>
      <c r="PQ467" s="24"/>
      <c r="PR467" s="24"/>
      <c r="PS467" s="24"/>
      <c r="PT467" s="24"/>
      <c r="PU467" s="24"/>
      <c r="PV467" s="24"/>
      <c r="PW467" s="24"/>
      <c r="PX467" s="24"/>
      <c r="PY467" s="24"/>
      <c r="PZ467" s="24"/>
      <c r="QA467" s="24"/>
      <c r="QB467" s="24"/>
      <c r="QC467" s="24"/>
      <c r="QD467" s="24"/>
      <c r="QE467" s="24"/>
      <c r="QF467" s="24"/>
      <c r="QG467" s="24"/>
      <c r="QH467" s="24"/>
      <c r="QI467" s="24"/>
      <c r="QJ467" s="24"/>
      <c r="QK467" s="24"/>
      <c r="QL467" s="24"/>
      <c r="QM467" s="24"/>
      <c r="QN467" s="24"/>
      <c r="QO467" s="24"/>
      <c r="QP467" s="24"/>
      <c r="QQ467" s="24"/>
      <c r="QR467" s="24"/>
      <c r="QS467" s="24"/>
      <c r="QT467" s="24"/>
      <c r="QU467" s="24"/>
      <c r="QV467" s="24"/>
      <c r="QW467" s="24"/>
      <c r="QX467" s="24"/>
      <c r="QY467" s="24"/>
      <c r="QZ467" s="24"/>
      <c r="RA467" s="24"/>
      <c r="RB467" s="24"/>
      <c r="RC467" s="24"/>
      <c r="RD467" s="24"/>
      <c r="RE467" s="24"/>
      <c r="RF467" s="24"/>
      <c r="RG467" s="24"/>
      <c r="RH467" s="24"/>
      <c r="RI467" s="24"/>
      <c r="RJ467" s="24"/>
      <c r="RK467" s="24"/>
      <c r="RL467" s="24"/>
      <c r="RM467" s="24"/>
      <c r="RN467" s="24"/>
      <c r="RO467" s="24"/>
      <c r="RP467" s="24"/>
      <c r="RQ467" s="24"/>
      <c r="RR467" s="24"/>
      <c r="RS467" s="24"/>
      <c r="RT467" s="24"/>
      <c r="RU467" s="24"/>
      <c r="RV467" s="24"/>
      <c r="RW467" s="24"/>
      <c r="RX467" s="24"/>
      <c r="RY467" s="24"/>
      <c r="RZ467" s="24"/>
      <c r="SA467" s="24"/>
      <c r="SB467" s="24"/>
      <c r="SC467" s="24"/>
      <c r="SD467" s="24"/>
      <c r="SE467" s="24"/>
      <c r="SF467" s="24"/>
      <c r="SG467" s="24"/>
      <c r="SH467" s="24"/>
      <c r="SI467" s="24"/>
      <c r="SJ467" s="24"/>
      <c r="SK467" s="24"/>
      <c r="SL467" s="24"/>
      <c r="SM467" s="24"/>
      <c r="SN467" s="24"/>
      <c r="SO467" s="24"/>
      <c r="SP467" s="24"/>
      <c r="SQ467" s="24"/>
      <c r="SR467" s="24"/>
      <c r="SS467" s="24"/>
      <c r="ST467" s="24"/>
      <c r="SU467" s="24"/>
      <c r="SV467" s="24"/>
      <c r="SW467" s="24"/>
      <c r="SX467" s="24"/>
      <c r="SY467" s="24"/>
      <c r="SZ467" s="24"/>
      <c r="TA467" s="24"/>
      <c r="TB467" s="24"/>
      <c r="TC467" s="24"/>
      <c r="TD467" s="24"/>
      <c r="TE467" s="24"/>
      <c r="TF467" s="24"/>
      <c r="TG467" s="24"/>
      <c r="TH467" s="24"/>
      <c r="TI467" s="24"/>
      <c r="TJ467" s="24"/>
      <c r="TK467" s="24"/>
      <c r="TL467" s="24"/>
      <c r="TM467" s="24"/>
      <c r="TN467" s="24"/>
      <c r="TO467" s="24"/>
      <c r="TP467" s="24"/>
      <c r="TQ467" s="24"/>
      <c r="TR467" s="24"/>
      <c r="TS467" s="24"/>
      <c r="TT467" s="24"/>
      <c r="TU467" s="24"/>
      <c r="TV467" s="24"/>
      <c r="TW467" s="24"/>
      <c r="TX467" s="24"/>
      <c r="TY467" s="24"/>
      <c r="TZ467" s="24"/>
      <c r="UA467" s="24"/>
      <c r="UB467" s="24"/>
      <c r="UC467" s="24"/>
      <c r="UD467" s="24"/>
      <c r="UE467" s="24"/>
      <c r="UF467" s="24"/>
      <c r="UG467" s="24"/>
      <c r="UH467" s="24"/>
      <c r="UI467" s="24"/>
      <c r="UJ467" s="24"/>
      <c r="UK467" s="24"/>
      <c r="UL467" s="24"/>
      <c r="UM467" s="24"/>
      <c r="UN467" s="24"/>
      <c r="UO467" s="24"/>
      <c r="UP467" s="24"/>
      <c r="UQ467" s="24"/>
      <c r="UR467" s="24"/>
      <c r="US467" s="24"/>
      <c r="UT467" s="24"/>
      <c r="UU467" s="24"/>
      <c r="UV467" s="24"/>
      <c r="UW467" s="24"/>
      <c r="UX467" s="24"/>
      <c r="UY467" s="24"/>
      <c r="UZ467" s="24"/>
      <c r="VA467" s="24"/>
      <c r="VB467" s="24"/>
      <c r="VC467" s="24"/>
      <c r="VD467" s="24"/>
    </row>
    <row r="468" spans="1:576" s="23" customFormat="1" ht="15" customHeight="1" x14ac:dyDescent="0.2">
      <c r="A468" s="18">
        <v>135</v>
      </c>
      <c r="B468" s="89" t="s">
        <v>335</v>
      </c>
      <c r="C468" s="89" t="s">
        <v>336</v>
      </c>
      <c r="D468" s="20">
        <v>14</v>
      </c>
      <c r="E468" s="89" t="s">
        <v>257</v>
      </c>
      <c r="F468" s="89" t="s">
        <v>337</v>
      </c>
      <c r="G468" s="130" t="s">
        <v>8</v>
      </c>
      <c r="H468" s="22">
        <v>40</v>
      </c>
      <c r="I468" s="157" t="s">
        <v>123</v>
      </c>
      <c r="J468" s="21" t="s">
        <v>250</v>
      </c>
      <c r="K468" s="21" t="s">
        <v>284</v>
      </c>
      <c r="L468" s="21" t="s">
        <v>299</v>
      </c>
      <c r="M468" s="22">
        <v>1</v>
      </c>
      <c r="N468" s="62">
        <v>13333</v>
      </c>
      <c r="O468" s="62">
        <f t="shared" si="230"/>
        <v>2666.6000000000004</v>
      </c>
      <c r="P468" s="62"/>
      <c r="Q468" s="62">
        <f t="shared" si="220"/>
        <v>15999.6</v>
      </c>
      <c r="R468" s="62">
        <f>70.1*6</f>
        <v>420.59999999999997</v>
      </c>
      <c r="S468" s="62">
        <f t="shared" si="221"/>
        <v>2961.9333333333334</v>
      </c>
      <c r="T468" s="62">
        <f t="shared" si="222"/>
        <v>29619.333333333332</v>
      </c>
      <c r="U468" s="62">
        <f t="shared" si="223"/>
        <v>2399.94</v>
      </c>
      <c r="V468" s="62">
        <f t="shared" si="224"/>
        <v>479.988</v>
      </c>
      <c r="W468" s="62">
        <f t="shared" si="225"/>
        <v>799.98</v>
      </c>
      <c r="X468" s="62">
        <f t="shared" si="226"/>
        <v>319.99200000000002</v>
      </c>
      <c r="Y468" s="62">
        <f t="shared" si="231"/>
        <v>1093</v>
      </c>
      <c r="Z468" s="62">
        <v>679</v>
      </c>
      <c r="AA468" s="64">
        <f t="shared" si="227"/>
        <v>8885.7999999999993</v>
      </c>
      <c r="AB468" s="64">
        <f t="shared" si="228"/>
        <v>25647.688888888886</v>
      </c>
      <c r="AC468" s="64">
        <f t="shared" si="229"/>
        <v>307772.2666666666</v>
      </c>
      <c r="AD468" s="64"/>
      <c r="AE468" s="64"/>
      <c r="AF468" s="64"/>
      <c r="AG468" s="64"/>
      <c r="AH468" s="64"/>
      <c r="AI468" s="64"/>
      <c r="AJ468" s="64"/>
      <c r="AK468" s="64"/>
      <c r="AL468" s="6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  <c r="IY468" s="24"/>
      <c r="IZ468" s="24"/>
      <c r="JA468" s="24"/>
      <c r="JB468" s="24"/>
      <c r="JC468" s="24"/>
      <c r="JD468" s="24"/>
      <c r="JE468" s="24"/>
      <c r="JF468" s="24"/>
      <c r="JG468" s="24"/>
      <c r="JH468" s="24"/>
      <c r="JI468" s="24"/>
      <c r="JJ468" s="24"/>
      <c r="JK468" s="24"/>
      <c r="JL468" s="24"/>
      <c r="JM468" s="24"/>
      <c r="JN468" s="24"/>
      <c r="JO468" s="24"/>
      <c r="JP468" s="24"/>
      <c r="JQ468" s="24"/>
      <c r="JR468" s="24"/>
      <c r="JS468" s="24"/>
      <c r="JT468" s="24"/>
      <c r="JU468" s="24"/>
      <c r="JV468" s="24"/>
      <c r="JW468" s="24"/>
      <c r="JX468" s="24"/>
      <c r="JY468" s="24"/>
      <c r="JZ468" s="24"/>
      <c r="KA468" s="24"/>
      <c r="KB468" s="24"/>
      <c r="KC468" s="24"/>
      <c r="KD468" s="24"/>
      <c r="KE468" s="24"/>
      <c r="KF468" s="24"/>
      <c r="KG468" s="24"/>
      <c r="KH468" s="24"/>
      <c r="KI468" s="24"/>
      <c r="KJ468" s="24"/>
      <c r="KK468" s="24"/>
      <c r="KL468" s="24"/>
      <c r="KM468" s="24"/>
      <c r="KN468" s="24"/>
      <c r="KO468" s="24"/>
      <c r="KP468" s="24"/>
      <c r="KQ468" s="24"/>
      <c r="KR468" s="24"/>
      <c r="KS468" s="24"/>
      <c r="KT468" s="24"/>
      <c r="KU468" s="24"/>
      <c r="KV468" s="24"/>
      <c r="KW468" s="24"/>
      <c r="KX468" s="24"/>
      <c r="KY468" s="24"/>
      <c r="KZ468" s="24"/>
      <c r="LA468" s="24"/>
      <c r="LB468" s="24"/>
      <c r="LC468" s="24"/>
      <c r="LD468" s="24"/>
      <c r="LE468" s="24"/>
      <c r="LF468" s="24"/>
      <c r="LG468" s="24"/>
      <c r="LH468" s="24"/>
      <c r="LI468" s="24"/>
      <c r="LJ468" s="24"/>
      <c r="LK468" s="24"/>
      <c r="LL468" s="24"/>
      <c r="LM468" s="24"/>
      <c r="LN468" s="24"/>
      <c r="LO468" s="24"/>
      <c r="LP468" s="24"/>
      <c r="LQ468" s="24"/>
      <c r="LR468" s="24"/>
      <c r="LS468" s="24"/>
      <c r="LT468" s="24"/>
      <c r="LU468" s="24"/>
      <c r="LV468" s="24"/>
      <c r="LW468" s="24"/>
      <c r="LX468" s="24"/>
      <c r="LY468" s="24"/>
      <c r="LZ468" s="24"/>
      <c r="MA468" s="24"/>
      <c r="MB468" s="24"/>
      <c r="MC468" s="24"/>
      <c r="MD468" s="24"/>
      <c r="ME468" s="24"/>
      <c r="MF468" s="24"/>
      <c r="MG468" s="24"/>
      <c r="MH468" s="24"/>
      <c r="MI468" s="24"/>
      <c r="MJ468" s="24"/>
      <c r="MK468" s="24"/>
      <c r="ML468" s="24"/>
      <c r="MM468" s="24"/>
      <c r="MN468" s="24"/>
      <c r="MO468" s="24"/>
      <c r="MP468" s="24"/>
      <c r="MQ468" s="24"/>
      <c r="MR468" s="24"/>
      <c r="MS468" s="24"/>
      <c r="MT468" s="24"/>
      <c r="MU468" s="24"/>
      <c r="MV468" s="24"/>
      <c r="MW468" s="24"/>
      <c r="MX468" s="24"/>
      <c r="MY468" s="24"/>
      <c r="MZ468" s="24"/>
      <c r="NA468" s="24"/>
      <c r="NB468" s="24"/>
      <c r="NC468" s="24"/>
      <c r="ND468" s="24"/>
      <c r="NE468" s="24"/>
      <c r="NF468" s="24"/>
      <c r="NG468" s="24"/>
      <c r="NH468" s="24"/>
      <c r="NI468" s="24"/>
      <c r="NJ468" s="24"/>
      <c r="NK468" s="24"/>
      <c r="NL468" s="24"/>
      <c r="NM468" s="24"/>
      <c r="NN468" s="24"/>
      <c r="NO468" s="24"/>
      <c r="NP468" s="24"/>
      <c r="NQ468" s="24"/>
      <c r="NR468" s="24"/>
      <c r="NS468" s="24"/>
      <c r="NT468" s="24"/>
      <c r="NU468" s="24"/>
      <c r="NV468" s="24"/>
      <c r="NW468" s="24"/>
      <c r="NX468" s="24"/>
      <c r="NY468" s="24"/>
      <c r="NZ468" s="24"/>
      <c r="OA468" s="24"/>
      <c r="OB468" s="24"/>
      <c r="OC468" s="24"/>
      <c r="OD468" s="24"/>
      <c r="OE468" s="24"/>
      <c r="OF468" s="24"/>
      <c r="OG468" s="24"/>
      <c r="OH468" s="24"/>
      <c r="OI468" s="24"/>
      <c r="OJ468" s="24"/>
      <c r="OK468" s="24"/>
      <c r="OL468" s="24"/>
      <c r="OM468" s="24"/>
      <c r="ON468" s="24"/>
      <c r="OO468" s="24"/>
      <c r="OP468" s="24"/>
      <c r="OQ468" s="24"/>
      <c r="OR468" s="24"/>
      <c r="OS468" s="24"/>
      <c r="OT468" s="24"/>
      <c r="OU468" s="24"/>
      <c r="OV468" s="24"/>
      <c r="OW468" s="24"/>
      <c r="OX468" s="24"/>
      <c r="OY468" s="24"/>
      <c r="OZ468" s="24"/>
      <c r="PA468" s="24"/>
      <c r="PB468" s="24"/>
      <c r="PC468" s="24"/>
      <c r="PD468" s="24"/>
      <c r="PE468" s="24"/>
      <c r="PF468" s="24"/>
      <c r="PG468" s="24"/>
      <c r="PH468" s="24"/>
      <c r="PI468" s="24"/>
      <c r="PJ468" s="24"/>
      <c r="PK468" s="24"/>
      <c r="PL468" s="24"/>
      <c r="PM468" s="24"/>
      <c r="PN468" s="24"/>
      <c r="PO468" s="24"/>
      <c r="PP468" s="24"/>
      <c r="PQ468" s="24"/>
      <c r="PR468" s="24"/>
      <c r="PS468" s="24"/>
      <c r="PT468" s="24"/>
      <c r="PU468" s="24"/>
      <c r="PV468" s="24"/>
      <c r="PW468" s="24"/>
      <c r="PX468" s="24"/>
      <c r="PY468" s="24"/>
      <c r="PZ468" s="24"/>
      <c r="QA468" s="24"/>
      <c r="QB468" s="24"/>
      <c r="QC468" s="24"/>
      <c r="QD468" s="24"/>
      <c r="QE468" s="24"/>
      <c r="QF468" s="24"/>
      <c r="QG468" s="24"/>
      <c r="QH468" s="24"/>
      <c r="QI468" s="24"/>
      <c r="QJ468" s="24"/>
      <c r="QK468" s="24"/>
      <c r="QL468" s="24"/>
      <c r="QM468" s="24"/>
      <c r="QN468" s="24"/>
      <c r="QO468" s="24"/>
      <c r="QP468" s="24"/>
      <c r="QQ468" s="24"/>
      <c r="QR468" s="24"/>
      <c r="QS468" s="24"/>
      <c r="QT468" s="24"/>
      <c r="QU468" s="24"/>
      <c r="QV468" s="24"/>
      <c r="QW468" s="24"/>
      <c r="QX468" s="24"/>
      <c r="QY468" s="24"/>
      <c r="QZ468" s="24"/>
      <c r="RA468" s="24"/>
      <c r="RB468" s="24"/>
      <c r="RC468" s="24"/>
      <c r="RD468" s="24"/>
      <c r="RE468" s="24"/>
      <c r="RF468" s="24"/>
      <c r="RG468" s="24"/>
      <c r="RH468" s="24"/>
      <c r="RI468" s="24"/>
      <c r="RJ468" s="24"/>
      <c r="RK468" s="24"/>
      <c r="RL468" s="24"/>
      <c r="RM468" s="24"/>
      <c r="RN468" s="24"/>
      <c r="RO468" s="24"/>
      <c r="RP468" s="24"/>
      <c r="RQ468" s="24"/>
      <c r="RR468" s="24"/>
      <c r="RS468" s="24"/>
      <c r="RT468" s="24"/>
      <c r="RU468" s="24"/>
      <c r="RV468" s="24"/>
      <c r="RW468" s="24"/>
      <c r="RX468" s="24"/>
      <c r="RY468" s="24"/>
      <c r="RZ468" s="24"/>
      <c r="SA468" s="24"/>
      <c r="SB468" s="24"/>
      <c r="SC468" s="24"/>
      <c r="SD468" s="24"/>
      <c r="SE468" s="24"/>
      <c r="SF468" s="24"/>
      <c r="SG468" s="24"/>
      <c r="SH468" s="24"/>
      <c r="SI468" s="24"/>
      <c r="SJ468" s="24"/>
      <c r="SK468" s="24"/>
      <c r="SL468" s="24"/>
      <c r="SM468" s="24"/>
      <c r="SN468" s="24"/>
      <c r="SO468" s="24"/>
      <c r="SP468" s="24"/>
      <c r="SQ468" s="24"/>
      <c r="SR468" s="24"/>
      <c r="SS468" s="24"/>
      <c r="ST468" s="24"/>
      <c r="SU468" s="24"/>
      <c r="SV468" s="24"/>
      <c r="SW468" s="24"/>
      <c r="SX468" s="24"/>
      <c r="SY468" s="24"/>
      <c r="SZ468" s="24"/>
      <c r="TA468" s="24"/>
      <c r="TB468" s="24"/>
      <c r="TC468" s="24"/>
      <c r="TD468" s="24"/>
      <c r="TE468" s="24"/>
      <c r="TF468" s="24"/>
      <c r="TG468" s="24"/>
      <c r="TH468" s="24"/>
      <c r="TI468" s="24"/>
      <c r="TJ468" s="24"/>
      <c r="TK468" s="24"/>
      <c r="TL468" s="24"/>
      <c r="TM468" s="24"/>
      <c r="TN468" s="24"/>
      <c r="TO468" s="24"/>
      <c r="TP468" s="24"/>
      <c r="TQ468" s="24"/>
      <c r="TR468" s="24"/>
      <c r="TS468" s="24"/>
      <c r="TT468" s="24"/>
      <c r="TU468" s="24"/>
      <c r="TV468" s="24"/>
      <c r="TW468" s="24"/>
      <c r="TX468" s="24"/>
      <c r="TY468" s="24"/>
      <c r="TZ468" s="24"/>
      <c r="UA468" s="24"/>
      <c r="UB468" s="24"/>
      <c r="UC468" s="24"/>
      <c r="UD468" s="24"/>
      <c r="UE468" s="24"/>
      <c r="UF468" s="24"/>
      <c r="UG468" s="24"/>
      <c r="UH468" s="24"/>
      <c r="UI468" s="24"/>
      <c r="UJ468" s="24"/>
      <c r="UK468" s="24"/>
      <c r="UL468" s="24"/>
      <c r="UM468" s="24"/>
      <c r="UN468" s="24"/>
      <c r="UO468" s="24"/>
      <c r="UP468" s="24"/>
      <c r="UQ468" s="24"/>
      <c r="UR468" s="24"/>
      <c r="US468" s="24"/>
      <c r="UT468" s="24"/>
      <c r="UU468" s="24"/>
      <c r="UV468" s="24"/>
      <c r="UW468" s="24"/>
      <c r="UX468" s="24"/>
      <c r="UY468" s="24"/>
      <c r="UZ468" s="24"/>
      <c r="VA468" s="24"/>
      <c r="VB468" s="24"/>
      <c r="VC468" s="24"/>
      <c r="VD468" s="24"/>
    </row>
    <row r="469" spans="1:576" s="23" customFormat="1" ht="15" customHeight="1" x14ac:dyDescent="0.2">
      <c r="A469" s="18">
        <v>136</v>
      </c>
      <c r="B469" s="89" t="s">
        <v>335</v>
      </c>
      <c r="C469" s="89" t="s">
        <v>336</v>
      </c>
      <c r="D469" s="20">
        <v>14</v>
      </c>
      <c r="E469" s="89" t="s">
        <v>257</v>
      </c>
      <c r="F469" s="89" t="s">
        <v>337</v>
      </c>
      <c r="G469" s="130" t="s">
        <v>8</v>
      </c>
      <c r="H469" s="22">
        <v>40</v>
      </c>
      <c r="I469" s="157" t="s">
        <v>123</v>
      </c>
      <c r="J469" s="21" t="s">
        <v>250</v>
      </c>
      <c r="K469" s="21" t="s">
        <v>284</v>
      </c>
      <c r="L469" s="21" t="s">
        <v>299</v>
      </c>
      <c r="M469" s="22">
        <v>1</v>
      </c>
      <c r="N469" s="62">
        <v>13333</v>
      </c>
      <c r="O469" s="62">
        <f t="shared" si="230"/>
        <v>2666.6000000000004</v>
      </c>
      <c r="P469" s="62"/>
      <c r="Q469" s="62">
        <f t="shared" si="220"/>
        <v>15999.6</v>
      </c>
      <c r="R469" s="62">
        <f>70.1*4</f>
        <v>280.39999999999998</v>
      </c>
      <c r="S469" s="62">
        <f t="shared" si="221"/>
        <v>2961.9333333333334</v>
      </c>
      <c r="T469" s="62">
        <f t="shared" si="222"/>
        <v>29619.333333333332</v>
      </c>
      <c r="U469" s="62">
        <f t="shared" si="223"/>
        <v>2399.94</v>
      </c>
      <c r="V469" s="62">
        <f t="shared" si="224"/>
        <v>479.988</v>
      </c>
      <c r="W469" s="62">
        <f t="shared" si="225"/>
        <v>799.98</v>
      </c>
      <c r="X469" s="62">
        <f t="shared" si="226"/>
        <v>319.99200000000002</v>
      </c>
      <c r="Y469" s="62">
        <f t="shared" si="231"/>
        <v>1093</v>
      </c>
      <c r="Z469" s="62">
        <v>679</v>
      </c>
      <c r="AA469" s="64">
        <f t="shared" si="227"/>
        <v>8885.7999999999993</v>
      </c>
      <c r="AB469" s="64">
        <f t="shared" si="228"/>
        <v>25507.488888888885</v>
      </c>
      <c r="AC469" s="64">
        <f t="shared" si="229"/>
        <v>306089.86666666664</v>
      </c>
      <c r="AD469" s="64"/>
      <c r="AE469" s="64"/>
      <c r="AF469" s="64"/>
      <c r="AG469" s="64"/>
      <c r="AH469" s="64"/>
      <c r="AI469" s="64"/>
      <c r="AJ469" s="64"/>
      <c r="AK469" s="64"/>
      <c r="AL469" s="6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  <c r="IU469" s="24"/>
      <c r="IV469" s="24"/>
      <c r="IW469" s="24"/>
      <c r="IX469" s="24"/>
      <c r="IY469" s="24"/>
      <c r="IZ469" s="24"/>
      <c r="JA469" s="24"/>
      <c r="JB469" s="24"/>
      <c r="JC469" s="24"/>
      <c r="JD469" s="24"/>
      <c r="JE469" s="24"/>
      <c r="JF469" s="24"/>
      <c r="JG469" s="24"/>
      <c r="JH469" s="24"/>
      <c r="JI469" s="24"/>
      <c r="JJ469" s="24"/>
      <c r="JK469" s="24"/>
      <c r="JL469" s="24"/>
      <c r="JM469" s="24"/>
      <c r="JN469" s="24"/>
      <c r="JO469" s="24"/>
      <c r="JP469" s="24"/>
      <c r="JQ469" s="24"/>
      <c r="JR469" s="24"/>
      <c r="JS469" s="24"/>
      <c r="JT469" s="24"/>
      <c r="JU469" s="24"/>
      <c r="JV469" s="24"/>
      <c r="JW469" s="24"/>
      <c r="JX469" s="24"/>
      <c r="JY469" s="24"/>
      <c r="JZ469" s="24"/>
      <c r="KA469" s="24"/>
      <c r="KB469" s="24"/>
      <c r="KC469" s="24"/>
      <c r="KD469" s="24"/>
      <c r="KE469" s="24"/>
      <c r="KF469" s="24"/>
      <c r="KG469" s="24"/>
      <c r="KH469" s="24"/>
      <c r="KI469" s="24"/>
      <c r="KJ469" s="24"/>
      <c r="KK469" s="24"/>
      <c r="KL469" s="24"/>
      <c r="KM469" s="24"/>
      <c r="KN469" s="24"/>
      <c r="KO469" s="24"/>
      <c r="KP469" s="24"/>
      <c r="KQ469" s="24"/>
      <c r="KR469" s="24"/>
      <c r="KS469" s="24"/>
      <c r="KT469" s="24"/>
      <c r="KU469" s="24"/>
      <c r="KV469" s="24"/>
      <c r="KW469" s="24"/>
      <c r="KX469" s="24"/>
      <c r="KY469" s="24"/>
      <c r="KZ469" s="24"/>
      <c r="LA469" s="24"/>
      <c r="LB469" s="24"/>
      <c r="LC469" s="24"/>
      <c r="LD469" s="24"/>
      <c r="LE469" s="24"/>
      <c r="LF469" s="24"/>
      <c r="LG469" s="24"/>
      <c r="LH469" s="24"/>
      <c r="LI469" s="24"/>
      <c r="LJ469" s="24"/>
      <c r="LK469" s="24"/>
      <c r="LL469" s="24"/>
      <c r="LM469" s="24"/>
      <c r="LN469" s="24"/>
      <c r="LO469" s="24"/>
      <c r="LP469" s="24"/>
      <c r="LQ469" s="24"/>
      <c r="LR469" s="24"/>
      <c r="LS469" s="24"/>
      <c r="LT469" s="24"/>
      <c r="LU469" s="24"/>
      <c r="LV469" s="24"/>
      <c r="LW469" s="24"/>
      <c r="LX469" s="24"/>
      <c r="LY469" s="24"/>
      <c r="LZ469" s="24"/>
      <c r="MA469" s="24"/>
      <c r="MB469" s="24"/>
      <c r="MC469" s="24"/>
      <c r="MD469" s="24"/>
      <c r="ME469" s="24"/>
      <c r="MF469" s="24"/>
      <c r="MG469" s="24"/>
      <c r="MH469" s="24"/>
      <c r="MI469" s="24"/>
      <c r="MJ469" s="24"/>
      <c r="MK469" s="24"/>
      <c r="ML469" s="24"/>
      <c r="MM469" s="24"/>
      <c r="MN469" s="24"/>
      <c r="MO469" s="24"/>
      <c r="MP469" s="24"/>
      <c r="MQ469" s="24"/>
      <c r="MR469" s="24"/>
      <c r="MS469" s="24"/>
      <c r="MT469" s="24"/>
      <c r="MU469" s="24"/>
      <c r="MV469" s="24"/>
      <c r="MW469" s="24"/>
      <c r="MX469" s="24"/>
      <c r="MY469" s="24"/>
      <c r="MZ469" s="24"/>
      <c r="NA469" s="24"/>
      <c r="NB469" s="24"/>
      <c r="NC469" s="24"/>
      <c r="ND469" s="24"/>
      <c r="NE469" s="24"/>
      <c r="NF469" s="24"/>
      <c r="NG469" s="24"/>
      <c r="NH469" s="24"/>
      <c r="NI469" s="24"/>
      <c r="NJ469" s="24"/>
      <c r="NK469" s="24"/>
      <c r="NL469" s="24"/>
      <c r="NM469" s="24"/>
      <c r="NN469" s="24"/>
      <c r="NO469" s="24"/>
      <c r="NP469" s="24"/>
      <c r="NQ469" s="24"/>
      <c r="NR469" s="24"/>
      <c r="NS469" s="24"/>
      <c r="NT469" s="24"/>
      <c r="NU469" s="24"/>
      <c r="NV469" s="24"/>
      <c r="NW469" s="24"/>
      <c r="NX469" s="24"/>
      <c r="NY469" s="24"/>
      <c r="NZ469" s="24"/>
      <c r="OA469" s="24"/>
      <c r="OB469" s="24"/>
      <c r="OC469" s="24"/>
      <c r="OD469" s="24"/>
      <c r="OE469" s="24"/>
      <c r="OF469" s="24"/>
      <c r="OG469" s="24"/>
      <c r="OH469" s="24"/>
      <c r="OI469" s="24"/>
      <c r="OJ469" s="24"/>
      <c r="OK469" s="24"/>
      <c r="OL469" s="24"/>
      <c r="OM469" s="24"/>
      <c r="ON469" s="24"/>
      <c r="OO469" s="24"/>
      <c r="OP469" s="24"/>
      <c r="OQ469" s="24"/>
      <c r="OR469" s="24"/>
      <c r="OS469" s="24"/>
      <c r="OT469" s="24"/>
      <c r="OU469" s="24"/>
      <c r="OV469" s="24"/>
      <c r="OW469" s="24"/>
      <c r="OX469" s="24"/>
      <c r="OY469" s="24"/>
      <c r="OZ469" s="24"/>
      <c r="PA469" s="24"/>
      <c r="PB469" s="24"/>
      <c r="PC469" s="24"/>
      <c r="PD469" s="24"/>
      <c r="PE469" s="24"/>
      <c r="PF469" s="24"/>
      <c r="PG469" s="24"/>
      <c r="PH469" s="24"/>
      <c r="PI469" s="24"/>
      <c r="PJ469" s="24"/>
      <c r="PK469" s="24"/>
      <c r="PL469" s="24"/>
      <c r="PM469" s="24"/>
      <c r="PN469" s="24"/>
      <c r="PO469" s="24"/>
      <c r="PP469" s="24"/>
      <c r="PQ469" s="24"/>
      <c r="PR469" s="24"/>
      <c r="PS469" s="24"/>
      <c r="PT469" s="24"/>
      <c r="PU469" s="24"/>
      <c r="PV469" s="24"/>
      <c r="PW469" s="24"/>
      <c r="PX469" s="24"/>
      <c r="PY469" s="24"/>
      <c r="PZ469" s="24"/>
      <c r="QA469" s="24"/>
      <c r="QB469" s="24"/>
      <c r="QC469" s="24"/>
      <c r="QD469" s="24"/>
      <c r="QE469" s="24"/>
      <c r="QF469" s="24"/>
      <c r="QG469" s="24"/>
      <c r="QH469" s="24"/>
      <c r="QI469" s="24"/>
      <c r="QJ469" s="24"/>
      <c r="QK469" s="24"/>
      <c r="QL469" s="24"/>
      <c r="QM469" s="24"/>
      <c r="QN469" s="24"/>
      <c r="QO469" s="24"/>
      <c r="QP469" s="24"/>
      <c r="QQ469" s="24"/>
      <c r="QR469" s="24"/>
      <c r="QS469" s="24"/>
      <c r="QT469" s="24"/>
      <c r="QU469" s="24"/>
      <c r="QV469" s="24"/>
      <c r="QW469" s="24"/>
      <c r="QX469" s="24"/>
      <c r="QY469" s="24"/>
      <c r="QZ469" s="24"/>
      <c r="RA469" s="24"/>
      <c r="RB469" s="24"/>
      <c r="RC469" s="24"/>
      <c r="RD469" s="24"/>
      <c r="RE469" s="24"/>
      <c r="RF469" s="24"/>
      <c r="RG469" s="24"/>
      <c r="RH469" s="24"/>
      <c r="RI469" s="24"/>
      <c r="RJ469" s="24"/>
      <c r="RK469" s="24"/>
      <c r="RL469" s="24"/>
      <c r="RM469" s="24"/>
      <c r="RN469" s="24"/>
      <c r="RO469" s="24"/>
      <c r="RP469" s="24"/>
      <c r="RQ469" s="24"/>
      <c r="RR469" s="24"/>
      <c r="RS469" s="24"/>
      <c r="RT469" s="24"/>
      <c r="RU469" s="24"/>
      <c r="RV469" s="24"/>
      <c r="RW469" s="24"/>
      <c r="RX469" s="24"/>
      <c r="RY469" s="24"/>
      <c r="RZ469" s="24"/>
      <c r="SA469" s="24"/>
      <c r="SB469" s="24"/>
      <c r="SC469" s="24"/>
      <c r="SD469" s="24"/>
      <c r="SE469" s="24"/>
      <c r="SF469" s="24"/>
      <c r="SG469" s="24"/>
      <c r="SH469" s="24"/>
      <c r="SI469" s="24"/>
      <c r="SJ469" s="24"/>
      <c r="SK469" s="24"/>
      <c r="SL469" s="24"/>
      <c r="SM469" s="24"/>
      <c r="SN469" s="24"/>
      <c r="SO469" s="24"/>
      <c r="SP469" s="24"/>
      <c r="SQ469" s="24"/>
      <c r="SR469" s="24"/>
      <c r="SS469" s="24"/>
      <c r="ST469" s="24"/>
      <c r="SU469" s="24"/>
      <c r="SV469" s="24"/>
      <c r="SW469" s="24"/>
      <c r="SX469" s="24"/>
      <c r="SY469" s="24"/>
      <c r="SZ469" s="24"/>
      <c r="TA469" s="24"/>
      <c r="TB469" s="24"/>
      <c r="TC469" s="24"/>
      <c r="TD469" s="24"/>
      <c r="TE469" s="24"/>
      <c r="TF469" s="24"/>
      <c r="TG469" s="24"/>
      <c r="TH469" s="24"/>
      <c r="TI469" s="24"/>
      <c r="TJ469" s="24"/>
      <c r="TK469" s="24"/>
      <c r="TL469" s="24"/>
      <c r="TM469" s="24"/>
      <c r="TN469" s="24"/>
      <c r="TO469" s="24"/>
      <c r="TP469" s="24"/>
      <c r="TQ469" s="24"/>
      <c r="TR469" s="24"/>
      <c r="TS469" s="24"/>
      <c r="TT469" s="24"/>
      <c r="TU469" s="24"/>
      <c r="TV469" s="24"/>
      <c r="TW469" s="24"/>
      <c r="TX469" s="24"/>
      <c r="TY469" s="24"/>
      <c r="TZ469" s="24"/>
      <c r="UA469" s="24"/>
      <c r="UB469" s="24"/>
      <c r="UC469" s="24"/>
      <c r="UD469" s="24"/>
      <c r="UE469" s="24"/>
      <c r="UF469" s="24"/>
      <c r="UG469" s="24"/>
      <c r="UH469" s="24"/>
      <c r="UI469" s="24"/>
      <c r="UJ469" s="24"/>
      <c r="UK469" s="24"/>
      <c r="UL469" s="24"/>
      <c r="UM469" s="24"/>
      <c r="UN469" s="24"/>
      <c r="UO469" s="24"/>
      <c r="UP469" s="24"/>
      <c r="UQ469" s="24"/>
      <c r="UR469" s="24"/>
      <c r="US469" s="24"/>
      <c r="UT469" s="24"/>
      <c r="UU469" s="24"/>
      <c r="UV469" s="24"/>
      <c r="UW469" s="24"/>
      <c r="UX469" s="24"/>
      <c r="UY469" s="24"/>
      <c r="UZ469" s="24"/>
      <c r="VA469" s="24"/>
      <c r="VB469" s="24"/>
      <c r="VC469" s="24"/>
      <c r="VD469" s="24"/>
    </row>
    <row r="470" spans="1:576" s="23" customFormat="1" ht="15" customHeight="1" x14ac:dyDescent="0.2">
      <c r="A470" s="18">
        <v>137</v>
      </c>
      <c r="B470" s="89" t="s">
        <v>335</v>
      </c>
      <c r="C470" s="89" t="s">
        <v>336</v>
      </c>
      <c r="D470" s="20">
        <v>14</v>
      </c>
      <c r="E470" s="89" t="s">
        <v>257</v>
      </c>
      <c r="F470" s="89" t="s">
        <v>337</v>
      </c>
      <c r="G470" s="130" t="s">
        <v>8</v>
      </c>
      <c r="H470" s="22">
        <v>40</v>
      </c>
      <c r="I470" s="157" t="s">
        <v>123</v>
      </c>
      <c r="J470" s="21" t="s">
        <v>250</v>
      </c>
      <c r="K470" s="21" t="s">
        <v>284</v>
      </c>
      <c r="L470" s="21" t="s">
        <v>299</v>
      </c>
      <c r="M470" s="22">
        <v>1</v>
      </c>
      <c r="N470" s="62">
        <v>13333</v>
      </c>
      <c r="O470" s="62">
        <f t="shared" si="230"/>
        <v>2666.6000000000004</v>
      </c>
      <c r="P470" s="62"/>
      <c r="Q470" s="62">
        <f t="shared" si="220"/>
        <v>15999.6</v>
      </c>
      <c r="R470" s="62">
        <f>70.1*7</f>
        <v>490.69999999999993</v>
      </c>
      <c r="S470" s="62">
        <f t="shared" si="221"/>
        <v>2961.9333333333334</v>
      </c>
      <c r="T470" s="62">
        <f t="shared" si="222"/>
        <v>29619.333333333332</v>
      </c>
      <c r="U470" s="62">
        <f t="shared" si="223"/>
        <v>2399.94</v>
      </c>
      <c r="V470" s="62">
        <f t="shared" si="224"/>
        <v>479.988</v>
      </c>
      <c r="W470" s="62">
        <f t="shared" si="225"/>
        <v>799.98</v>
      </c>
      <c r="X470" s="62">
        <f t="shared" si="226"/>
        <v>319.99200000000002</v>
      </c>
      <c r="Y470" s="62">
        <f t="shared" si="231"/>
        <v>1093</v>
      </c>
      <c r="Z470" s="62">
        <v>679</v>
      </c>
      <c r="AA470" s="64">
        <f t="shared" si="227"/>
        <v>8885.7999999999993</v>
      </c>
      <c r="AB470" s="64">
        <f t="shared" si="228"/>
        <v>25717.788888888885</v>
      </c>
      <c r="AC470" s="64">
        <f t="shared" si="229"/>
        <v>308613.46666666662</v>
      </c>
      <c r="AD470" s="64"/>
      <c r="AE470" s="64"/>
      <c r="AF470" s="64"/>
      <c r="AG470" s="64"/>
      <c r="AH470" s="64"/>
      <c r="AI470" s="64"/>
      <c r="AJ470" s="64"/>
      <c r="AK470" s="64"/>
      <c r="AL470" s="6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  <c r="IY470" s="24"/>
      <c r="IZ470" s="24"/>
      <c r="JA470" s="24"/>
      <c r="JB470" s="24"/>
      <c r="JC470" s="24"/>
      <c r="JD470" s="24"/>
      <c r="JE470" s="24"/>
      <c r="JF470" s="24"/>
      <c r="JG470" s="24"/>
      <c r="JH470" s="24"/>
      <c r="JI470" s="24"/>
      <c r="JJ470" s="24"/>
      <c r="JK470" s="24"/>
      <c r="JL470" s="24"/>
      <c r="JM470" s="24"/>
      <c r="JN470" s="24"/>
      <c r="JO470" s="24"/>
      <c r="JP470" s="24"/>
      <c r="JQ470" s="24"/>
      <c r="JR470" s="24"/>
      <c r="JS470" s="24"/>
      <c r="JT470" s="24"/>
      <c r="JU470" s="24"/>
      <c r="JV470" s="24"/>
      <c r="JW470" s="24"/>
      <c r="JX470" s="24"/>
      <c r="JY470" s="24"/>
      <c r="JZ470" s="24"/>
      <c r="KA470" s="24"/>
      <c r="KB470" s="24"/>
      <c r="KC470" s="24"/>
      <c r="KD470" s="24"/>
      <c r="KE470" s="24"/>
      <c r="KF470" s="24"/>
      <c r="KG470" s="24"/>
      <c r="KH470" s="24"/>
      <c r="KI470" s="24"/>
      <c r="KJ470" s="24"/>
      <c r="KK470" s="24"/>
      <c r="KL470" s="24"/>
      <c r="KM470" s="24"/>
      <c r="KN470" s="24"/>
      <c r="KO470" s="24"/>
      <c r="KP470" s="24"/>
      <c r="KQ470" s="24"/>
      <c r="KR470" s="24"/>
      <c r="KS470" s="24"/>
      <c r="KT470" s="24"/>
      <c r="KU470" s="24"/>
      <c r="KV470" s="24"/>
      <c r="KW470" s="24"/>
      <c r="KX470" s="24"/>
      <c r="KY470" s="24"/>
      <c r="KZ470" s="24"/>
      <c r="LA470" s="24"/>
      <c r="LB470" s="24"/>
      <c r="LC470" s="24"/>
      <c r="LD470" s="24"/>
      <c r="LE470" s="24"/>
      <c r="LF470" s="24"/>
      <c r="LG470" s="24"/>
      <c r="LH470" s="24"/>
      <c r="LI470" s="24"/>
      <c r="LJ470" s="24"/>
      <c r="LK470" s="24"/>
      <c r="LL470" s="24"/>
      <c r="LM470" s="24"/>
      <c r="LN470" s="24"/>
      <c r="LO470" s="24"/>
      <c r="LP470" s="24"/>
      <c r="LQ470" s="24"/>
      <c r="LR470" s="24"/>
      <c r="LS470" s="24"/>
      <c r="LT470" s="24"/>
      <c r="LU470" s="24"/>
      <c r="LV470" s="24"/>
      <c r="LW470" s="24"/>
      <c r="LX470" s="24"/>
      <c r="LY470" s="24"/>
      <c r="LZ470" s="24"/>
      <c r="MA470" s="24"/>
      <c r="MB470" s="24"/>
      <c r="MC470" s="24"/>
      <c r="MD470" s="24"/>
      <c r="ME470" s="24"/>
      <c r="MF470" s="24"/>
      <c r="MG470" s="24"/>
      <c r="MH470" s="24"/>
      <c r="MI470" s="24"/>
      <c r="MJ470" s="24"/>
      <c r="MK470" s="24"/>
      <c r="ML470" s="24"/>
      <c r="MM470" s="24"/>
      <c r="MN470" s="24"/>
      <c r="MO470" s="24"/>
      <c r="MP470" s="24"/>
      <c r="MQ470" s="24"/>
      <c r="MR470" s="24"/>
      <c r="MS470" s="24"/>
      <c r="MT470" s="24"/>
      <c r="MU470" s="24"/>
      <c r="MV470" s="24"/>
      <c r="MW470" s="24"/>
      <c r="MX470" s="24"/>
      <c r="MY470" s="24"/>
      <c r="MZ470" s="24"/>
      <c r="NA470" s="24"/>
      <c r="NB470" s="24"/>
      <c r="NC470" s="24"/>
      <c r="ND470" s="24"/>
      <c r="NE470" s="24"/>
      <c r="NF470" s="24"/>
      <c r="NG470" s="24"/>
      <c r="NH470" s="24"/>
      <c r="NI470" s="24"/>
      <c r="NJ470" s="24"/>
      <c r="NK470" s="24"/>
      <c r="NL470" s="24"/>
      <c r="NM470" s="24"/>
      <c r="NN470" s="24"/>
      <c r="NO470" s="24"/>
      <c r="NP470" s="24"/>
      <c r="NQ470" s="24"/>
      <c r="NR470" s="24"/>
      <c r="NS470" s="24"/>
      <c r="NT470" s="24"/>
      <c r="NU470" s="24"/>
      <c r="NV470" s="24"/>
      <c r="NW470" s="24"/>
      <c r="NX470" s="24"/>
      <c r="NY470" s="24"/>
      <c r="NZ470" s="24"/>
      <c r="OA470" s="24"/>
      <c r="OB470" s="24"/>
      <c r="OC470" s="24"/>
      <c r="OD470" s="24"/>
      <c r="OE470" s="24"/>
      <c r="OF470" s="24"/>
      <c r="OG470" s="24"/>
      <c r="OH470" s="24"/>
      <c r="OI470" s="24"/>
      <c r="OJ470" s="24"/>
      <c r="OK470" s="24"/>
      <c r="OL470" s="24"/>
      <c r="OM470" s="24"/>
      <c r="ON470" s="24"/>
      <c r="OO470" s="24"/>
      <c r="OP470" s="24"/>
      <c r="OQ470" s="24"/>
      <c r="OR470" s="24"/>
      <c r="OS470" s="24"/>
      <c r="OT470" s="24"/>
      <c r="OU470" s="24"/>
      <c r="OV470" s="24"/>
      <c r="OW470" s="24"/>
      <c r="OX470" s="24"/>
      <c r="OY470" s="24"/>
      <c r="OZ470" s="24"/>
      <c r="PA470" s="24"/>
      <c r="PB470" s="24"/>
      <c r="PC470" s="24"/>
      <c r="PD470" s="24"/>
      <c r="PE470" s="24"/>
      <c r="PF470" s="24"/>
      <c r="PG470" s="24"/>
      <c r="PH470" s="24"/>
      <c r="PI470" s="24"/>
      <c r="PJ470" s="24"/>
      <c r="PK470" s="24"/>
      <c r="PL470" s="24"/>
      <c r="PM470" s="24"/>
      <c r="PN470" s="24"/>
      <c r="PO470" s="24"/>
      <c r="PP470" s="24"/>
      <c r="PQ470" s="24"/>
      <c r="PR470" s="24"/>
      <c r="PS470" s="24"/>
      <c r="PT470" s="24"/>
      <c r="PU470" s="24"/>
      <c r="PV470" s="24"/>
      <c r="PW470" s="24"/>
      <c r="PX470" s="24"/>
      <c r="PY470" s="24"/>
      <c r="PZ470" s="24"/>
      <c r="QA470" s="24"/>
      <c r="QB470" s="24"/>
      <c r="QC470" s="24"/>
      <c r="QD470" s="24"/>
      <c r="QE470" s="24"/>
      <c r="QF470" s="24"/>
      <c r="QG470" s="24"/>
      <c r="QH470" s="24"/>
      <c r="QI470" s="24"/>
      <c r="QJ470" s="24"/>
      <c r="QK470" s="24"/>
      <c r="QL470" s="24"/>
      <c r="QM470" s="24"/>
      <c r="QN470" s="24"/>
      <c r="QO470" s="24"/>
      <c r="QP470" s="24"/>
      <c r="QQ470" s="24"/>
      <c r="QR470" s="24"/>
      <c r="QS470" s="24"/>
      <c r="QT470" s="24"/>
      <c r="QU470" s="24"/>
      <c r="QV470" s="24"/>
      <c r="QW470" s="24"/>
      <c r="QX470" s="24"/>
      <c r="QY470" s="24"/>
      <c r="QZ470" s="24"/>
      <c r="RA470" s="24"/>
      <c r="RB470" s="24"/>
      <c r="RC470" s="24"/>
      <c r="RD470" s="24"/>
      <c r="RE470" s="24"/>
      <c r="RF470" s="24"/>
      <c r="RG470" s="24"/>
      <c r="RH470" s="24"/>
      <c r="RI470" s="24"/>
      <c r="RJ470" s="24"/>
      <c r="RK470" s="24"/>
      <c r="RL470" s="24"/>
      <c r="RM470" s="24"/>
      <c r="RN470" s="24"/>
      <c r="RO470" s="24"/>
      <c r="RP470" s="24"/>
      <c r="RQ470" s="24"/>
      <c r="RR470" s="24"/>
      <c r="RS470" s="24"/>
      <c r="RT470" s="24"/>
      <c r="RU470" s="24"/>
      <c r="RV470" s="24"/>
      <c r="RW470" s="24"/>
      <c r="RX470" s="24"/>
      <c r="RY470" s="24"/>
      <c r="RZ470" s="24"/>
      <c r="SA470" s="24"/>
      <c r="SB470" s="24"/>
      <c r="SC470" s="24"/>
      <c r="SD470" s="24"/>
      <c r="SE470" s="24"/>
      <c r="SF470" s="24"/>
      <c r="SG470" s="24"/>
      <c r="SH470" s="24"/>
      <c r="SI470" s="24"/>
      <c r="SJ470" s="24"/>
      <c r="SK470" s="24"/>
      <c r="SL470" s="24"/>
      <c r="SM470" s="24"/>
      <c r="SN470" s="24"/>
      <c r="SO470" s="24"/>
      <c r="SP470" s="24"/>
      <c r="SQ470" s="24"/>
      <c r="SR470" s="24"/>
      <c r="SS470" s="24"/>
      <c r="ST470" s="24"/>
      <c r="SU470" s="24"/>
      <c r="SV470" s="24"/>
      <c r="SW470" s="24"/>
      <c r="SX470" s="24"/>
      <c r="SY470" s="24"/>
      <c r="SZ470" s="24"/>
      <c r="TA470" s="24"/>
      <c r="TB470" s="24"/>
      <c r="TC470" s="24"/>
      <c r="TD470" s="24"/>
      <c r="TE470" s="24"/>
      <c r="TF470" s="24"/>
      <c r="TG470" s="24"/>
      <c r="TH470" s="24"/>
      <c r="TI470" s="24"/>
      <c r="TJ470" s="24"/>
      <c r="TK470" s="24"/>
      <c r="TL470" s="24"/>
      <c r="TM470" s="24"/>
      <c r="TN470" s="24"/>
      <c r="TO470" s="24"/>
      <c r="TP470" s="24"/>
      <c r="TQ470" s="24"/>
      <c r="TR470" s="24"/>
      <c r="TS470" s="24"/>
      <c r="TT470" s="24"/>
      <c r="TU470" s="24"/>
      <c r="TV470" s="24"/>
      <c r="TW470" s="24"/>
      <c r="TX470" s="24"/>
      <c r="TY470" s="24"/>
      <c r="TZ470" s="24"/>
      <c r="UA470" s="24"/>
      <c r="UB470" s="24"/>
      <c r="UC470" s="24"/>
      <c r="UD470" s="24"/>
      <c r="UE470" s="24"/>
      <c r="UF470" s="24"/>
      <c r="UG470" s="24"/>
      <c r="UH470" s="24"/>
      <c r="UI470" s="24"/>
      <c r="UJ470" s="24"/>
      <c r="UK470" s="24"/>
      <c r="UL470" s="24"/>
      <c r="UM470" s="24"/>
      <c r="UN470" s="24"/>
      <c r="UO470" s="24"/>
      <c r="UP470" s="24"/>
      <c r="UQ470" s="24"/>
      <c r="UR470" s="24"/>
      <c r="US470" s="24"/>
      <c r="UT470" s="24"/>
      <c r="UU470" s="24"/>
      <c r="UV470" s="24"/>
      <c r="UW470" s="24"/>
      <c r="UX470" s="24"/>
      <c r="UY470" s="24"/>
      <c r="UZ470" s="24"/>
      <c r="VA470" s="24"/>
      <c r="VB470" s="24"/>
      <c r="VC470" s="24"/>
      <c r="VD470" s="24"/>
    </row>
    <row r="471" spans="1:576" s="23" customFormat="1" ht="15" customHeight="1" x14ac:dyDescent="0.2">
      <c r="A471" s="18">
        <v>138</v>
      </c>
      <c r="B471" s="89" t="s">
        <v>335</v>
      </c>
      <c r="C471" s="89" t="s">
        <v>336</v>
      </c>
      <c r="D471" s="20">
        <v>14</v>
      </c>
      <c r="E471" s="89" t="s">
        <v>257</v>
      </c>
      <c r="F471" s="89" t="s">
        <v>337</v>
      </c>
      <c r="G471" s="130" t="s">
        <v>8</v>
      </c>
      <c r="H471" s="22">
        <v>40</v>
      </c>
      <c r="I471" s="157" t="s">
        <v>123</v>
      </c>
      <c r="J471" s="21" t="s">
        <v>250</v>
      </c>
      <c r="K471" s="21" t="s">
        <v>284</v>
      </c>
      <c r="L471" s="21" t="s">
        <v>299</v>
      </c>
      <c r="M471" s="22">
        <v>1</v>
      </c>
      <c r="N471" s="62">
        <v>13333</v>
      </c>
      <c r="O471" s="62">
        <f t="shared" si="230"/>
        <v>2666.6000000000004</v>
      </c>
      <c r="P471" s="62"/>
      <c r="Q471" s="62">
        <f t="shared" si="220"/>
        <v>15999.6</v>
      </c>
      <c r="R471" s="62">
        <f>70.1*6</f>
        <v>420.59999999999997</v>
      </c>
      <c r="S471" s="62">
        <f t="shared" si="221"/>
        <v>2961.9333333333334</v>
      </c>
      <c r="T471" s="62">
        <f t="shared" si="222"/>
        <v>29619.333333333332</v>
      </c>
      <c r="U471" s="62">
        <f t="shared" si="223"/>
        <v>2399.94</v>
      </c>
      <c r="V471" s="62">
        <f t="shared" si="224"/>
        <v>479.988</v>
      </c>
      <c r="W471" s="62">
        <f t="shared" si="225"/>
        <v>799.98</v>
      </c>
      <c r="X471" s="62">
        <f t="shared" si="226"/>
        <v>319.99200000000002</v>
      </c>
      <c r="Y471" s="62">
        <f t="shared" si="231"/>
        <v>1093</v>
      </c>
      <c r="Z471" s="62">
        <v>679</v>
      </c>
      <c r="AA471" s="64">
        <f t="shared" si="227"/>
        <v>8885.7999999999993</v>
      </c>
      <c r="AB471" s="64">
        <f t="shared" si="228"/>
        <v>25647.688888888886</v>
      </c>
      <c r="AC471" s="64">
        <f t="shared" si="229"/>
        <v>307772.2666666666</v>
      </c>
      <c r="AD471" s="64"/>
      <c r="AE471" s="64"/>
      <c r="AF471" s="64"/>
      <c r="AG471" s="64"/>
      <c r="AH471" s="64"/>
      <c r="AI471" s="64"/>
      <c r="AJ471" s="64"/>
      <c r="AK471" s="64"/>
      <c r="AL471" s="6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  <c r="IU471" s="24"/>
      <c r="IV471" s="24"/>
      <c r="IW471" s="24"/>
      <c r="IX471" s="24"/>
      <c r="IY471" s="24"/>
      <c r="IZ471" s="24"/>
      <c r="JA471" s="24"/>
      <c r="JB471" s="24"/>
      <c r="JC471" s="24"/>
      <c r="JD471" s="24"/>
      <c r="JE471" s="24"/>
      <c r="JF471" s="24"/>
      <c r="JG471" s="24"/>
      <c r="JH471" s="24"/>
      <c r="JI471" s="24"/>
      <c r="JJ471" s="24"/>
      <c r="JK471" s="24"/>
      <c r="JL471" s="24"/>
      <c r="JM471" s="24"/>
      <c r="JN471" s="24"/>
      <c r="JO471" s="24"/>
      <c r="JP471" s="24"/>
      <c r="JQ471" s="24"/>
      <c r="JR471" s="24"/>
      <c r="JS471" s="24"/>
      <c r="JT471" s="24"/>
      <c r="JU471" s="24"/>
      <c r="JV471" s="24"/>
      <c r="JW471" s="24"/>
      <c r="JX471" s="24"/>
      <c r="JY471" s="24"/>
      <c r="JZ471" s="24"/>
      <c r="KA471" s="24"/>
      <c r="KB471" s="24"/>
      <c r="KC471" s="24"/>
      <c r="KD471" s="24"/>
      <c r="KE471" s="24"/>
      <c r="KF471" s="24"/>
      <c r="KG471" s="24"/>
      <c r="KH471" s="24"/>
      <c r="KI471" s="24"/>
      <c r="KJ471" s="24"/>
      <c r="KK471" s="24"/>
      <c r="KL471" s="24"/>
      <c r="KM471" s="24"/>
      <c r="KN471" s="24"/>
      <c r="KO471" s="24"/>
      <c r="KP471" s="24"/>
      <c r="KQ471" s="24"/>
      <c r="KR471" s="24"/>
      <c r="KS471" s="24"/>
      <c r="KT471" s="24"/>
      <c r="KU471" s="24"/>
      <c r="KV471" s="24"/>
      <c r="KW471" s="24"/>
      <c r="KX471" s="24"/>
      <c r="KY471" s="24"/>
      <c r="KZ471" s="24"/>
      <c r="LA471" s="24"/>
      <c r="LB471" s="24"/>
      <c r="LC471" s="24"/>
      <c r="LD471" s="24"/>
      <c r="LE471" s="24"/>
      <c r="LF471" s="24"/>
      <c r="LG471" s="24"/>
      <c r="LH471" s="24"/>
      <c r="LI471" s="24"/>
      <c r="LJ471" s="24"/>
      <c r="LK471" s="24"/>
      <c r="LL471" s="24"/>
      <c r="LM471" s="24"/>
      <c r="LN471" s="24"/>
      <c r="LO471" s="24"/>
      <c r="LP471" s="24"/>
      <c r="LQ471" s="24"/>
      <c r="LR471" s="24"/>
      <c r="LS471" s="24"/>
      <c r="LT471" s="24"/>
      <c r="LU471" s="24"/>
      <c r="LV471" s="24"/>
      <c r="LW471" s="24"/>
      <c r="LX471" s="24"/>
      <c r="LY471" s="24"/>
      <c r="LZ471" s="24"/>
      <c r="MA471" s="24"/>
      <c r="MB471" s="24"/>
      <c r="MC471" s="24"/>
      <c r="MD471" s="24"/>
      <c r="ME471" s="24"/>
      <c r="MF471" s="24"/>
      <c r="MG471" s="24"/>
      <c r="MH471" s="24"/>
      <c r="MI471" s="24"/>
      <c r="MJ471" s="24"/>
      <c r="MK471" s="24"/>
      <c r="ML471" s="24"/>
      <c r="MM471" s="24"/>
      <c r="MN471" s="24"/>
      <c r="MO471" s="24"/>
      <c r="MP471" s="24"/>
      <c r="MQ471" s="24"/>
      <c r="MR471" s="24"/>
      <c r="MS471" s="24"/>
      <c r="MT471" s="24"/>
      <c r="MU471" s="24"/>
      <c r="MV471" s="24"/>
      <c r="MW471" s="24"/>
      <c r="MX471" s="24"/>
      <c r="MY471" s="24"/>
      <c r="MZ471" s="24"/>
      <c r="NA471" s="24"/>
      <c r="NB471" s="24"/>
      <c r="NC471" s="24"/>
      <c r="ND471" s="24"/>
      <c r="NE471" s="24"/>
      <c r="NF471" s="24"/>
      <c r="NG471" s="24"/>
      <c r="NH471" s="24"/>
      <c r="NI471" s="24"/>
      <c r="NJ471" s="24"/>
      <c r="NK471" s="24"/>
      <c r="NL471" s="24"/>
      <c r="NM471" s="24"/>
      <c r="NN471" s="24"/>
      <c r="NO471" s="24"/>
      <c r="NP471" s="24"/>
      <c r="NQ471" s="24"/>
      <c r="NR471" s="24"/>
      <c r="NS471" s="24"/>
      <c r="NT471" s="24"/>
      <c r="NU471" s="24"/>
      <c r="NV471" s="24"/>
      <c r="NW471" s="24"/>
      <c r="NX471" s="24"/>
      <c r="NY471" s="24"/>
      <c r="NZ471" s="24"/>
      <c r="OA471" s="24"/>
      <c r="OB471" s="24"/>
      <c r="OC471" s="24"/>
      <c r="OD471" s="24"/>
      <c r="OE471" s="24"/>
      <c r="OF471" s="24"/>
      <c r="OG471" s="24"/>
      <c r="OH471" s="24"/>
      <c r="OI471" s="24"/>
      <c r="OJ471" s="24"/>
      <c r="OK471" s="24"/>
      <c r="OL471" s="24"/>
      <c r="OM471" s="24"/>
      <c r="ON471" s="24"/>
      <c r="OO471" s="24"/>
      <c r="OP471" s="24"/>
      <c r="OQ471" s="24"/>
      <c r="OR471" s="24"/>
      <c r="OS471" s="24"/>
      <c r="OT471" s="24"/>
      <c r="OU471" s="24"/>
      <c r="OV471" s="24"/>
      <c r="OW471" s="24"/>
      <c r="OX471" s="24"/>
      <c r="OY471" s="24"/>
      <c r="OZ471" s="24"/>
      <c r="PA471" s="24"/>
      <c r="PB471" s="24"/>
      <c r="PC471" s="24"/>
      <c r="PD471" s="24"/>
      <c r="PE471" s="24"/>
      <c r="PF471" s="24"/>
      <c r="PG471" s="24"/>
      <c r="PH471" s="24"/>
      <c r="PI471" s="24"/>
      <c r="PJ471" s="24"/>
      <c r="PK471" s="24"/>
      <c r="PL471" s="24"/>
      <c r="PM471" s="24"/>
      <c r="PN471" s="24"/>
      <c r="PO471" s="24"/>
      <c r="PP471" s="24"/>
      <c r="PQ471" s="24"/>
      <c r="PR471" s="24"/>
      <c r="PS471" s="24"/>
      <c r="PT471" s="24"/>
      <c r="PU471" s="24"/>
      <c r="PV471" s="24"/>
      <c r="PW471" s="24"/>
      <c r="PX471" s="24"/>
      <c r="PY471" s="24"/>
      <c r="PZ471" s="24"/>
      <c r="QA471" s="24"/>
      <c r="QB471" s="24"/>
      <c r="QC471" s="24"/>
      <c r="QD471" s="24"/>
      <c r="QE471" s="24"/>
      <c r="QF471" s="24"/>
      <c r="QG471" s="24"/>
      <c r="QH471" s="24"/>
      <c r="QI471" s="24"/>
      <c r="QJ471" s="24"/>
      <c r="QK471" s="24"/>
      <c r="QL471" s="24"/>
      <c r="QM471" s="24"/>
      <c r="QN471" s="24"/>
      <c r="QO471" s="24"/>
      <c r="QP471" s="24"/>
      <c r="QQ471" s="24"/>
      <c r="QR471" s="24"/>
      <c r="QS471" s="24"/>
      <c r="QT471" s="24"/>
      <c r="QU471" s="24"/>
      <c r="QV471" s="24"/>
      <c r="QW471" s="24"/>
      <c r="QX471" s="24"/>
      <c r="QY471" s="24"/>
      <c r="QZ471" s="24"/>
      <c r="RA471" s="24"/>
      <c r="RB471" s="24"/>
      <c r="RC471" s="24"/>
      <c r="RD471" s="24"/>
      <c r="RE471" s="24"/>
      <c r="RF471" s="24"/>
      <c r="RG471" s="24"/>
      <c r="RH471" s="24"/>
      <c r="RI471" s="24"/>
      <c r="RJ471" s="24"/>
      <c r="RK471" s="24"/>
      <c r="RL471" s="24"/>
      <c r="RM471" s="24"/>
      <c r="RN471" s="24"/>
      <c r="RO471" s="24"/>
      <c r="RP471" s="24"/>
      <c r="RQ471" s="24"/>
      <c r="RR471" s="24"/>
      <c r="RS471" s="24"/>
      <c r="RT471" s="24"/>
      <c r="RU471" s="24"/>
      <c r="RV471" s="24"/>
      <c r="RW471" s="24"/>
      <c r="RX471" s="24"/>
      <c r="RY471" s="24"/>
      <c r="RZ471" s="24"/>
      <c r="SA471" s="24"/>
      <c r="SB471" s="24"/>
      <c r="SC471" s="24"/>
      <c r="SD471" s="24"/>
      <c r="SE471" s="24"/>
      <c r="SF471" s="24"/>
      <c r="SG471" s="24"/>
      <c r="SH471" s="24"/>
      <c r="SI471" s="24"/>
      <c r="SJ471" s="24"/>
      <c r="SK471" s="24"/>
      <c r="SL471" s="24"/>
      <c r="SM471" s="24"/>
      <c r="SN471" s="24"/>
      <c r="SO471" s="24"/>
      <c r="SP471" s="24"/>
      <c r="SQ471" s="24"/>
      <c r="SR471" s="24"/>
      <c r="SS471" s="24"/>
      <c r="ST471" s="24"/>
      <c r="SU471" s="24"/>
      <c r="SV471" s="24"/>
      <c r="SW471" s="24"/>
      <c r="SX471" s="24"/>
      <c r="SY471" s="24"/>
      <c r="SZ471" s="24"/>
      <c r="TA471" s="24"/>
      <c r="TB471" s="24"/>
      <c r="TC471" s="24"/>
      <c r="TD471" s="24"/>
      <c r="TE471" s="24"/>
      <c r="TF471" s="24"/>
      <c r="TG471" s="24"/>
      <c r="TH471" s="24"/>
      <c r="TI471" s="24"/>
      <c r="TJ471" s="24"/>
      <c r="TK471" s="24"/>
      <c r="TL471" s="24"/>
      <c r="TM471" s="24"/>
      <c r="TN471" s="24"/>
      <c r="TO471" s="24"/>
      <c r="TP471" s="24"/>
      <c r="TQ471" s="24"/>
      <c r="TR471" s="24"/>
      <c r="TS471" s="24"/>
      <c r="TT471" s="24"/>
      <c r="TU471" s="24"/>
      <c r="TV471" s="24"/>
      <c r="TW471" s="24"/>
      <c r="TX471" s="24"/>
      <c r="TY471" s="24"/>
      <c r="TZ471" s="24"/>
      <c r="UA471" s="24"/>
      <c r="UB471" s="24"/>
      <c r="UC471" s="24"/>
      <c r="UD471" s="24"/>
      <c r="UE471" s="24"/>
      <c r="UF471" s="24"/>
      <c r="UG471" s="24"/>
      <c r="UH471" s="24"/>
      <c r="UI471" s="24"/>
      <c r="UJ471" s="24"/>
      <c r="UK471" s="24"/>
      <c r="UL471" s="24"/>
      <c r="UM471" s="24"/>
      <c r="UN471" s="24"/>
      <c r="UO471" s="24"/>
      <c r="UP471" s="24"/>
      <c r="UQ471" s="24"/>
      <c r="UR471" s="24"/>
      <c r="US471" s="24"/>
      <c r="UT471" s="24"/>
      <c r="UU471" s="24"/>
      <c r="UV471" s="24"/>
      <c r="UW471" s="24"/>
      <c r="UX471" s="24"/>
      <c r="UY471" s="24"/>
      <c r="UZ471" s="24"/>
      <c r="VA471" s="24"/>
      <c r="VB471" s="24"/>
      <c r="VC471" s="24"/>
      <c r="VD471" s="24"/>
    </row>
    <row r="472" spans="1:576" s="23" customFormat="1" ht="15" customHeight="1" x14ac:dyDescent="0.2">
      <c r="A472" s="18">
        <v>139</v>
      </c>
      <c r="B472" s="89" t="s">
        <v>335</v>
      </c>
      <c r="C472" s="89" t="s">
        <v>336</v>
      </c>
      <c r="D472" s="20">
        <v>14</v>
      </c>
      <c r="E472" s="89" t="s">
        <v>257</v>
      </c>
      <c r="F472" s="89" t="s">
        <v>337</v>
      </c>
      <c r="G472" s="130" t="s">
        <v>116</v>
      </c>
      <c r="H472" s="22">
        <v>40</v>
      </c>
      <c r="I472" s="22" t="s">
        <v>123</v>
      </c>
      <c r="J472" s="21" t="s">
        <v>7</v>
      </c>
      <c r="K472" s="21" t="s">
        <v>284</v>
      </c>
      <c r="L472" s="21" t="s">
        <v>299</v>
      </c>
      <c r="M472" s="22">
        <v>1</v>
      </c>
      <c r="N472" s="62">
        <v>14012</v>
      </c>
      <c r="O472" s="62">
        <f t="shared" si="230"/>
        <v>2802.4</v>
      </c>
      <c r="P472" s="62"/>
      <c r="Q472" s="62">
        <f t="shared" si="220"/>
        <v>16814.400000000001</v>
      </c>
      <c r="R472" s="62">
        <f>70.1*7</f>
        <v>490.69999999999993</v>
      </c>
      <c r="S472" s="62">
        <f t="shared" si="221"/>
        <v>3101.2333333333336</v>
      </c>
      <c r="T472" s="62">
        <f t="shared" si="222"/>
        <v>31012.333333333332</v>
      </c>
      <c r="U472" s="62">
        <f t="shared" si="223"/>
        <v>2522.1600000000003</v>
      </c>
      <c r="V472" s="62">
        <f t="shared" si="224"/>
        <v>504.43200000000002</v>
      </c>
      <c r="W472" s="62">
        <f t="shared" si="225"/>
        <v>840.72000000000014</v>
      </c>
      <c r="X472" s="62">
        <f t="shared" si="226"/>
        <v>336.28800000000001</v>
      </c>
      <c r="Y472" s="62">
        <v>1114</v>
      </c>
      <c r="Z472" s="62">
        <v>679</v>
      </c>
      <c r="AA472" s="64">
        <f t="shared" si="227"/>
        <v>9303.7000000000007</v>
      </c>
      <c r="AB472" s="64">
        <f t="shared" si="228"/>
        <v>26919.805555555558</v>
      </c>
      <c r="AC472" s="64">
        <f t="shared" si="229"/>
        <v>323037.66666666669</v>
      </c>
      <c r="AD472" s="64"/>
      <c r="AE472" s="64"/>
      <c r="AF472" s="64"/>
      <c r="AG472" s="64"/>
      <c r="AH472" s="64"/>
      <c r="AI472" s="64"/>
      <c r="AJ472" s="64"/>
      <c r="AK472" s="64"/>
      <c r="AL472" s="6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  <c r="IY472" s="24"/>
      <c r="IZ472" s="24"/>
      <c r="JA472" s="24"/>
      <c r="JB472" s="24"/>
      <c r="JC472" s="24"/>
      <c r="JD472" s="24"/>
      <c r="JE472" s="24"/>
      <c r="JF472" s="24"/>
      <c r="JG472" s="24"/>
      <c r="JH472" s="24"/>
      <c r="JI472" s="24"/>
      <c r="JJ472" s="24"/>
      <c r="JK472" s="24"/>
      <c r="JL472" s="24"/>
      <c r="JM472" s="24"/>
      <c r="JN472" s="24"/>
      <c r="JO472" s="24"/>
      <c r="JP472" s="24"/>
      <c r="JQ472" s="24"/>
      <c r="JR472" s="24"/>
      <c r="JS472" s="24"/>
      <c r="JT472" s="24"/>
      <c r="JU472" s="24"/>
      <c r="JV472" s="24"/>
      <c r="JW472" s="24"/>
      <c r="JX472" s="24"/>
      <c r="JY472" s="24"/>
      <c r="JZ472" s="24"/>
      <c r="KA472" s="24"/>
      <c r="KB472" s="24"/>
      <c r="KC472" s="24"/>
      <c r="KD472" s="24"/>
      <c r="KE472" s="24"/>
      <c r="KF472" s="24"/>
      <c r="KG472" s="24"/>
      <c r="KH472" s="24"/>
      <c r="KI472" s="24"/>
      <c r="KJ472" s="24"/>
      <c r="KK472" s="24"/>
      <c r="KL472" s="24"/>
      <c r="KM472" s="24"/>
      <c r="KN472" s="24"/>
      <c r="KO472" s="24"/>
      <c r="KP472" s="24"/>
      <c r="KQ472" s="24"/>
      <c r="KR472" s="24"/>
      <c r="KS472" s="24"/>
      <c r="KT472" s="24"/>
      <c r="KU472" s="24"/>
      <c r="KV472" s="24"/>
      <c r="KW472" s="24"/>
      <c r="KX472" s="24"/>
      <c r="KY472" s="24"/>
      <c r="KZ472" s="24"/>
      <c r="LA472" s="24"/>
      <c r="LB472" s="24"/>
      <c r="LC472" s="24"/>
      <c r="LD472" s="24"/>
      <c r="LE472" s="24"/>
      <c r="LF472" s="24"/>
      <c r="LG472" s="24"/>
      <c r="LH472" s="24"/>
      <c r="LI472" s="24"/>
      <c r="LJ472" s="24"/>
      <c r="LK472" s="24"/>
      <c r="LL472" s="24"/>
      <c r="LM472" s="24"/>
      <c r="LN472" s="24"/>
      <c r="LO472" s="24"/>
      <c r="LP472" s="24"/>
      <c r="LQ472" s="24"/>
      <c r="LR472" s="24"/>
      <c r="LS472" s="24"/>
      <c r="LT472" s="24"/>
      <c r="LU472" s="24"/>
      <c r="LV472" s="24"/>
      <c r="LW472" s="24"/>
      <c r="LX472" s="24"/>
      <c r="LY472" s="24"/>
      <c r="LZ472" s="24"/>
      <c r="MA472" s="24"/>
      <c r="MB472" s="24"/>
      <c r="MC472" s="24"/>
      <c r="MD472" s="24"/>
      <c r="ME472" s="24"/>
      <c r="MF472" s="24"/>
      <c r="MG472" s="24"/>
      <c r="MH472" s="24"/>
      <c r="MI472" s="24"/>
      <c r="MJ472" s="24"/>
      <c r="MK472" s="24"/>
      <c r="ML472" s="24"/>
      <c r="MM472" s="24"/>
      <c r="MN472" s="24"/>
      <c r="MO472" s="24"/>
      <c r="MP472" s="24"/>
      <c r="MQ472" s="24"/>
      <c r="MR472" s="24"/>
      <c r="MS472" s="24"/>
      <c r="MT472" s="24"/>
      <c r="MU472" s="24"/>
      <c r="MV472" s="24"/>
      <c r="MW472" s="24"/>
      <c r="MX472" s="24"/>
      <c r="MY472" s="24"/>
      <c r="MZ472" s="24"/>
      <c r="NA472" s="24"/>
      <c r="NB472" s="24"/>
      <c r="NC472" s="24"/>
      <c r="ND472" s="24"/>
      <c r="NE472" s="24"/>
      <c r="NF472" s="24"/>
      <c r="NG472" s="24"/>
      <c r="NH472" s="24"/>
      <c r="NI472" s="24"/>
      <c r="NJ472" s="24"/>
      <c r="NK472" s="24"/>
      <c r="NL472" s="24"/>
      <c r="NM472" s="24"/>
      <c r="NN472" s="24"/>
      <c r="NO472" s="24"/>
      <c r="NP472" s="24"/>
      <c r="NQ472" s="24"/>
      <c r="NR472" s="24"/>
      <c r="NS472" s="24"/>
      <c r="NT472" s="24"/>
      <c r="NU472" s="24"/>
      <c r="NV472" s="24"/>
      <c r="NW472" s="24"/>
      <c r="NX472" s="24"/>
      <c r="NY472" s="24"/>
      <c r="NZ472" s="24"/>
      <c r="OA472" s="24"/>
      <c r="OB472" s="24"/>
      <c r="OC472" s="24"/>
      <c r="OD472" s="24"/>
      <c r="OE472" s="24"/>
      <c r="OF472" s="24"/>
      <c r="OG472" s="24"/>
      <c r="OH472" s="24"/>
      <c r="OI472" s="24"/>
      <c r="OJ472" s="24"/>
      <c r="OK472" s="24"/>
      <c r="OL472" s="24"/>
      <c r="OM472" s="24"/>
      <c r="ON472" s="24"/>
      <c r="OO472" s="24"/>
      <c r="OP472" s="24"/>
      <c r="OQ472" s="24"/>
      <c r="OR472" s="24"/>
      <c r="OS472" s="24"/>
      <c r="OT472" s="24"/>
      <c r="OU472" s="24"/>
      <c r="OV472" s="24"/>
      <c r="OW472" s="24"/>
      <c r="OX472" s="24"/>
      <c r="OY472" s="24"/>
      <c r="OZ472" s="24"/>
      <c r="PA472" s="24"/>
      <c r="PB472" s="24"/>
      <c r="PC472" s="24"/>
      <c r="PD472" s="24"/>
      <c r="PE472" s="24"/>
      <c r="PF472" s="24"/>
      <c r="PG472" s="24"/>
      <c r="PH472" s="24"/>
      <c r="PI472" s="24"/>
      <c r="PJ472" s="24"/>
      <c r="PK472" s="24"/>
      <c r="PL472" s="24"/>
      <c r="PM472" s="24"/>
      <c r="PN472" s="24"/>
      <c r="PO472" s="24"/>
      <c r="PP472" s="24"/>
      <c r="PQ472" s="24"/>
      <c r="PR472" s="24"/>
      <c r="PS472" s="24"/>
      <c r="PT472" s="24"/>
      <c r="PU472" s="24"/>
      <c r="PV472" s="24"/>
      <c r="PW472" s="24"/>
      <c r="PX472" s="24"/>
      <c r="PY472" s="24"/>
      <c r="PZ472" s="24"/>
      <c r="QA472" s="24"/>
      <c r="QB472" s="24"/>
      <c r="QC472" s="24"/>
      <c r="QD472" s="24"/>
      <c r="QE472" s="24"/>
      <c r="QF472" s="24"/>
      <c r="QG472" s="24"/>
      <c r="QH472" s="24"/>
      <c r="QI472" s="24"/>
      <c r="QJ472" s="24"/>
      <c r="QK472" s="24"/>
      <c r="QL472" s="24"/>
      <c r="QM472" s="24"/>
      <c r="QN472" s="24"/>
      <c r="QO472" s="24"/>
      <c r="QP472" s="24"/>
      <c r="QQ472" s="24"/>
      <c r="QR472" s="24"/>
      <c r="QS472" s="24"/>
      <c r="QT472" s="24"/>
      <c r="QU472" s="24"/>
      <c r="QV472" s="24"/>
      <c r="QW472" s="24"/>
      <c r="QX472" s="24"/>
      <c r="QY472" s="24"/>
      <c r="QZ472" s="24"/>
      <c r="RA472" s="24"/>
      <c r="RB472" s="24"/>
      <c r="RC472" s="24"/>
      <c r="RD472" s="24"/>
      <c r="RE472" s="24"/>
      <c r="RF472" s="24"/>
      <c r="RG472" s="24"/>
      <c r="RH472" s="24"/>
      <c r="RI472" s="24"/>
      <c r="RJ472" s="24"/>
      <c r="RK472" s="24"/>
      <c r="RL472" s="24"/>
      <c r="RM472" s="24"/>
      <c r="RN472" s="24"/>
      <c r="RO472" s="24"/>
      <c r="RP472" s="24"/>
      <c r="RQ472" s="24"/>
      <c r="RR472" s="24"/>
      <c r="RS472" s="24"/>
      <c r="RT472" s="24"/>
      <c r="RU472" s="24"/>
      <c r="RV472" s="24"/>
      <c r="RW472" s="24"/>
      <c r="RX472" s="24"/>
      <c r="RY472" s="24"/>
      <c r="RZ472" s="24"/>
      <c r="SA472" s="24"/>
      <c r="SB472" s="24"/>
      <c r="SC472" s="24"/>
      <c r="SD472" s="24"/>
      <c r="SE472" s="24"/>
      <c r="SF472" s="24"/>
      <c r="SG472" s="24"/>
      <c r="SH472" s="24"/>
      <c r="SI472" s="24"/>
      <c r="SJ472" s="24"/>
      <c r="SK472" s="24"/>
      <c r="SL472" s="24"/>
      <c r="SM472" s="24"/>
      <c r="SN472" s="24"/>
      <c r="SO472" s="24"/>
      <c r="SP472" s="24"/>
      <c r="SQ472" s="24"/>
      <c r="SR472" s="24"/>
      <c r="SS472" s="24"/>
      <c r="ST472" s="24"/>
      <c r="SU472" s="24"/>
      <c r="SV472" s="24"/>
      <c r="SW472" s="24"/>
      <c r="SX472" s="24"/>
      <c r="SY472" s="24"/>
      <c r="SZ472" s="24"/>
      <c r="TA472" s="24"/>
      <c r="TB472" s="24"/>
      <c r="TC472" s="24"/>
      <c r="TD472" s="24"/>
      <c r="TE472" s="24"/>
      <c r="TF472" s="24"/>
      <c r="TG472" s="24"/>
      <c r="TH472" s="24"/>
      <c r="TI472" s="24"/>
      <c r="TJ472" s="24"/>
      <c r="TK472" s="24"/>
      <c r="TL472" s="24"/>
      <c r="TM472" s="24"/>
      <c r="TN472" s="24"/>
      <c r="TO472" s="24"/>
      <c r="TP472" s="24"/>
      <c r="TQ472" s="24"/>
      <c r="TR472" s="24"/>
      <c r="TS472" s="24"/>
      <c r="TT472" s="24"/>
      <c r="TU472" s="24"/>
      <c r="TV472" s="24"/>
      <c r="TW472" s="24"/>
      <c r="TX472" s="24"/>
      <c r="TY472" s="24"/>
      <c r="TZ472" s="24"/>
      <c r="UA472" s="24"/>
      <c r="UB472" s="24"/>
      <c r="UC472" s="24"/>
      <c r="UD472" s="24"/>
      <c r="UE472" s="24"/>
      <c r="UF472" s="24"/>
      <c r="UG472" s="24"/>
      <c r="UH472" s="24"/>
      <c r="UI472" s="24"/>
      <c r="UJ472" s="24"/>
      <c r="UK472" s="24"/>
      <c r="UL472" s="24"/>
      <c r="UM472" s="24"/>
      <c r="UN472" s="24"/>
      <c r="UO472" s="24"/>
      <c r="UP472" s="24"/>
      <c r="UQ472" s="24"/>
      <c r="UR472" s="24"/>
      <c r="US472" s="24"/>
      <c r="UT472" s="24"/>
      <c r="UU472" s="24"/>
      <c r="UV472" s="24"/>
      <c r="UW472" s="24"/>
      <c r="UX472" s="24"/>
      <c r="UY472" s="24"/>
      <c r="UZ472" s="24"/>
      <c r="VA472" s="24"/>
      <c r="VB472" s="24"/>
      <c r="VC472" s="24"/>
      <c r="VD472" s="24"/>
    </row>
    <row r="473" spans="1:576" s="23" customFormat="1" ht="15" customHeight="1" x14ac:dyDescent="0.2">
      <c r="A473" s="18">
        <v>140</v>
      </c>
      <c r="B473" s="89" t="s">
        <v>335</v>
      </c>
      <c r="C473" s="89" t="s">
        <v>336</v>
      </c>
      <c r="D473" s="20">
        <v>14</v>
      </c>
      <c r="E473" s="89" t="s">
        <v>257</v>
      </c>
      <c r="F473" s="89" t="s">
        <v>337</v>
      </c>
      <c r="G473" s="130" t="s">
        <v>116</v>
      </c>
      <c r="H473" s="22">
        <v>40</v>
      </c>
      <c r="I473" s="22" t="s">
        <v>123</v>
      </c>
      <c r="J473" s="21" t="s">
        <v>7</v>
      </c>
      <c r="K473" s="21" t="s">
        <v>281</v>
      </c>
      <c r="L473" s="21" t="s">
        <v>299</v>
      </c>
      <c r="M473" s="22">
        <v>1</v>
      </c>
      <c r="N473" s="62">
        <v>14012</v>
      </c>
      <c r="O473" s="62">
        <f t="shared" si="230"/>
        <v>2802.4</v>
      </c>
      <c r="P473" s="62"/>
      <c r="Q473" s="62">
        <f t="shared" si="220"/>
        <v>16814.400000000001</v>
      </c>
      <c r="R473" s="62">
        <f>70.1*4</f>
        <v>280.39999999999998</v>
      </c>
      <c r="S473" s="62">
        <f t="shared" si="221"/>
        <v>3101.2333333333336</v>
      </c>
      <c r="T473" s="62">
        <f t="shared" si="222"/>
        <v>31012.333333333332</v>
      </c>
      <c r="U473" s="62">
        <f t="shared" si="223"/>
        <v>2522.1600000000003</v>
      </c>
      <c r="V473" s="62">
        <f t="shared" si="224"/>
        <v>504.43200000000002</v>
      </c>
      <c r="W473" s="62">
        <f t="shared" si="225"/>
        <v>840.72000000000014</v>
      </c>
      <c r="X473" s="62">
        <f t="shared" si="226"/>
        <v>336.28800000000001</v>
      </c>
      <c r="Y473" s="62">
        <v>1114</v>
      </c>
      <c r="Z473" s="62">
        <v>679</v>
      </c>
      <c r="AA473" s="64">
        <f t="shared" si="227"/>
        <v>9303.7000000000007</v>
      </c>
      <c r="AB473" s="64">
        <f t="shared" si="228"/>
        <v>26709.505555555559</v>
      </c>
      <c r="AC473" s="64">
        <f t="shared" si="229"/>
        <v>320514.06666666671</v>
      </c>
      <c r="AD473" s="64"/>
      <c r="AE473" s="64"/>
      <c r="AF473" s="64"/>
      <c r="AG473" s="64"/>
      <c r="AH473" s="64"/>
      <c r="AI473" s="64"/>
      <c r="AJ473" s="64"/>
      <c r="AK473" s="64"/>
      <c r="AL473" s="6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  <c r="IU473" s="24"/>
      <c r="IV473" s="24"/>
      <c r="IW473" s="24"/>
      <c r="IX473" s="24"/>
      <c r="IY473" s="24"/>
      <c r="IZ473" s="24"/>
      <c r="JA473" s="24"/>
      <c r="JB473" s="24"/>
      <c r="JC473" s="24"/>
      <c r="JD473" s="24"/>
      <c r="JE473" s="24"/>
      <c r="JF473" s="24"/>
      <c r="JG473" s="24"/>
      <c r="JH473" s="24"/>
      <c r="JI473" s="24"/>
      <c r="JJ473" s="24"/>
      <c r="JK473" s="24"/>
      <c r="JL473" s="24"/>
      <c r="JM473" s="24"/>
      <c r="JN473" s="24"/>
      <c r="JO473" s="24"/>
      <c r="JP473" s="24"/>
      <c r="JQ473" s="24"/>
      <c r="JR473" s="24"/>
      <c r="JS473" s="24"/>
      <c r="JT473" s="24"/>
      <c r="JU473" s="24"/>
      <c r="JV473" s="24"/>
      <c r="JW473" s="24"/>
      <c r="JX473" s="24"/>
      <c r="JY473" s="24"/>
      <c r="JZ473" s="24"/>
      <c r="KA473" s="24"/>
      <c r="KB473" s="24"/>
      <c r="KC473" s="24"/>
      <c r="KD473" s="24"/>
      <c r="KE473" s="24"/>
      <c r="KF473" s="24"/>
      <c r="KG473" s="24"/>
      <c r="KH473" s="24"/>
      <c r="KI473" s="24"/>
      <c r="KJ473" s="24"/>
      <c r="KK473" s="24"/>
      <c r="KL473" s="24"/>
      <c r="KM473" s="24"/>
      <c r="KN473" s="24"/>
      <c r="KO473" s="24"/>
      <c r="KP473" s="24"/>
      <c r="KQ473" s="24"/>
      <c r="KR473" s="24"/>
      <c r="KS473" s="24"/>
      <c r="KT473" s="24"/>
      <c r="KU473" s="24"/>
      <c r="KV473" s="24"/>
      <c r="KW473" s="24"/>
      <c r="KX473" s="24"/>
      <c r="KY473" s="24"/>
      <c r="KZ473" s="24"/>
      <c r="LA473" s="24"/>
      <c r="LB473" s="24"/>
      <c r="LC473" s="24"/>
      <c r="LD473" s="24"/>
      <c r="LE473" s="24"/>
      <c r="LF473" s="24"/>
      <c r="LG473" s="24"/>
      <c r="LH473" s="24"/>
      <c r="LI473" s="24"/>
      <c r="LJ473" s="24"/>
      <c r="LK473" s="24"/>
      <c r="LL473" s="24"/>
      <c r="LM473" s="24"/>
      <c r="LN473" s="24"/>
      <c r="LO473" s="24"/>
      <c r="LP473" s="24"/>
      <c r="LQ473" s="24"/>
      <c r="LR473" s="24"/>
      <c r="LS473" s="24"/>
      <c r="LT473" s="24"/>
      <c r="LU473" s="24"/>
      <c r="LV473" s="24"/>
      <c r="LW473" s="24"/>
      <c r="LX473" s="24"/>
      <c r="LY473" s="24"/>
      <c r="LZ473" s="24"/>
      <c r="MA473" s="24"/>
      <c r="MB473" s="24"/>
      <c r="MC473" s="24"/>
      <c r="MD473" s="24"/>
      <c r="ME473" s="24"/>
      <c r="MF473" s="24"/>
      <c r="MG473" s="24"/>
      <c r="MH473" s="24"/>
      <c r="MI473" s="24"/>
      <c r="MJ473" s="24"/>
      <c r="MK473" s="24"/>
      <c r="ML473" s="24"/>
      <c r="MM473" s="24"/>
      <c r="MN473" s="24"/>
      <c r="MO473" s="24"/>
      <c r="MP473" s="24"/>
      <c r="MQ473" s="24"/>
      <c r="MR473" s="24"/>
      <c r="MS473" s="24"/>
      <c r="MT473" s="24"/>
      <c r="MU473" s="24"/>
      <c r="MV473" s="24"/>
      <c r="MW473" s="24"/>
      <c r="MX473" s="24"/>
      <c r="MY473" s="24"/>
      <c r="MZ473" s="24"/>
      <c r="NA473" s="24"/>
      <c r="NB473" s="24"/>
      <c r="NC473" s="24"/>
      <c r="ND473" s="24"/>
      <c r="NE473" s="24"/>
      <c r="NF473" s="24"/>
      <c r="NG473" s="24"/>
      <c r="NH473" s="24"/>
      <c r="NI473" s="24"/>
      <c r="NJ473" s="24"/>
      <c r="NK473" s="24"/>
      <c r="NL473" s="24"/>
      <c r="NM473" s="24"/>
      <c r="NN473" s="24"/>
      <c r="NO473" s="24"/>
      <c r="NP473" s="24"/>
      <c r="NQ473" s="24"/>
      <c r="NR473" s="24"/>
      <c r="NS473" s="24"/>
      <c r="NT473" s="24"/>
      <c r="NU473" s="24"/>
      <c r="NV473" s="24"/>
      <c r="NW473" s="24"/>
      <c r="NX473" s="24"/>
      <c r="NY473" s="24"/>
      <c r="NZ473" s="24"/>
      <c r="OA473" s="24"/>
      <c r="OB473" s="24"/>
      <c r="OC473" s="24"/>
      <c r="OD473" s="24"/>
      <c r="OE473" s="24"/>
      <c r="OF473" s="24"/>
      <c r="OG473" s="24"/>
      <c r="OH473" s="24"/>
      <c r="OI473" s="24"/>
      <c r="OJ473" s="24"/>
      <c r="OK473" s="24"/>
      <c r="OL473" s="24"/>
      <c r="OM473" s="24"/>
      <c r="ON473" s="24"/>
      <c r="OO473" s="24"/>
      <c r="OP473" s="24"/>
      <c r="OQ473" s="24"/>
      <c r="OR473" s="24"/>
      <c r="OS473" s="24"/>
      <c r="OT473" s="24"/>
      <c r="OU473" s="24"/>
      <c r="OV473" s="24"/>
      <c r="OW473" s="24"/>
      <c r="OX473" s="24"/>
      <c r="OY473" s="24"/>
      <c r="OZ473" s="24"/>
      <c r="PA473" s="24"/>
      <c r="PB473" s="24"/>
      <c r="PC473" s="24"/>
      <c r="PD473" s="24"/>
      <c r="PE473" s="24"/>
      <c r="PF473" s="24"/>
      <c r="PG473" s="24"/>
      <c r="PH473" s="24"/>
      <c r="PI473" s="24"/>
      <c r="PJ473" s="24"/>
      <c r="PK473" s="24"/>
      <c r="PL473" s="24"/>
      <c r="PM473" s="24"/>
      <c r="PN473" s="24"/>
      <c r="PO473" s="24"/>
      <c r="PP473" s="24"/>
      <c r="PQ473" s="24"/>
      <c r="PR473" s="24"/>
      <c r="PS473" s="24"/>
      <c r="PT473" s="24"/>
      <c r="PU473" s="24"/>
      <c r="PV473" s="24"/>
      <c r="PW473" s="24"/>
      <c r="PX473" s="24"/>
      <c r="PY473" s="24"/>
      <c r="PZ473" s="24"/>
      <c r="QA473" s="24"/>
      <c r="QB473" s="24"/>
      <c r="QC473" s="24"/>
      <c r="QD473" s="24"/>
      <c r="QE473" s="24"/>
      <c r="QF473" s="24"/>
      <c r="QG473" s="24"/>
      <c r="QH473" s="24"/>
      <c r="QI473" s="24"/>
      <c r="QJ473" s="24"/>
      <c r="QK473" s="24"/>
      <c r="QL473" s="24"/>
      <c r="QM473" s="24"/>
      <c r="QN473" s="24"/>
      <c r="QO473" s="24"/>
      <c r="QP473" s="24"/>
      <c r="QQ473" s="24"/>
      <c r="QR473" s="24"/>
      <c r="QS473" s="24"/>
      <c r="QT473" s="24"/>
      <c r="QU473" s="24"/>
      <c r="QV473" s="24"/>
      <c r="QW473" s="24"/>
      <c r="QX473" s="24"/>
      <c r="QY473" s="24"/>
      <c r="QZ473" s="24"/>
      <c r="RA473" s="24"/>
      <c r="RB473" s="24"/>
      <c r="RC473" s="24"/>
      <c r="RD473" s="24"/>
      <c r="RE473" s="24"/>
      <c r="RF473" s="24"/>
      <c r="RG473" s="24"/>
      <c r="RH473" s="24"/>
      <c r="RI473" s="24"/>
      <c r="RJ473" s="24"/>
      <c r="RK473" s="24"/>
      <c r="RL473" s="24"/>
      <c r="RM473" s="24"/>
      <c r="RN473" s="24"/>
      <c r="RO473" s="24"/>
      <c r="RP473" s="24"/>
      <c r="RQ473" s="24"/>
      <c r="RR473" s="24"/>
      <c r="RS473" s="24"/>
      <c r="RT473" s="24"/>
      <c r="RU473" s="24"/>
      <c r="RV473" s="24"/>
      <c r="RW473" s="24"/>
      <c r="RX473" s="24"/>
      <c r="RY473" s="24"/>
      <c r="RZ473" s="24"/>
      <c r="SA473" s="24"/>
      <c r="SB473" s="24"/>
      <c r="SC473" s="24"/>
      <c r="SD473" s="24"/>
      <c r="SE473" s="24"/>
      <c r="SF473" s="24"/>
      <c r="SG473" s="24"/>
      <c r="SH473" s="24"/>
      <c r="SI473" s="24"/>
      <c r="SJ473" s="24"/>
      <c r="SK473" s="24"/>
      <c r="SL473" s="24"/>
      <c r="SM473" s="24"/>
      <c r="SN473" s="24"/>
      <c r="SO473" s="24"/>
      <c r="SP473" s="24"/>
      <c r="SQ473" s="24"/>
      <c r="SR473" s="24"/>
      <c r="SS473" s="24"/>
      <c r="ST473" s="24"/>
      <c r="SU473" s="24"/>
      <c r="SV473" s="24"/>
      <c r="SW473" s="24"/>
      <c r="SX473" s="24"/>
      <c r="SY473" s="24"/>
      <c r="SZ473" s="24"/>
      <c r="TA473" s="24"/>
      <c r="TB473" s="24"/>
      <c r="TC473" s="24"/>
      <c r="TD473" s="24"/>
      <c r="TE473" s="24"/>
      <c r="TF473" s="24"/>
      <c r="TG473" s="24"/>
      <c r="TH473" s="24"/>
      <c r="TI473" s="24"/>
      <c r="TJ473" s="24"/>
      <c r="TK473" s="24"/>
      <c r="TL473" s="24"/>
      <c r="TM473" s="24"/>
      <c r="TN473" s="24"/>
      <c r="TO473" s="24"/>
      <c r="TP473" s="24"/>
      <c r="TQ473" s="24"/>
      <c r="TR473" s="24"/>
      <c r="TS473" s="24"/>
      <c r="TT473" s="24"/>
      <c r="TU473" s="24"/>
      <c r="TV473" s="24"/>
      <c r="TW473" s="24"/>
      <c r="TX473" s="24"/>
      <c r="TY473" s="24"/>
      <c r="TZ473" s="24"/>
      <c r="UA473" s="24"/>
      <c r="UB473" s="24"/>
      <c r="UC473" s="24"/>
      <c r="UD473" s="24"/>
      <c r="UE473" s="24"/>
      <c r="UF473" s="24"/>
      <c r="UG473" s="24"/>
      <c r="UH473" s="24"/>
      <c r="UI473" s="24"/>
      <c r="UJ473" s="24"/>
      <c r="UK473" s="24"/>
      <c r="UL473" s="24"/>
      <c r="UM473" s="24"/>
      <c r="UN473" s="24"/>
      <c r="UO473" s="24"/>
      <c r="UP473" s="24"/>
      <c r="UQ473" s="24"/>
      <c r="UR473" s="24"/>
      <c r="US473" s="24"/>
      <c r="UT473" s="24"/>
      <c r="UU473" s="24"/>
      <c r="UV473" s="24"/>
      <c r="UW473" s="24"/>
      <c r="UX473" s="24"/>
      <c r="UY473" s="24"/>
      <c r="UZ473" s="24"/>
      <c r="VA473" s="24"/>
      <c r="VB473" s="24"/>
      <c r="VC473" s="24"/>
      <c r="VD473" s="24"/>
    </row>
    <row r="474" spans="1:576" s="23" customFormat="1" ht="15" customHeight="1" x14ac:dyDescent="0.2">
      <c r="A474" s="18">
        <v>141</v>
      </c>
      <c r="B474" s="89" t="s">
        <v>335</v>
      </c>
      <c r="C474" s="89" t="s">
        <v>336</v>
      </c>
      <c r="D474" s="20">
        <v>14</v>
      </c>
      <c r="E474" s="89" t="s">
        <v>257</v>
      </c>
      <c r="F474" s="89" t="s">
        <v>337</v>
      </c>
      <c r="G474" s="130" t="s">
        <v>116</v>
      </c>
      <c r="H474" s="22">
        <v>40</v>
      </c>
      <c r="I474" s="22" t="s">
        <v>123</v>
      </c>
      <c r="J474" s="21" t="s">
        <v>78</v>
      </c>
      <c r="K474" s="21" t="s">
        <v>285</v>
      </c>
      <c r="L474" s="21" t="s">
        <v>299</v>
      </c>
      <c r="M474" s="22">
        <v>1</v>
      </c>
      <c r="N474" s="62">
        <v>14012</v>
      </c>
      <c r="O474" s="62">
        <f t="shared" si="230"/>
        <v>2802.4</v>
      </c>
      <c r="P474" s="62"/>
      <c r="Q474" s="62">
        <f t="shared" si="220"/>
        <v>16814.400000000001</v>
      </c>
      <c r="R474" s="62"/>
      <c r="S474" s="62">
        <f t="shared" si="221"/>
        <v>3101.2333333333336</v>
      </c>
      <c r="T474" s="62">
        <f t="shared" si="222"/>
        <v>31012.333333333332</v>
      </c>
      <c r="U474" s="62">
        <f t="shared" si="223"/>
        <v>2522.1600000000003</v>
      </c>
      <c r="V474" s="62">
        <f t="shared" si="224"/>
        <v>504.43200000000002</v>
      </c>
      <c r="W474" s="62">
        <f t="shared" si="225"/>
        <v>840.72000000000014</v>
      </c>
      <c r="X474" s="62">
        <f t="shared" si="226"/>
        <v>336.28800000000001</v>
      </c>
      <c r="Y474" s="62">
        <v>1114</v>
      </c>
      <c r="Z474" s="62">
        <v>679</v>
      </c>
      <c r="AA474" s="64">
        <f t="shared" si="227"/>
        <v>9303.7000000000007</v>
      </c>
      <c r="AB474" s="64">
        <f t="shared" si="228"/>
        <v>26429.105555555558</v>
      </c>
      <c r="AC474" s="64">
        <f t="shared" si="229"/>
        <v>317149.26666666672</v>
      </c>
      <c r="AD474" s="64"/>
      <c r="AE474" s="64"/>
      <c r="AF474" s="64"/>
      <c r="AG474" s="64"/>
      <c r="AH474" s="64"/>
      <c r="AI474" s="64"/>
      <c r="AJ474" s="64"/>
      <c r="AK474" s="64"/>
      <c r="AL474" s="6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  <c r="IY474" s="24"/>
      <c r="IZ474" s="24"/>
      <c r="JA474" s="24"/>
      <c r="JB474" s="24"/>
      <c r="JC474" s="24"/>
      <c r="JD474" s="24"/>
      <c r="JE474" s="24"/>
      <c r="JF474" s="24"/>
      <c r="JG474" s="24"/>
      <c r="JH474" s="24"/>
      <c r="JI474" s="24"/>
      <c r="JJ474" s="24"/>
      <c r="JK474" s="24"/>
      <c r="JL474" s="24"/>
      <c r="JM474" s="24"/>
      <c r="JN474" s="24"/>
      <c r="JO474" s="24"/>
      <c r="JP474" s="24"/>
      <c r="JQ474" s="24"/>
      <c r="JR474" s="24"/>
      <c r="JS474" s="24"/>
      <c r="JT474" s="24"/>
      <c r="JU474" s="24"/>
      <c r="JV474" s="24"/>
      <c r="JW474" s="24"/>
      <c r="JX474" s="24"/>
      <c r="JY474" s="24"/>
      <c r="JZ474" s="24"/>
      <c r="KA474" s="24"/>
      <c r="KB474" s="24"/>
      <c r="KC474" s="24"/>
      <c r="KD474" s="24"/>
      <c r="KE474" s="24"/>
      <c r="KF474" s="24"/>
      <c r="KG474" s="24"/>
      <c r="KH474" s="24"/>
      <c r="KI474" s="24"/>
      <c r="KJ474" s="24"/>
      <c r="KK474" s="24"/>
      <c r="KL474" s="24"/>
      <c r="KM474" s="24"/>
      <c r="KN474" s="24"/>
      <c r="KO474" s="24"/>
      <c r="KP474" s="24"/>
      <c r="KQ474" s="24"/>
      <c r="KR474" s="24"/>
      <c r="KS474" s="24"/>
      <c r="KT474" s="24"/>
      <c r="KU474" s="24"/>
      <c r="KV474" s="24"/>
      <c r="KW474" s="24"/>
      <c r="KX474" s="24"/>
      <c r="KY474" s="24"/>
      <c r="KZ474" s="24"/>
      <c r="LA474" s="24"/>
      <c r="LB474" s="24"/>
      <c r="LC474" s="24"/>
      <c r="LD474" s="24"/>
      <c r="LE474" s="24"/>
      <c r="LF474" s="24"/>
      <c r="LG474" s="24"/>
      <c r="LH474" s="24"/>
      <c r="LI474" s="24"/>
      <c r="LJ474" s="24"/>
      <c r="LK474" s="24"/>
      <c r="LL474" s="24"/>
      <c r="LM474" s="24"/>
      <c r="LN474" s="24"/>
      <c r="LO474" s="24"/>
      <c r="LP474" s="24"/>
      <c r="LQ474" s="24"/>
      <c r="LR474" s="24"/>
      <c r="LS474" s="24"/>
      <c r="LT474" s="24"/>
      <c r="LU474" s="24"/>
      <c r="LV474" s="24"/>
      <c r="LW474" s="24"/>
      <c r="LX474" s="24"/>
      <c r="LY474" s="24"/>
      <c r="LZ474" s="24"/>
      <c r="MA474" s="24"/>
      <c r="MB474" s="24"/>
      <c r="MC474" s="24"/>
      <c r="MD474" s="24"/>
      <c r="ME474" s="24"/>
      <c r="MF474" s="24"/>
      <c r="MG474" s="24"/>
      <c r="MH474" s="24"/>
      <c r="MI474" s="24"/>
      <c r="MJ474" s="24"/>
      <c r="MK474" s="24"/>
      <c r="ML474" s="24"/>
      <c r="MM474" s="24"/>
      <c r="MN474" s="24"/>
      <c r="MO474" s="24"/>
      <c r="MP474" s="24"/>
      <c r="MQ474" s="24"/>
      <c r="MR474" s="24"/>
      <c r="MS474" s="24"/>
      <c r="MT474" s="24"/>
      <c r="MU474" s="24"/>
      <c r="MV474" s="24"/>
      <c r="MW474" s="24"/>
      <c r="MX474" s="24"/>
      <c r="MY474" s="24"/>
      <c r="MZ474" s="24"/>
      <c r="NA474" s="24"/>
      <c r="NB474" s="24"/>
      <c r="NC474" s="24"/>
      <c r="ND474" s="24"/>
      <c r="NE474" s="24"/>
      <c r="NF474" s="24"/>
      <c r="NG474" s="24"/>
      <c r="NH474" s="24"/>
      <c r="NI474" s="24"/>
      <c r="NJ474" s="24"/>
      <c r="NK474" s="24"/>
      <c r="NL474" s="24"/>
      <c r="NM474" s="24"/>
      <c r="NN474" s="24"/>
      <c r="NO474" s="24"/>
      <c r="NP474" s="24"/>
      <c r="NQ474" s="24"/>
      <c r="NR474" s="24"/>
      <c r="NS474" s="24"/>
      <c r="NT474" s="24"/>
      <c r="NU474" s="24"/>
      <c r="NV474" s="24"/>
      <c r="NW474" s="24"/>
      <c r="NX474" s="24"/>
      <c r="NY474" s="24"/>
      <c r="NZ474" s="24"/>
      <c r="OA474" s="24"/>
      <c r="OB474" s="24"/>
      <c r="OC474" s="24"/>
      <c r="OD474" s="24"/>
      <c r="OE474" s="24"/>
      <c r="OF474" s="24"/>
      <c r="OG474" s="24"/>
      <c r="OH474" s="24"/>
      <c r="OI474" s="24"/>
      <c r="OJ474" s="24"/>
      <c r="OK474" s="24"/>
      <c r="OL474" s="24"/>
      <c r="OM474" s="24"/>
      <c r="ON474" s="24"/>
      <c r="OO474" s="24"/>
      <c r="OP474" s="24"/>
      <c r="OQ474" s="24"/>
      <c r="OR474" s="24"/>
      <c r="OS474" s="24"/>
      <c r="OT474" s="24"/>
      <c r="OU474" s="24"/>
      <c r="OV474" s="24"/>
      <c r="OW474" s="24"/>
      <c r="OX474" s="24"/>
      <c r="OY474" s="24"/>
      <c r="OZ474" s="24"/>
      <c r="PA474" s="24"/>
      <c r="PB474" s="24"/>
      <c r="PC474" s="24"/>
      <c r="PD474" s="24"/>
      <c r="PE474" s="24"/>
      <c r="PF474" s="24"/>
      <c r="PG474" s="24"/>
      <c r="PH474" s="24"/>
      <c r="PI474" s="24"/>
      <c r="PJ474" s="24"/>
      <c r="PK474" s="24"/>
      <c r="PL474" s="24"/>
      <c r="PM474" s="24"/>
      <c r="PN474" s="24"/>
      <c r="PO474" s="24"/>
      <c r="PP474" s="24"/>
      <c r="PQ474" s="24"/>
      <c r="PR474" s="24"/>
      <c r="PS474" s="24"/>
      <c r="PT474" s="24"/>
      <c r="PU474" s="24"/>
      <c r="PV474" s="24"/>
      <c r="PW474" s="24"/>
      <c r="PX474" s="24"/>
      <c r="PY474" s="24"/>
      <c r="PZ474" s="24"/>
      <c r="QA474" s="24"/>
      <c r="QB474" s="24"/>
      <c r="QC474" s="24"/>
      <c r="QD474" s="24"/>
      <c r="QE474" s="24"/>
      <c r="QF474" s="24"/>
      <c r="QG474" s="24"/>
      <c r="QH474" s="24"/>
      <c r="QI474" s="24"/>
      <c r="QJ474" s="24"/>
      <c r="QK474" s="24"/>
      <c r="QL474" s="24"/>
      <c r="QM474" s="24"/>
      <c r="QN474" s="24"/>
      <c r="QO474" s="24"/>
      <c r="QP474" s="24"/>
      <c r="QQ474" s="24"/>
      <c r="QR474" s="24"/>
      <c r="QS474" s="24"/>
      <c r="QT474" s="24"/>
      <c r="QU474" s="24"/>
      <c r="QV474" s="24"/>
      <c r="QW474" s="24"/>
      <c r="QX474" s="24"/>
      <c r="QY474" s="24"/>
      <c r="QZ474" s="24"/>
      <c r="RA474" s="24"/>
      <c r="RB474" s="24"/>
      <c r="RC474" s="24"/>
      <c r="RD474" s="24"/>
      <c r="RE474" s="24"/>
      <c r="RF474" s="24"/>
      <c r="RG474" s="24"/>
      <c r="RH474" s="24"/>
      <c r="RI474" s="24"/>
      <c r="RJ474" s="24"/>
      <c r="RK474" s="24"/>
      <c r="RL474" s="24"/>
      <c r="RM474" s="24"/>
      <c r="RN474" s="24"/>
      <c r="RO474" s="24"/>
      <c r="RP474" s="24"/>
      <c r="RQ474" s="24"/>
      <c r="RR474" s="24"/>
      <c r="RS474" s="24"/>
      <c r="RT474" s="24"/>
      <c r="RU474" s="24"/>
      <c r="RV474" s="24"/>
      <c r="RW474" s="24"/>
      <c r="RX474" s="24"/>
      <c r="RY474" s="24"/>
      <c r="RZ474" s="24"/>
      <c r="SA474" s="24"/>
      <c r="SB474" s="24"/>
      <c r="SC474" s="24"/>
      <c r="SD474" s="24"/>
      <c r="SE474" s="24"/>
      <c r="SF474" s="24"/>
      <c r="SG474" s="24"/>
      <c r="SH474" s="24"/>
      <c r="SI474" s="24"/>
      <c r="SJ474" s="24"/>
      <c r="SK474" s="24"/>
      <c r="SL474" s="24"/>
      <c r="SM474" s="24"/>
      <c r="SN474" s="24"/>
      <c r="SO474" s="24"/>
      <c r="SP474" s="24"/>
      <c r="SQ474" s="24"/>
      <c r="SR474" s="24"/>
      <c r="SS474" s="24"/>
      <c r="ST474" s="24"/>
      <c r="SU474" s="24"/>
      <c r="SV474" s="24"/>
      <c r="SW474" s="24"/>
      <c r="SX474" s="24"/>
      <c r="SY474" s="24"/>
      <c r="SZ474" s="24"/>
      <c r="TA474" s="24"/>
      <c r="TB474" s="24"/>
      <c r="TC474" s="24"/>
      <c r="TD474" s="24"/>
      <c r="TE474" s="24"/>
      <c r="TF474" s="24"/>
      <c r="TG474" s="24"/>
      <c r="TH474" s="24"/>
      <c r="TI474" s="24"/>
      <c r="TJ474" s="24"/>
      <c r="TK474" s="24"/>
      <c r="TL474" s="24"/>
      <c r="TM474" s="24"/>
      <c r="TN474" s="24"/>
      <c r="TO474" s="24"/>
      <c r="TP474" s="24"/>
      <c r="TQ474" s="24"/>
      <c r="TR474" s="24"/>
      <c r="TS474" s="24"/>
      <c r="TT474" s="24"/>
      <c r="TU474" s="24"/>
      <c r="TV474" s="24"/>
      <c r="TW474" s="24"/>
      <c r="TX474" s="24"/>
      <c r="TY474" s="24"/>
      <c r="TZ474" s="24"/>
      <c r="UA474" s="24"/>
      <c r="UB474" s="24"/>
      <c r="UC474" s="24"/>
      <c r="UD474" s="24"/>
      <c r="UE474" s="24"/>
      <c r="UF474" s="24"/>
      <c r="UG474" s="24"/>
      <c r="UH474" s="24"/>
      <c r="UI474" s="24"/>
      <c r="UJ474" s="24"/>
      <c r="UK474" s="24"/>
      <c r="UL474" s="24"/>
      <c r="UM474" s="24"/>
      <c r="UN474" s="24"/>
      <c r="UO474" s="24"/>
      <c r="UP474" s="24"/>
      <c r="UQ474" s="24"/>
      <c r="UR474" s="24"/>
      <c r="US474" s="24"/>
      <c r="UT474" s="24"/>
      <c r="UU474" s="24"/>
      <c r="UV474" s="24"/>
      <c r="UW474" s="24"/>
      <c r="UX474" s="24"/>
      <c r="UY474" s="24"/>
      <c r="UZ474" s="24"/>
      <c r="VA474" s="24"/>
      <c r="VB474" s="24"/>
      <c r="VC474" s="24"/>
      <c r="VD474" s="24"/>
    </row>
    <row r="475" spans="1:576" s="23" customFormat="1" ht="15" customHeight="1" x14ac:dyDescent="0.2">
      <c r="A475" s="18">
        <v>142</v>
      </c>
      <c r="B475" s="89" t="s">
        <v>335</v>
      </c>
      <c r="C475" s="89" t="s">
        <v>336</v>
      </c>
      <c r="D475" s="20">
        <v>14</v>
      </c>
      <c r="E475" s="89" t="s">
        <v>257</v>
      </c>
      <c r="F475" s="89" t="s">
        <v>337</v>
      </c>
      <c r="G475" s="130" t="s">
        <v>116</v>
      </c>
      <c r="H475" s="22">
        <v>40</v>
      </c>
      <c r="I475" s="22" t="s">
        <v>123</v>
      </c>
      <c r="J475" s="21" t="s">
        <v>78</v>
      </c>
      <c r="K475" s="21" t="s">
        <v>285</v>
      </c>
      <c r="L475" s="21" t="s">
        <v>299</v>
      </c>
      <c r="M475" s="22">
        <v>1</v>
      </c>
      <c r="N475" s="62">
        <v>14012</v>
      </c>
      <c r="O475" s="62">
        <f t="shared" si="230"/>
        <v>2802.4</v>
      </c>
      <c r="P475" s="62"/>
      <c r="Q475" s="62">
        <f t="shared" si="220"/>
        <v>16814.400000000001</v>
      </c>
      <c r="R475" s="62"/>
      <c r="S475" s="62">
        <f t="shared" si="221"/>
        <v>3101.2333333333336</v>
      </c>
      <c r="T475" s="62">
        <f t="shared" si="222"/>
        <v>31012.333333333332</v>
      </c>
      <c r="U475" s="62">
        <f t="shared" si="223"/>
        <v>2522.1600000000003</v>
      </c>
      <c r="V475" s="62">
        <f t="shared" si="224"/>
        <v>504.43200000000002</v>
      </c>
      <c r="W475" s="62">
        <f t="shared" si="225"/>
        <v>840.72000000000014</v>
      </c>
      <c r="X475" s="62">
        <f t="shared" si="226"/>
        <v>336.28800000000001</v>
      </c>
      <c r="Y475" s="62">
        <v>1114</v>
      </c>
      <c r="Z475" s="62">
        <v>679</v>
      </c>
      <c r="AA475" s="64">
        <f t="shared" si="227"/>
        <v>9303.7000000000007</v>
      </c>
      <c r="AB475" s="64">
        <f t="shared" si="228"/>
        <v>26429.105555555558</v>
      </c>
      <c r="AC475" s="64">
        <f t="shared" si="229"/>
        <v>317149.26666666672</v>
      </c>
      <c r="AD475" s="64"/>
      <c r="AE475" s="64"/>
      <c r="AF475" s="64"/>
      <c r="AG475" s="64"/>
      <c r="AH475" s="64"/>
      <c r="AI475" s="64"/>
      <c r="AJ475" s="64"/>
      <c r="AK475" s="64"/>
      <c r="AL475" s="6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  <c r="IU475" s="24"/>
      <c r="IV475" s="24"/>
      <c r="IW475" s="24"/>
      <c r="IX475" s="24"/>
      <c r="IY475" s="24"/>
      <c r="IZ475" s="24"/>
      <c r="JA475" s="24"/>
      <c r="JB475" s="24"/>
      <c r="JC475" s="24"/>
      <c r="JD475" s="24"/>
      <c r="JE475" s="24"/>
      <c r="JF475" s="24"/>
      <c r="JG475" s="24"/>
      <c r="JH475" s="24"/>
      <c r="JI475" s="24"/>
      <c r="JJ475" s="24"/>
      <c r="JK475" s="24"/>
      <c r="JL475" s="24"/>
      <c r="JM475" s="24"/>
      <c r="JN475" s="24"/>
      <c r="JO475" s="24"/>
      <c r="JP475" s="24"/>
      <c r="JQ475" s="24"/>
      <c r="JR475" s="24"/>
      <c r="JS475" s="24"/>
      <c r="JT475" s="24"/>
      <c r="JU475" s="24"/>
      <c r="JV475" s="24"/>
      <c r="JW475" s="24"/>
      <c r="JX475" s="24"/>
      <c r="JY475" s="24"/>
      <c r="JZ475" s="24"/>
      <c r="KA475" s="24"/>
      <c r="KB475" s="24"/>
      <c r="KC475" s="24"/>
      <c r="KD475" s="24"/>
      <c r="KE475" s="24"/>
      <c r="KF475" s="24"/>
      <c r="KG475" s="24"/>
      <c r="KH475" s="24"/>
      <c r="KI475" s="24"/>
      <c r="KJ475" s="24"/>
      <c r="KK475" s="24"/>
      <c r="KL475" s="24"/>
      <c r="KM475" s="24"/>
      <c r="KN475" s="24"/>
      <c r="KO475" s="24"/>
      <c r="KP475" s="24"/>
      <c r="KQ475" s="24"/>
      <c r="KR475" s="24"/>
      <c r="KS475" s="24"/>
      <c r="KT475" s="24"/>
      <c r="KU475" s="24"/>
      <c r="KV475" s="24"/>
      <c r="KW475" s="24"/>
      <c r="KX475" s="24"/>
      <c r="KY475" s="24"/>
      <c r="KZ475" s="24"/>
      <c r="LA475" s="24"/>
      <c r="LB475" s="24"/>
      <c r="LC475" s="24"/>
      <c r="LD475" s="24"/>
      <c r="LE475" s="24"/>
      <c r="LF475" s="24"/>
      <c r="LG475" s="24"/>
      <c r="LH475" s="24"/>
      <c r="LI475" s="24"/>
      <c r="LJ475" s="24"/>
      <c r="LK475" s="24"/>
      <c r="LL475" s="24"/>
      <c r="LM475" s="24"/>
      <c r="LN475" s="24"/>
      <c r="LO475" s="24"/>
      <c r="LP475" s="24"/>
      <c r="LQ475" s="24"/>
      <c r="LR475" s="24"/>
      <c r="LS475" s="24"/>
      <c r="LT475" s="24"/>
      <c r="LU475" s="24"/>
      <c r="LV475" s="24"/>
      <c r="LW475" s="24"/>
      <c r="LX475" s="24"/>
      <c r="LY475" s="24"/>
      <c r="LZ475" s="24"/>
      <c r="MA475" s="24"/>
      <c r="MB475" s="24"/>
      <c r="MC475" s="24"/>
      <c r="MD475" s="24"/>
      <c r="ME475" s="24"/>
      <c r="MF475" s="24"/>
      <c r="MG475" s="24"/>
      <c r="MH475" s="24"/>
      <c r="MI475" s="24"/>
      <c r="MJ475" s="24"/>
      <c r="MK475" s="24"/>
      <c r="ML475" s="24"/>
      <c r="MM475" s="24"/>
      <c r="MN475" s="24"/>
      <c r="MO475" s="24"/>
      <c r="MP475" s="24"/>
      <c r="MQ475" s="24"/>
      <c r="MR475" s="24"/>
      <c r="MS475" s="24"/>
      <c r="MT475" s="24"/>
      <c r="MU475" s="24"/>
      <c r="MV475" s="24"/>
      <c r="MW475" s="24"/>
      <c r="MX475" s="24"/>
      <c r="MY475" s="24"/>
      <c r="MZ475" s="24"/>
      <c r="NA475" s="24"/>
      <c r="NB475" s="24"/>
      <c r="NC475" s="24"/>
      <c r="ND475" s="24"/>
      <c r="NE475" s="24"/>
      <c r="NF475" s="24"/>
      <c r="NG475" s="24"/>
      <c r="NH475" s="24"/>
      <c r="NI475" s="24"/>
      <c r="NJ475" s="24"/>
      <c r="NK475" s="24"/>
      <c r="NL475" s="24"/>
      <c r="NM475" s="24"/>
      <c r="NN475" s="24"/>
      <c r="NO475" s="24"/>
      <c r="NP475" s="24"/>
      <c r="NQ475" s="24"/>
      <c r="NR475" s="24"/>
      <c r="NS475" s="24"/>
      <c r="NT475" s="24"/>
      <c r="NU475" s="24"/>
      <c r="NV475" s="24"/>
      <c r="NW475" s="24"/>
      <c r="NX475" s="24"/>
      <c r="NY475" s="24"/>
      <c r="NZ475" s="24"/>
      <c r="OA475" s="24"/>
      <c r="OB475" s="24"/>
      <c r="OC475" s="24"/>
      <c r="OD475" s="24"/>
      <c r="OE475" s="24"/>
      <c r="OF475" s="24"/>
      <c r="OG475" s="24"/>
      <c r="OH475" s="24"/>
      <c r="OI475" s="24"/>
      <c r="OJ475" s="24"/>
      <c r="OK475" s="24"/>
      <c r="OL475" s="24"/>
      <c r="OM475" s="24"/>
      <c r="ON475" s="24"/>
      <c r="OO475" s="24"/>
      <c r="OP475" s="24"/>
      <c r="OQ475" s="24"/>
      <c r="OR475" s="24"/>
      <c r="OS475" s="24"/>
      <c r="OT475" s="24"/>
      <c r="OU475" s="24"/>
      <c r="OV475" s="24"/>
      <c r="OW475" s="24"/>
      <c r="OX475" s="24"/>
      <c r="OY475" s="24"/>
      <c r="OZ475" s="24"/>
      <c r="PA475" s="24"/>
      <c r="PB475" s="24"/>
      <c r="PC475" s="24"/>
      <c r="PD475" s="24"/>
      <c r="PE475" s="24"/>
      <c r="PF475" s="24"/>
      <c r="PG475" s="24"/>
      <c r="PH475" s="24"/>
      <c r="PI475" s="24"/>
      <c r="PJ475" s="24"/>
      <c r="PK475" s="24"/>
      <c r="PL475" s="24"/>
      <c r="PM475" s="24"/>
      <c r="PN475" s="24"/>
      <c r="PO475" s="24"/>
      <c r="PP475" s="24"/>
      <c r="PQ475" s="24"/>
      <c r="PR475" s="24"/>
      <c r="PS475" s="24"/>
      <c r="PT475" s="24"/>
      <c r="PU475" s="24"/>
      <c r="PV475" s="24"/>
      <c r="PW475" s="24"/>
      <c r="PX475" s="24"/>
      <c r="PY475" s="24"/>
      <c r="PZ475" s="24"/>
      <c r="QA475" s="24"/>
      <c r="QB475" s="24"/>
      <c r="QC475" s="24"/>
      <c r="QD475" s="24"/>
      <c r="QE475" s="24"/>
      <c r="QF475" s="24"/>
      <c r="QG475" s="24"/>
      <c r="QH475" s="24"/>
      <c r="QI475" s="24"/>
      <c r="QJ475" s="24"/>
      <c r="QK475" s="24"/>
      <c r="QL475" s="24"/>
      <c r="QM475" s="24"/>
      <c r="QN475" s="24"/>
      <c r="QO475" s="24"/>
      <c r="QP475" s="24"/>
      <c r="QQ475" s="24"/>
      <c r="QR475" s="24"/>
      <c r="QS475" s="24"/>
      <c r="QT475" s="24"/>
      <c r="QU475" s="24"/>
      <c r="QV475" s="24"/>
      <c r="QW475" s="24"/>
      <c r="QX475" s="24"/>
      <c r="QY475" s="24"/>
      <c r="QZ475" s="24"/>
      <c r="RA475" s="24"/>
      <c r="RB475" s="24"/>
      <c r="RC475" s="24"/>
      <c r="RD475" s="24"/>
      <c r="RE475" s="24"/>
      <c r="RF475" s="24"/>
      <c r="RG475" s="24"/>
      <c r="RH475" s="24"/>
      <c r="RI475" s="24"/>
      <c r="RJ475" s="24"/>
      <c r="RK475" s="24"/>
      <c r="RL475" s="24"/>
      <c r="RM475" s="24"/>
      <c r="RN475" s="24"/>
      <c r="RO475" s="24"/>
      <c r="RP475" s="24"/>
      <c r="RQ475" s="24"/>
      <c r="RR475" s="24"/>
      <c r="RS475" s="24"/>
      <c r="RT475" s="24"/>
      <c r="RU475" s="24"/>
      <c r="RV475" s="24"/>
      <c r="RW475" s="24"/>
      <c r="RX475" s="24"/>
      <c r="RY475" s="24"/>
      <c r="RZ475" s="24"/>
      <c r="SA475" s="24"/>
      <c r="SB475" s="24"/>
      <c r="SC475" s="24"/>
      <c r="SD475" s="24"/>
      <c r="SE475" s="24"/>
      <c r="SF475" s="24"/>
      <c r="SG475" s="24"/>
      <c r="SH475" s="24"/>
      <c r="SI475" s="24"/>
      <c r="SJ475" s="24"/>
      <c r="SK475" s="24"/>
      <c r="SL475" s="24"/>
      <c r="SM475" s="24"/>
      <c r="SN475" s="24"/>
      <c r="SO475" s="24"/>
      <c r="SP475" s="24"/>
      <c r="SQ475" s="24"/>
      <c r="SR475" s="24"/>
      <c r="SS475" s="24"/>
      <c r="ST475" s="24"/>
      <c r="SU475" s="24"/>
      <c r="SV475" s="24"/>
      <c r="SW475" s="24"/>
      <c r="SX475" s="24"/>
      <c r="SY475" s="24"/>
      <c r="SZ475" s="24"/>
      <c r="TA475" s="24"/>
      <c r="TB475" s="24"/>
      <c r="TC475" s="24"/>
      <c r="TD475" s="24"/>
      <c r="TE475" s="24"/>
      <c r="TF475" s="24"/>
      <c r="TG475" s="24"/>
      <c r="TH475" s="24"/>
      <c r="TI475" s="24"/>
      <c r="TJ475" s="24"/>
      <c r="TK475" s="24"/>
      <c r="TL475" s="24"/>
      <c r="TM475" s="24"/>
      <c r="TN475" s="24"/>
      <c r="TO475" s="24"/>
      <c r="TP475" s="24"/>
      <c r="TQ475" s="24"/>
      <c r="TR475" s="24"/>
      <c r="TS475" s="24"/>
      <c r="TT475" s="24"/>
      <c r="TU475" s="24"/>
      <c r="TV475" s="24"/>
      <c r="TW475" s="24"/>
      <c r="TX475" s="24"/>
      <c r="TY475" s="24"/>
      <c r="TZ475" s="24"/>
      <c r="UA475" s="24"/>
      <c r="UB475" s="24"/>
      <c r="UC475" s="24"/>
      <c r="UD475" s="24"/>
      <c r="UE475" s="24"/>
      <c r="UF475" s="24"/>
      <c r="UG475" s="24"/>
      <c r="UH475" s="24"/>
      <c r="UI475" s="24"/>
      <c r="UJ475" s="24"/>
      <c r="UK475" s="24"/>
      <c r="UL475" s="24"/>
      <c r="UM475" s="24"/>
      <c r="UN475" s="24"/>
      <c r="UO475" s="24"/>
      <c r="UP475" s="24"/>
      <c r="UQ475" s="24"/>
      <c r="UR475" s="24"/>
      <c r="US475" s="24"/>
      <c r="UT475" s="24"/>
      <c r="UU475" s="24"/>
      <c r="UV475" s="24"/>
      <c r="UW475" s="24"/>
      <c r="UX475" s="24"/>
      <c r="UY475" s="24"/>
      <c r="UZ475" s="24"/>
      <c r="VA475" s="24"/>
      <c r="VB475" s="24"/>
      <c r="VC475" s="24"/>
      <c r="VD475" s="24"/>
    </row>
    <row r="476" spans="1:576" s="23" customFormat="1" ht="15" customHeight="1" x14ac:dyDescent="0.2">
      <c r="A476" s="18">
        <v>143</v>
      </c>
      <c r="B476" s="89" t="s">
        <v>335</v>
      </c>
      <c r="C476" s="89" t="s">
        <v>336</v>
      </c>
      <c r="D476" s="20">
        <v>14</v>
      </c>
      <c r="E476" s="89" t="s">
        <v>257</v>
      </c>
      <c r="F476" s="89" t="s">
        <v>337</v>
      </c>
      <c r="G476" s="130" t="s">
        <v>116</v>
      </c>
      <c r="H476" s="22">
        <v>40</v>
      </c>
      <c r="I476" s="22" t="s">
        <v>123</v>
      </c>
      <c r="J476" s="21" t="s">
        <v>7</v>
      </c>
      <c r="K476" s="21" t="s">
        <v>281</v>
      </c>
      <c r="L476" s="21" t="s">
        <v>299</v>
      </c>
      <c r="M476" s="22">
        <v>1</v>
      </c>
      <c r="N476" s="62">
        <v>14012</v>
      </c>
      <c r="O476" s="62">
        <f t="shared" si="230"/>
        <v>2802.4</v>
      </c>
      <c r="P476" s="62"/>
      <c r="Q476" s="62">
        <f t="shared" si="220"/>
        <v>16814.400000000001</v>
      </c>
      <c r="R476" s="62">
        <f>70.1*5</f>
        <v>350.5</v>
      </c>
      <c r="S476" s="62">
        <f t="shared" si="221"/>
        <v>3101.2333333333336</v>
      </c>
      <c r="T476" s="62">
        <f t="shared" si="222"/>
        <v>31012.333333333332</v>
      </c>
      <c r="U476" s="62">
        <f t="shared" si="223"/>
        <v>2522.1600000000003</v>
      </c>
      <c r="V476" s="62">
        <f t="shared" si="224"/>
        <v>504.43200000000002</v>
      </c>
      <c r="W476" s="62">
        <f t="shared" si="225"/>
        <v>840.72000000000014</v>
      </c>
      <c r="X476" s="62">
        <f t="shared" si="226"/>
        <v>336.28800000000001</v>
      </c>
      <c r="Y476" s="62">
        <v>1114</v>
      </c>
      <c r="Z476" s="62">
        <v>679</v>
      </c>
      <c r="AA476" s="64">
        <f t="shared" si="227"/>
        <v>9303.7000000000007</v>
      </c>
      <c r="AB476" s="64">
        <f t="shared" si="228"/>
        <v>26779.605555555558</v>
      </c>
      <c r="AC476" s="64">
        <f t="shared" si="229"/>
        <v>321355.26666666672</v>
      </c>
      <c r="AD476" s="64"/>
      <c r="AE476" s="64"/>
      <c r="AF476" s="64"/>
      <c r="AG476" s="64"/>
      <c r="AH476" s="64"/>
      <c r="AI476" s="64"/>
      <c r="AJ476" s="64"/>
      <c r="AK476" s="64"/>
      <c r="AL476" s="6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  <c r="NQ476" s="24"/>
      <c r="NR476" s="24"/>
      <c r="NS476" s="24"/>
      <c r="NT476" s="24"/>
      <c r="NU476" s="24"/>
      <c r="NV476" s="24"/>
      <c r="NW476" s="24"/>
      <c r="NX476" s="24"/>
      <c r="NY476" s="24"/>
      <c r="NZ476" s="24"/>
      <c r="OA476" s="24"/>
      <c r="OB476" s="24"/>
      <c r="OC476" s="24"/>
      <c r="OD476" s="24"/>
      <c r="OE476" s="24"/>
      <c r="OF476" s="24"/>
      <c r="OG476" s="24"/>
      <c r="OH476" s="24"/>
      <c r="OI476" s="24"/>
      <c r="OJ476" s="24"/>
      <c r="OK476" s="24"/>
      <c r="OL476" s="24"/>
      <c r="OM476" s="24"/>
      <c r="ON476" s="24"/>
      <c r="OO476" s="24"/>
      <c r="OP476" s="24"/>
      <c r="OQ476" s="24"/>
      <c r="OR476" s="24"/>
      <c r="OS476" s="24"/>
      <c r="OT476" s="24"/>
      <c r="OU476" s="24"/>
      <c r="OV476" s="24"/>
      <c r="OW476" s="24"/>
      <c r="OX476" s="24"/>
      <c r="OY476" s="24"/>
      <c r="OZ476" s="24"/>
      <c r="PA476" s="24"/>
      <c r="PB476" s="24"/>
      <c r="PC476" s="24"/>
      <c r="PD476" s="24"/>
      <c r="PE476" s="24"/>
      <c r="PF476" s="24"/>
      <c r="PG476" s="24"/>
      <c r="PH476" s="24"/>
      <c r="PI476" s="24"/>
      <c r="PJ476" s="24"/>
      <c r="PK476" s="24"/>
      <c r="PL476" s="24"/>
      <c r="PM476" s="24"/>
      <c r="PN476" s="24"/>
      <c r="PO476" s="24"/>
      <c r="PP476" s="24"/>
      <c r="PQ476" s="24"/>
      <c r="PR476" s="24"/>
      <c r="PS476" s="24"/>
      <c r="PT476" s="24"/>
      <c r="PU476" s="24"/>
      <c r="PV476" s="24"/>
      <c r="PW476" s="24"/>
      <c r="PX476" s="24"/>
      <c r="PY476" s="24"/>
      <c r="PZ476" s="24"/>
      <c r="QA476" s="24"/>
      <c r="QB476" s="24"/>
      <c r="QC476" s="24"/>
      <c r="QD476" s="24"/>
      <c r="QE476" s="24"/>
      <c r="QF476" s="24"/>
      <c r="QG476" s="24"/>
      <c r="QH476" s="24"/>
      <c r="QI476" s="24"/>
      <c r="QJ476" s="24"/>
      <c r="QK476" s="24"/>
      <c r="QL476" s="24"/>
      <c r="QM476" s="24"/>
      <c r="QN476" s="24"/>
      <c r="QO476" s="24"/>
      <c r="QP476" s="24"/>
      <c r="QQ476" s="24"/>
      <c r="QR476" s="24"/>
      <c r="QS476" s="24"/>
      <c r="QT476" s="24"/>
      <c r="QU476" s="24"/>
      <c r="QV476" s="24"/>
      <c r="QW476" s="24"/>
      <c r="QX476" s="24"/>
      <c r="QY476" s="24"/>
      <c r="QZ476" s="24"/>
      <c r="RA476" s="24"/>
      <c r="RB476" s="24"/>
      <c r="RC476" s="24"/>
      <c r="RD476" s="24"/>
      <c r="RE476" s="24"/>
      <c r="RF476" s="24"/>
      <c r="RG476" s="24"/>
      <c r="RH476" s="24"/>
      <c r="RI476" s="24"/>
      <c r="RJ476" s="24"/>
      <c r="RK476" s="24"/>
      <c r="RL476" s="24"/>
      <c r="RM476" s="24"/>
      <c r="RN476" s="24"/>
      <c r="RO476" s="24"/>
      <c r="RP476" s="24"/>
      <c r="RQ476" s="24"/>
      <c r="RR476" s="24"/>
      <c r="RS476" s="24"/>
      <c r="RT476" s="24"/>
      <c r="RU476" s="24"/>
      <c r="RV476" s="24"/>
      <c r="RW476" s="24"/>
      <c r="RX476" s="24"/>
      <c r="RY476" s="24"/>
      <c r="RZ476" s="24"/>
      <c r="SA476" s="24"/>
      <c r="SB476" s="24"/>
      <c r="SC476" s="24"/>
      <c r="SD476" s="24"/>
      <c r="SE476" s="24"/>
      <c r="SF476" s="24"/>
      <c r="SG476" s="24"/>
      <c r="SH476" s="24"/>
      <c r="SI476" s="24"/>
      <c r="SJ476" s="24"/>
      <c r="SK476" s="24"/>
      <c r="SL476" s="24"/>
      <c r="SM476" s="24"/>
      <c r="SN476" s="24"/>
      <c r="SO476" s="24"/>
      <c r="SP476" s="24"/>
      <c r="SQ476" s="24"/>
      <c r="SR476" s="24"/>
      <c r="SS476" s="24"/>
      <c r="ST476" s="24"/>
      <c r="SU476" s="24"/>
      <c r="SV476" s="24"/>
      <c r="SW476" s="24"/>
      <c r="SX476" s="24"/>
      <c r="SY476" s="24"/>
      <c r="SZ476" s="24"/>
      <c r="TA476" s="24"/>
      <c r="TB476" s="24"/>
      <c r="TC476" s="24"/>
      <c r="TD476" s="24"/>
      <c r="TE476" s="24"/>
      <c r="TF476" s="24"/>
      <c r="TG476" s="24"/>
      <c r="TH476" s="24"/>
      <c r="TI476" s="24"/>
      <c r="TJ476" s="24"/>
      <c r="TK476" s="24"/>
      <c r="TL476" s="24"/>
      <c r="TM476" s="24"/>
      <c r="TN476" s="24"/>
      <c r="TO476" s="24"/>
      <c r="TP476" s="24"/>
      <c r="TQ476" s="24"/>
      <c r="TR476" s="24"/>
      <c r="TS476" s="24"/>
      <c r="TT476" s="24"/>
      <c r="TU476" s="24"/>
      <c r="TV476" s="24"/>
      <c r="TW476" s="24"/>
      <c r="TX476" s="24"/>
      <c r="TY476" s="24"/>
      <c r="TZ476" s="24"/>
      <c r="UA476" s="24"/>
      <c r="UB476" s="24"/>
      <c r="UC476" s="24"/>
      <c r="UD476" s="24"/>
      <c r="UE476" s="24"/>
      <c r="UF476" s="24"/>
      <c r="UG476" s="24"/>
      <c r="UH476" s="24"/>
      <c r="UI476" s="24"/>
      <c r="UJ476" s="24"/>
      <c r="UK476" s="24"/>
      <c r="UL476" s="24"/>
      <c r="UM476" s="24"/>
      <c r="UN476" s="24"/>
      <c r="UO476" s="24"/>
      <c r="UP476" s="24"/>
      <c r="UQ476" s="24"/>
      <c r="UR476" s="24"/>
      <c r="US476" s="24"/>
      <c r="UT476" s="24"/>
      <c r="UU476" s="24"/>
      <c r="UV476" s="24"/>
      <c r="UW476" s="24"/>
      <c r="UX476" s="24"/>
      <c r="UY476" s="24"/>
      <c r="UZ476" s="24"/>
      <c r="VA476" s="24"/>
      <c r="VB476" s="24"/>
      <c r="VC476" s="24"/>
      <c r="VD476" s="24"/>
    </row>
    <row r="477" spans="1:576" s="23" customFormat="1" ht="15" customHeight="1" x14ac:dyDescent="0.2">
      <c r="A477" s="18">
        <v>144</v>
      </c>
      <c r="B477" s="89" t="s">
        <v>335</v>
      </c>
      <c r="C477" s="89" t="s">
        <v>336</v>
      </c>
      <c r="D477" s="20">
        <v>14</v>
      </c>
      <c r="E477" s="89" t="s">
        <v>257</v>
      </c>
      <c r="F477" s="89" t="s">
        <v>337</v>
      </c>
      <c r="G477" s="130" t="s">
        <v>116</v>
      </c>
      <c r="H477" s="22">
        <v>40</v>
      </c>
      <c r="I477" s="157" t="s">
        <v>123</v>
      </c>
      <c r="J477" s="21" t="s">
        <v>117</v>
      </c>
      <c r="K477" s="21" t="s">
        <v>206</v>
      </c>
      <c r="L477" s="21" t="s">
        <v>299</v>
      </c>
      <c r="M477" s="22">
        <v>1</v>
      </c>
      <c r="N477" s="62">
        <v>14012</v>
      </c>
      <c r="O477" s="62"/>
      <c r="P477" s="62"/>
      <c r="Q477" s="62">
        <f t="shared" si="220"/>
        <v>14012</v>
      </c>
      <c r="R477" s="62">
        <f>70.1*4</f>
        <v>280.39999999999998</v>
      </c>
      <c r="S477" s="62">
        <f t="shared" si="221"/>
        <v>2634.166666666667</v>
      </c>
      <c r="T477" s="62">
        <f t="shared" si="222"/>
        <v>26341.666666666668</v>
      </c>
      <c r="U477" s="62">
        <f t="shared" si="223"/>
        <v>2101.7999999999997</v>
      </c>
      <c r="V477" s="62">
        <f t="shared" si="224"/>
        <v>420.35999999999996</v>
      </c>
      <c r="W477" s="62">
        <f t="shared" si="225"/>
        <v>700.6</v>
      </c>
      <c r="X477" s="62">
        <f t="shared" si="226"/>
        <v>280.24</v>
      </c>
      <c r="Y477" s="62">
        <v>1114</v>
      </c>
      <c r="Z477" s="62">
        <v>679</v>
      </c>
      <c r="AA477" s="64">
        <f t="shared" si="227"/>
        <v>7902.5</v>
      </c>
      <c r="AB477" s="64">
        <f t="shared" si="228"/>
        <v>22661.594444444447</v>
      </c>
      <c r="AC477" s="64">
        <f t="shared" si="229"/>
        <v>271939.13333333336</v>
      </c>
      <c r="AD477" s="64"/>
      <c r="AE477" s="64"/>
      <c r="AF477" s="64"/>
      <c r="AG477" s="64"/>
      <c r="AH477" s="64"/>
      <c r="AI477" s="64"/>
      <c r="AJ477" s="64"/>
      <c r="AK477" s="64"/>
      <c r="AL477" s="6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24"/>
      <c r="JA477" s="24"/>
      <c r="JB477" s="24"/>
      <c r="JC477" s="24"/>
      <c r="JD477" s="24"/>
      <c r="JE477" s="24"/>
      <c r="JF477" s="24"/>
      <c r="JG477" s="24"/>
      <c r="JH477" s="24"/>
      <c r="JI477" s="24"/>
      <c r="JJ477" s="24"/>
      <c r="JK477" s="24"/>
      <c r="JL477" s="24"/>
      <c r="JM477" s="24"/>
      <c r="JN477" s="24"/>
      <c r="JO477" s="24"/>
      <c r="JP477" s="24"/>
      <c r="JQ477" s="24"/>
      <c r="JR477" s="24"/>
      <c r="JS477" s="24"/>
      <c r="JT477" s="24"/>
      <c r="JU477" s="24"/>
      <c r="JV477" s="24"/>
      <c r="JW477" s="24"/>
      <c r="JX477" s="24"/>
      <c r="JY477" s="24"/>
      <c r="JZ477" s="24"/>
      <c r="KA477" s="24"/>
      <c r="KB477" s="24"/>
      <c r="KC477" s="24"/>
      <c r="KD477" s="24"/>
      <c r="KE477" s="24"/>
      <c r="KF477" s="24"/>
      <c r="KG477" s="24"/>
      <c r="KH477" s="24"/>
      <c r="KI477" s="24"/>
      <c r="KJ477" s="24"/>
      <c r="KK477" s="24"/>
      <c r="KL477" s="24"/>
      <c r="KM477" s="24"/>
      <c r="KN477" s="24"/>
      <c r="KO477" s="24"/>
      <c r="KP477" s="24"/>
      <c r="KQ477" s="24"/>
      <c r="KR477" s="24"/>
      <c r="KS477" s="24"/>
      <c r="KT477" s="24"/>
      <c r="KU477" s="24"/>
      <c r="KV477" s="24"/>
      <c r="KW477" s="24"/>
      <c r="KX477" s="24"/>
      <c r="KY477" s="24"/>
      <c r="KZ477" s="24"/>
      <c r="LA477" s="24"/>
      <c r="LB477" s="24"/>
      <c r="LC477" s="24"/>
      <c r="LD477" s="24"/>
      <c r="LE477" s="24"/>
      <c r="LF477" s="24"/>
      <c r="LG477" s="24"/>
      <c r="LH477" s="24"/>
      <c r="LI477" s="24"/>
      <c r="LJ477" s="24"/>
      <c r="LK477" s="24"/>
      <c r="LL477" s="24"/>
      <c r="LM477" s="24"/>
      <c r="LN477" s="24"/>
      <c r="LO477" s="24"/>
      <c r="LP477" s="24"/>
      <c r="LQ477" s="24"/>
      <c r="LR477" s="24"/>
      <c r="LS477" s="24"/>
      <c r="LT477" s="24"/>
      <c r="LU477" s="24"/>
      <c r="LV477" s="24"/>
      <c r="LW477" s="24"/>
      <c r="LX477" s="24"/>
      <c r="LY477" s="24"/>
      <c r="LZ477" s="24"/>
      <c r="MA477" s="24"/>
      <c r="MB477" s="24"/>
      <c r="MC477" s="24"/>
      <c r="MD477" s="24"/>
      <c r="ME477" s="24"/>
      <c r="MF477" s="24"/>
      <c r="MG477" s="24"/>
      <c r="MH477" s="24"/>
      <c r="MI477" s="24"/>
      <c r="MJ477" s="24"/>
      <c r="MK477" s="24"/>
      <c r="ML477" s="24"/>
      <c r="MM477" s="24"/>
      <c r="MN477" s="24"/>
      <c r="MO477" s="24"/>
      <c r="MP477" s="24"/>
      <c r="MQ477" s="24"/>
      <c r="MR477" s="24"/>
      <c r="MS477" s="24"/>
      <c r="MT477" s="24"/>
      <c r="MU477" s="24"/>
      <c r="MV477" s="24"/>
      <c r="MW477" s="24"/>
      <c r="MX477" s="24"/>
      <c r="MY477" s="24"/>
      <c r="MZ477" s="24"/>
      <c r="NA477" s="24"/>
      <c r="NB477" s="24"/>
      <c r="NC477" s="24"/>
      <c r="ND477" s="24"/>
      <c r="NE477" s="24"/>
      <c r="NF477" s="24"/>
      <c r="NG477" s="24"/>
      <c r="NH477" s="24"/>
      <c r="NI477" s="24"/>
      <c r="NJ477" s="24"/>
      <c r="NK477" s="24"/>
      <c r="NL477" s="24"/>
      <c r="NM477" s="24"/>
      <c r="NN477" s="24"/>
      <c r="NO477" s="24"/>
      <c r="NP477" s="24"/>
      <c r="NQ477" s="24"/>
      <c r="NR477" s="24"/>
      <c r="NS477" s="24"/>
      <c r="NT477" s="24"/>
      <c r="NU477" s="24"/>
      <c r="NV477" s="24"/>
      <c r="NW477" s="24"/>
      <c r="NX477" s="24"/>
      <c r="NY477" s="24"/>
      <c r="NZ477" s="24"/>
      <c r="OA477" s="24"/>
      <c r="OB477" s="24"/>
      <c r="OC477" s="24"/>
      <c r="OD477" s="24"/>
      <c r="OE477" s="24"/>
      <c r="OF477" s="24"/>
      <c r="OG477" s="24"/>
      <c r="OH477" s="24"/>
      <c r="OI477" s="24"/>
      <c r="OJ477" s="24"/>
      <c r="OK477" s="24"/>
      <c r="OL477" s="24"/>
      <c r="OM477" s="24"/>
      <c r="ON477" s="24"/>
      <c r="OO477" s="24"/>
      <c r="OP477" s="24"/>
      <c r="OQ477" s="24"/>
      <c r="OR477" s="24"/>
      <c r="OS477" s="24"/>
      <c r="OT477" s="24"/>
      <c r="OU477" s="24"/>
      <c r="OV477" s="24"/>
      <c r="OW477" s="24"/>
      <c r="OX477" s="24"/>
      <c r="OY477" s="24"/>
      <c r="OZ477" s="24"/>
      <c r="PA477" s="24"/>
      <c r="PB477" s="24"/>
      <c r="PC477" s="24"/>
      <c r="PD477" s="24"/>
      <c r="PE477" s="24"/>
      <c r="PF477" s="24"/>
      <c r="PG477" s="24"/>
      <c r="PH477" s="24"/>
      <c r="PI477" s="24"/>
      <c r="PJ477" s="24"/>
      <c r="PK477" s="24"/>
      <c r="PL477" s="24"/>
      <c r="PM477" s="24"/>
      <c r="PN477" s="24"/>
      <c r="PO477" s="24"/>
      <c r="PP477" s="24"/>
      <c r="PQ477" s="24"/>
      <c r="PR477" s="24"/>
      <c r="PS477" s="24"/>
      <c r="PT477" s="24"/>
      <c r="PU477" s="24"/>
      <c r="PV477" s="24"/>
      <c r="PW477" s="24"/>
      <c r="PX477" s="24"/>
      <c r="PY477" s="24"/>
      <c r="PZ477" s="24"/>
      <c r="QA477" s="24"/>
      <c r="QB477" s="24"/>
      <c r="QC477" s="24"/>
      <c r="QD477" s="24"/>
      <c r="QE477" s="24"/>
      <c r="QF477" s="24"/>
      <c r="QG477" s="24"/>
      <c r="QH477" s="24"/>
      <c r="QI477" s="24"/>
      <c r="QJ477" s="24"/>
      <c r="QK477" s="24"/>
      <c r="QL477" s="24"/>
      <c r="QM477" s="24"/>
      <c r="QN477" s="24"/>
      <c r="QO477" s="24"/>
      <c r="QP477" s="24"/>
      <c r="QQ477" s="24"/>
      <c r="QR477" s="24"/>
      <c r="QS477" s="24"/>
      <c r="QT477" s="24"/>
      <c r="QU477" s="24"/>
      <c r="QV477" s="24"/>
      <c r="QW477" s="24"/>
      <c r="QX477" s="24"/>
      <c r="QY477" s="24"/>
      <c r="QZ477" s="24"/>
      <c r="RA477" s="24"/>
      <c r="RB477" s="24"/>
      <c r="RC477" s="24"/>
      <c r="RD477" s="24"/>
      <c r="RE477" s="24"/>
      <c r="RF477" s="24"/>
      <c r="RG477" s="24"/>
      <c r="RH477" s="24"/>
      <c r="RI477" s="24"/>
      <c r="RJ477" s="24"/>
      <c r="RK477" s="24"/>
      <c r="RL477" s="24"/>
      <c r="RM477" s="24"/>
      <c r="RN477" s="24"/>
      <c r="RO477" s="24"/>
      <c r="RP477" s="24"/>
      <c r="RQ477" s="24"/>
      <c r="RR477" s="24"/>
      <c r="RS477" s="24"/>
      <c r="RT477" s="24"/>
      <c r="RU477" s="24"/>
      <c r="RV477" s="24"/>
      <c r="RW477" s="24"/>
      <c r="RX477" s="24"/>
      <c r="RY477" s="24"/>
      <c r="RZ477" s="24"/>
      <c r="SA477" s="24"/>
      <c r="SB477" s="24"/>
      <c r="SC477" s="24"/>
      <c r="SD477" s="24"/>
      <c r="SE477" s="24"/>
      <c r="SF477" s="24"/>
      <c r="SG477" s="24"/>
      <c r="SH477" s="24"/>
      <c r="SI477" s="24"/>
      <c r="SJ477" s="24"/>
      <c r="SK477" s="24"/>
      <c r="SL477" s="24"/>
      <c r="SM477" s="24"/>
      <c r="SN477" s="24"/>
      <c r="SO477" s="24"/>
      <c r="SP477" s="24"/>
      <c r="SQ477" s="24"/>
      <c r="SR477" s="24"/>
      <c r="SS477" s="24"/>
      <c r="ST477" s="24"/>
      <c r="SU477" s="24"/>
      <c r="SV477" s="24"/>
      <c r="SW477" s="24"/>
      <c r="SX477" s="24"/>
      <c r="SY477" s="24"/>
      <c r="SZ477" s="24"/>
      <c r="TA477" s="24"/>
      <c r="TB477" s="24"/>
      <c r="TC477" s="24"/>
      <c r="TD477" s="24"/>
      <c r="TE477" s="24"/>
      <c r="TF477" s="24"/>
      <c r="TG477" s="24"/>
      <c r="TH477" s="24"/>
      <c r="TI477" s="24"/>
      <c r="TJ477" s="24"/>
      <c r="TK477" s="24"/>
      <c r="TL477" s="24"/>
      <c r="TM477" s="24"/>
      <c r="TN477" s="24"/>
      <c r="TO477" s="24"/>
      <c r="TP477" s="24"/>
      <c r="TQ477" s="24"/>
      <c r="TR477" s="24"/>
      <c r="TS477" s="24"/>
      <c r="TT477" s="24"/>
      <c r="TU477" s="24"/>
      <c r="TV477" s="24"/>
      <c r="TW477" s="24"/>
      <c r="TX477" s="24"/>
      <c r="TY477" s="24"/>
      <c r="TZ477" s="24"/>
      <c r="UA477" s="24"/>
      <c r="UB477" s="24"/>
      <c r="UC477" s="24"/>
      <c r="UD477" s="24"/>
      <c r="UE477" s="24"/>
      <c r="UF477" s="24"/>
      <c r="UG477" s="24"/>
      <c r="UH477" s="24"/>
      <c r="UI477" s="24"/>
      <c r="UJ477" s="24"/>
      <c r="UK477" s="24"/>
      <c r="UL477" s="24"/>
      <c r="UM477" s="24"/>
      <c r="UN477" s="24"/>
      <c r="UO477" s="24"/>
      <c r="UP477" s="24"/>
      <c r="UQ477" s="24"/>
      <c r="UR477" s="24"/>
      <c r="US477" s="24"/>
      <c r="UT477" s="24"/>
      <c r="UU477" s="24"/>
      <c r="UV477" s="24"/>
      <c r="UW477" s="24"/>
      <c r="UX477" s="24"/>
      <c r="UY477" s="24"/>
      <c r="UZ477" s="24"/>
      <c r="VA477" s="24"/>
      <c r="VB477" s="24"/>
      <c r="VC477" s="24"/>
      <c r="VD477" s="24"/>
    </row>
    <row r="478" spans="1:576" s="23" customFormat="1" ht="15" customHeight="1" x14ac:dyDescent="0.2">
      <c r="A478" s="18">
        <v>145</v>
      </c>
      <c r="B478" s="89" t="s">
        <v>335</v>
      </c>
      <c r="C478" s="89" t="s">
        <v>336</v>
      </c>
      <c r="D478" s="20">
        <v>14</v>
      </c>
      <c r="E478" s="89" t="s">
        <v>257</v>
      </c>
      <c r="F478" s="89" t="s">
        <v>337</v>
      </c>
      <c r="G478" s="130" t="s">
        <v>116</v>
      </c>
      <c r="H478" s="22">
        <v>40</v>
      </c>
      <c r="I478" s="22" t="s">
        <v>123</v>
      </c>
      <c r="J478" s="21" t="s">
        <v>78</v>
      </c>
      <c r="K478" s="21" t="s">
        <v>285</v>
      </c>
      <c r="L478" s="21" t="s">
        <v>299</v>
      </c>
      <c r="M478" s="22">
        <v>1</v>
      </c>
      <c r="N478" s="62">
        <v>14012</v>
      </c>
      <c r="O478" s="62">
        <f t="shared" ref="O478:O487" si="232">+N478*20%</f>
        <v>2802.4</v>
      </c>
      <c r="P478" s="62"/>
      <c r="Q478" s="62">
        <f t="shared" si="220"/>
        <v>16814.400000000001</v>
      </c>
      <c r="R478" s="62"/>
      <c r="S478" s="62">
        <f t="shared" si="221"/>
        <v>3101.2333333333336</v>
      </c>
      <c r="T478" s="62">
        <f t="shared" si="222"/>
        <v>31012.333333333332</v>
      </c>
      <c r="U478" s="62">
        <f t="shared" si="223"/>
        <v>2522.1600000000003</v>
      </c>
      <c r="V478" s="62">
        <f t="shared" si="224"/>
        <v>504.43200000000002</v>
      </c>
      <c r="W478" s="62">
        <f t="shared" si="225"/>
        <v>840.72000000000014</v>
      </c>
      <c r="X478" s="62">
        <f t="shared" si="226"/>
        <v>336.28800000000001</v>
      </c>
      <c r="Y478" s="62">
        <v>1114</v>
      </c>
      <c r="Z478" s="62">
        <v>679</v>
      </c>
      <c r="AA478" s="64">
        <f t="shared" si="227"/>
        <v>9303.7000000000007</v>
      </c>
      <c r="AB478" s="64">
        <f t="shared" si="228"/>
        <v>26429.105555555558</v>
      </c>
      <c r="AC478" s="64">
        <f t="shared" si="229"/>
        <v>317149.26666666672</v>
      </c>
      <c r="AD478" s="64"/>
      <c r="AE478" s="64"/>
      <c r="AF478" s="64"/>
      <c r="AG478" s="64"/>
      <c r="AH478" s="64"/>
      <c r="AI478" s="64"/>
      <c r="AJ478" s="64"/>
      <c r="AK478" s="64"/>
      <c r="AL478" s="6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  <c r="IY478" s="24"/>
      <c r="IZ478" s="24"/>
      <c r="JA478" s="24"/>
      <c r="JB478" s="24"/>
      <c r="JC478" s="24"/>
      <c r="JD478" s="24"/>
      <c r="JE478" s="24"/>
      <c r="JF478" s="24"/>
      <c r="JG478" s="24"/>
      <c r="JH478" s="24"/>
      <c r="JI478" s="24"/>
      <c r="JJ478" s="24"/>
      <c r="JK478" s="24"/>
      <c r="JL478" s="24"/>
      <c r="JM478" s="24"/>
      <c r="JN478" s="24"/>
      <c r="JO478" s="24"/>
      <c r="JP478" s="24"/>
      <c r="JQ478" s="24"/>
      <c r="JR478" s="24"/>
      <c r="JS478" s="24"/>
      <c r="JT478" s="24"/>
      <c r="JU478" s="24"/>
      <c r="JV478" s="24"/>
      <c r="JW478" s="24"/>
      <c r="JX478" s="24"/>
      <c r="JY478" s="24"/>
      <c r="JZ478" s="24"/>
      <c r="KA478" s="24"/>
      <c r="KB478" s="24"/>
      <c r="KC478" s="24"/>
      <c r="KD478" s="24"/>
      <c r="KE478" s="24"/>
      <c r="KF478" s="24"/>
      <c r="KG478" s="24"/>
      <c r="KH478" s="24"/>
      <c r="KI478" s="24"/>
      <c r="KJ478" s="24"/>
      <c r="KK478" s="24"/>
      <c r="KL478" s="24"/>
      <c r="KM478" s="24"/>
      <c r="KN478" s="24"/>
      <c r="KO478" s="24"/>
      <c r="KP478" s="24"/>
      <c r="KQ478" s="24"/>
      <c r="KR478" s="24"/>
      <c r="KS478" s="24"/>
      <c r="KT478" s="24"/>
      <c r="KU478" s="24"/>
      <c r="KV478" s="24"/>
      <c r="KW478" s="24"/>
      <c r="KX478" s="24"/>
      <c r="KY478" s="24"/>
      <c r="KZ478" s="24"/>
      <c r="LA478" s="24"/>
      <c r="LB478" s="24"/>
      <c r="LC478" s="24"/>
      <c r="LD478" s="24"/>
      <c r="LE478" s="24"/>
      <c r="LF478" s="24"/>
      <c r="LG478" s="24"/>
      <c r="LH478" s="24"/>
      <c r="LI478" s="24"/>
      <c r="LJ478" s="24"/>
      <c r="LK478" s="24"/>
      <c r="LL478" s="24"/>
      <c r="LM478" s="24"/>
      <c r="LN478" s="24"/>
      <c r="LO478" s="24"/>
      <c r="LP478" s="24"/>
      <c r="LQ478" s="24"/>
      <c r="LR478" s="24"/>
      <c r="LS478" s="24"/>
      <c r="LT478" s="24"/>
      <c r="LU478" s="24"/>
      <c r="LV478" s="24"/>
      <c r="LW478" s="24"/>
      <c r="LX478" s="24"/>
      <c r="LY478" s="24"/>
      <c r="LZ478" s="24"/>
      <c r="MA478" s="24"/>
      <c r="MB478" s="24"/>
      <c r="MC478" s="24"/>
      <c r="MD478" s="24"/>
      <c r="ME478" s="24"/>
      <c r="MF478" s="24"/>
      <c r="MG478" s="24"/>
      <c r="MH478" s="24"/>
      <c r="MI478" s="24"/>
      <c r="MJ478" s="24"/>
      <c r="MK478" s="24"/>
      <c r="ML478" s="24"/>
      <c r="MM478" s="24"/>
      <c r="MN478" s="24"/>
      <c r="MO478" s="24"/>
      <c r="MP478" s="24"/>
      <c r="MQ478" s="24"/>
      <c r="MR478" s="24"/>
      <c r="MS478" s="24"/>
      <c r="MT478" s="24"/>
      <c r="MU478" s="24"/>
      <c r="MV478" s="24"/>
      <c r="MW478" s="24"/>
      <c r="MX478" s="24"/>
      <c r="MY478" s="24"/>
      <c r="MZ478" s="24"/>
      <c r="NA478" s="24"/>
      <c r="NB478" s="24"/>
      <c r="NC478" s="24"/>
      <c r="ND478" s="24"/>
      <c r="NE478" s="24"/>
      <c r="NF478" s="24"/>
      <c r="NG478" s="24"/>
      <c r="NH478" s="24"/>
      <c r="NI478" s="24"/>
      <c r="NJ478" s="24"/>
      <c r="NK478" s="24"/>
      <c r="NL478" s="24"/>
      <c r="NM478" s="24"/>
      <c r="NN478" s="24"/>
      <c r="NO478" s="24"/>
      <c r="NP478" s="24"/>
      <c r="NQ478" s="24"/>
      <c r="NR478" s="24"/>
      <c r="NS478" s="24"/>
      <c r="NT478" s="24"/>
      <c r="NU478" s="24"/>
      <c r="NV478" s="24"/>
      <c r="NW478" s="24"/>
      <c r="NX478" s="24"/>
      <c r="NY478" s="24"/>
      <c r="NZ478" s="24"/>
      <c r="OA478" s="24"/>
      <c r="OB478" s="24"/>
      <c r="OC478" s="24"/>
      <c r="OD478" s="24"/>
      <c r="OE478" s="24"/>
      <c r="OF478" s="24"/>
      <c r="OG478" s="24"/>
      <c r="OH478" s="24"/>
      <c r="OI478" s="24"/>
      <c r="OJ478" s="24"/>
      <c r="OK478" s="24"/>
      <c r="OL478" s="24"/>
      <c r="OM478" s="24"/>
      <c r="ON478" s="24"/>
      <c r="OO478" s="24"/>
      <c r="OP478" s="24"/>
      <c r="OQ478" s="24"/>
      <c r="OR478" s="24"/>
      <c r="OS478" s="24"/>
      <c r="OT478" s="24"/>
      <c r="OU478" s="24"/>
      <c r="OV478" s="24"/>
      <c r="OW478" s="24"/>
      <c r="OX478" s="24"/>
      <c r="OY478" s="24"/>
      <c r="OZ478" s="24"/>
      <c r="PA478" s="24"/>
      <c r="PB478" s="24"/>
      <c r="PC478" s="24"/>
      <c r="PD478" s="24"/>
      <c r="PE478" s="24"/>
      <c r="PF478" s="24"/>
      <c r="PG478" s="24"/>
      <c r="PH478" s="24"/>
      <c r="PI478" s="24"/>
      <c r="PJ478" s="24"/>
      <c r="PK478" s="24"/>
      <c r="PL478" s="24"/>
      <c r="PM478" s="24"/>
      <c r="PN478" s="24"/>
      <c r="PO478" s="24"/>
      <c r="PP478" s="24"/>
      <c r="PQ478" s="24"/>
      <c r="PR478" s="24"/>
      <c r="PS478" s="24"/>
      <c r="PT478" s="24"/>
      <c r="PU478" s="24"/>
      <c r="PV478" s="24"/>
      <c r="PW478" s="24"/>
      <c r="PX478" s="24"/>
      <c r="PY478" s="24"/>
      <c r="PZ478" s="24"/>
      <c r="QA478" s="24"/>
      <c r="QB478" s="24"/>
      <c r="QC478" s="24"/>
      <c r="QD478" s="24"/>
      <c r="QE478" s="24"/>
      <c r="QF478" s="24"/>
      <c r="QG478" s="24"/>
      <c r="QH478" s="24"/>
      <c r="QI478" s="24"/>
      <c r="QJ478" s="24"/>
      <c r="QK478" s="24"/>
      <c r="QL478" s="24"/>
      <c r="QM478" s="24"/>
      <c r="QN478" s="24"/>
      <c r="QO478" s="24"/>
      <c r="QP478" s="24"/>
      <c r="QQ478" s="24"/>
      <c r="QR478" s="24"/>
      <c r="QS478" s="24"/>
      <c r="QT478" s="24"/>
      <c r="QU478" s="24"/>
      <c r="QV478" s="24"/>
      <c r="QW478" s="24"/>
      <c r="QX478" s="24"/>
      <c r="QY478" s="24"/>
      <c r="QZ478" s="24"/>
      <c r="RA478" s="24"/>
      <c r="RB478" s="24"/>
      <c r="RC478" s="24"/>
      <c r="RD478" s="24"/>
      <c r="RE478" s="24"/>
      <c r="RF478" s="24"/>
      <c r="RG478" s="24"/>
      <c r="RH478" s="24"/>
      <c r="RI478" s="24"/>
      <c r="RJ478" s="24"/>
      <c r="RK478" s="24"/>
      <c r="RL478" s="24"/>
      <c r="RM478" s="24"/>
      <c r="RN478" s="24"/>
      <c r="RO478" s="24"/>
      <c r="RP478" s="24"/>
      <c r="RQ478" s="24"/>
      <c r="RR478" s="24"/>
      <c r="RS478" s="24"/>
      <c r="RT478" s="24"/>
      <c r="RU478" s="24"/>
      <c r="RV478" s="24"/>
      <c r="RW478" s="24"/>
      <c r="RX478" s="24"/>
      <c r="RY478" s="24"/>
      <c r="RZ478" s="24"/>
      <c r="SA478" s="24"/>
      <c r="SB478" s="24"/>
      <c r="SC478" s="24"/>
      <c r="SD478" s="24"/>
      <c r="SE478" s="24"/>
      <c r="SF478" s="24"/>
      <c r="SG478" s="24"/>
      <c r="SH478" s="24"/>
      <c r="SI478" s="24"/>
      <c r="SJ478" s="24"/>
      <c r="SK478" s="24"/>
      <c r="SL478" s="24"/>
      <c r="SM478" s="24"/>
      <c r="SN478" s="24"/>
      <c r="SO478" s="24"/>
      <c r="SP478" s="24"/>
      <c r="SQ478" s="24"/>
      <c r="SR478" s="24"/>
      <c r="SS478" s="24"/>
      <c r="ST478" s="24"/>
      <c r="SU478" s="24"/>
      <c r="SV478" s="24"/>
      <c r="SW478" s="24"/>
      <c r="SX478" s="24"/>
      <c r="SY478" s="24"/>
      <c r="SZ478" s="24"/>
      <c r="TA478" s="24"/>
      <c r="TB478" s="24"/>
      <c r="TC478" s="24"/>
      <c r="TD478" s="24"/>
      <c r="TE478" s="24"/>
      <c r="TF478" s="24"/>
      <c r="TG478" s="24"/>
      <c r="TH478" s="24"/>
      <c r="TI478" s="24"/>
      <c r="TJ478" s="24"/>
      <c r="TK478" s="24"/>
      <c r="TL478" s="24"/>
      <c r="TM478" s="24"/>
      <c r="TN478" s="24"/>
      <c r="TO478" s="24"/>
      <c r="TP478" s="24"/>
      <c r="TQ478" s="24"/>
      <c r="TR478" s="24"/>
      <c r="TS478" s="24"/>
      <c r="TT478" s="24"/>
      <c r="TU478" s="24"/>
      <c r="TV478" s="24"/>
      <c r="TW478" s="24"/>
      <c r="TX478" s="24"/>
      <c r="TY478" s="24"/>
      <c r="TZ478" s="24"/>
      <c r="UA478" s="24"/>
      <c r="UB478" s="24"/>
      <c r="UC478" s="24"/>
      <c r="UD478" s="24"/>
      <c r="UE478" s="24"/>
      <c r="UF478" s="24"/>
      <c r="UG478" s="24"/>
      <c r="UH478" s="24"/>
      <c r="UI478" s="24"/>
      <c r="UJ478" s="24"/>
      <c r="UK478" s="24"/>
      <c r="UL478" s="24"/>
      <c r="UM478" s="24"/>
      <c r="UN478" s="24"/>
      <c r="UO478" s="24"/>
      <c r="UP478" s="24"/>
      <c r="UQ478" s="24"/>
      <c r="UR478" s="24"/>
      <c r="US478" s="24"/>
      <c r="UT478" s="24"/>
      <c r="UU478" s="24"/>
      <c r="UV478" s="24"/>
      <c r="UW478" s="24"/>
      <c r="UX478" s="24"/>
      <c r="UY478" s="24"/>
      <c r="UZ478" s="24"/>
      <c r="VA478" s="24"/>
      <c r="VB478" s="24"/>
      <c r="VC478" s="24"/>
      <c r="VD478" s="24"/>
    </row>
    <row r="479" spans="1:576" s="23" customFormat="1" ht="15" customHeight="1" x14ac:dyDescent="0.2">
      <c r="A479" s="18">
        <v>146</v>
      </c>
      <c r="B479" s="89" t="s">
        <v>335</v>
      </c>
      <c r="C479" s="89" t="s">
        <v>336</v>
      </c>
      <c r="D479" s="20">
        <v>14</v>
      </c>
      <c r="E479" s="89" t="s">
        <v>257</v>
      </c>
      <c r="F479" s="89" t="s">
        <v>337</v>
      </c>
      <c r="G479" s="130" t="s">
        <v>116</v>
      </c>
      <c r="H479" s="22">
        <v>40</v>
      </c>
      <c r="I479" s="22" t="s">
        <v>123</v>
      </c>
      <c r="J479" s="21" t="s">
        <v>78</v>
      </c>
      <c r="K479" s="21" t="s">
        <v>285</v>
      </c>
      <c r="L479" s="21" t="s">
        <v>299</v>
      </c>
      <c r="M479" s="22">
        <v>1</v>
      </c>
      <c r="N479" s="62">
        <v>14012</v>
      </c>
      <c r="O479" s="62">
        <f t="shared" si="232"/>
        <v>2802.4</v>
      </c>
      <c r="P479" s="62"/>
      <c r="Q479" s="62">
        <f t="shared" si="220"/>
        <v>16814.400000000001</v>
      </c>
      <c r="R479" s="62"/>
      <c r="S479" s="62">
        <f t="shared" si="221"/>
        <v>3101.2333333333336</v>
      </c>
      <c r="T479" s="62">
        <f t="shared" si="222"/>
        <v>31012.333333333332</v>
      </c>
      <c r="U479" s="62">
        <f t="shared" si="223"/>
        <v>2522.1600000000003</v>
      </c>
      <c r="V479" s="62">
        <f t="shared" si="224"/>
        <v>504.43200000000002</v>
      </c>
      <c r="W479" s="62">
        <f t="shared" si="225"/>
        <v>840.72000000000014</v>
      </c>
      <c r="X479" s="62">
        <f t="shared" si="226"/>
        <v>336.28800000000001</v>
      </c>
      <c r="Y479" s="62">
        <v>1114</v>
      </c>
      <c r="Z479" s="62">
        <v>679</v>
      </c>
      <c r="AA479" s="64">
        <f t="shared" si="227"/>
        <v>9303.7000000000007</v>
      </c>
      <c r="AB479" s="64">
        <f t="shared" si="228"/>
        <v>26429.105555555558</v>
      </c>
      <c r="AC479" s="64">
        <f t="shared" si="229"/>
        <v>317149.26666666672</v>
      </c>
      <c r="AD479" s="64"/>
      <c r="AE479" s="64"/>
      <c r="AF479" s="64"/>
      <c r="AG479" s="64"/>
      <c r="AH479" s="64"/>
      <c r="AI479" s="64"/>
      <c r="AJ479" s="64"/>
      <c r="AK479" s="64"/>
      <c r="AL479" s="6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  <c r="PF479" s="24"/>
      <c r="PG479" s="24"/>
      <c r="PH479" s="24"/>
      <c r="PI479" s="24"/>
      <c r="PJ479" s="24"/>
      <c r="PK479" s="24"/>
      <c r="PL479" s="24"/>
      <c r="PM479" s="24"/>
      <c r="PN479" s="24"/>
      <c r="PO479" s="24"/>
      <c r="PP479" s="24"/>
      <c r="PQ479" s="24"/>
      <c r="PR479" s="24"/>
      <c r="PS479" s="24"/>
      <c r="PT479" s="24"/>
      <c r="PU479" s="24"/>
      <c r="PV479" s="24"/>
      <c r="PW479" s="24"/>
      <c r="PX479" s="24"/>
      <c r="PY479" s="24"/>
      <c r="PZ479" s="24"/>
      <c r="QA479" s="24"/>
      <c r="QB479" s="24"/>
      <c r="QC479" s="24"/>
      <c r="QD479" s="24"/>
      <c r="QE479" s="24"/>
      <c r="QF479" s="24"/>
      <c r="QG479" s="24"/>
      <c r="QH479" s="24"/>
      <c r="QI479" s="24"/>
      <c r="QJ479" s="24"/>
      <c r="QK479" s="24"/>
      <c r="QL479" s="24"/>
      <c r="QM479" s="24"/>
      <c r="QN479" s="24"/>
      <c r="QO479" s="24"/>
      <c r="QP479" s="24"/>
      <c r="QQ479" s="24"/>
      <c r="QR479" s="24"/>
      <c r="QS479" s="24"/>
      <c r="QT479" s="24"/>
      <c r="QU479" s="24"/>
      <c r="QV479" s="24"/>
      <c r="QW479" s="24"/>
      <c r="QX479" s="24"/>
      <c r="QY479" s="24"/>
      <c r="QZ479" s="24"/>
      <c r="RA479" s="24"/>
      <c r="RB479" s="24"/>
      <c r="RC479" s="24"/>
      <c r="RD479" s="24"/>
      <c r="RE479" s="24"/>
      <c r="RF479" s="24"/>
      <c r="RG479" s="24"/>
      <c r="RH479" s="24"/>
      <c r="RI479" s="24"/>
      <c r="RJ479" s="24"/>
      <c r="RK479" s="24"/>
      <c r="RL479" s="24"/>
      <c r="RM479" s="24"/>
      <c r="RN479" s="24"/>
      <c r="RO479" s="24"/>
      <c r="RP479" s="24"/>
      <c r="RQ479" s="24"/>
      <c r="RR479" s="24"/>
      <c r="RS479" s="24"/>
      <c r="RT479" s="24"/>
      <c r="RU479" s="24"/>
      <c r="RV479" s="24"/>
      <c r="RW479" s="24"/>
      <c r="RX479" s="24"/>
      <c r="RY479" s="24"/>
      <c r="RZ479" s="24"/>
      <c r="SA479" s="24"/>
      <c r="SB479" s="24"/>
      <c r="SC479" s="24"/>
      <c r="SD479" s="24"/>
      <c r="SE479" s="24"/>
      <c r="SF479" s="24"/>
      <c r="SG479" s="24"/>
      <c r="SH479" s="24"/>
      <c r="SI479" s="24"/>
      <c r="SJ479" s="24"/>
      <c r="SK479" s="24"/>
      <c r="SL479" s="24"/>
      <c r="SM479" s="24"/>
      <c r="SN479" s="24"/>
      <c r="SO479" s="24"/>
      <c r="SP479" s="24"/>
      <c r="SQ479" s="24"/>
      <c r="SR479" s="24"/>
      <c r="SS479" s="24"/>
      <c r="ST479" s="24"/>
      <c r="SU479" s="24"/>
      <c r="SV479" s="24"/>
      <c r="SW479" s="24"/>
      <c r="SX479" s="24"/>
      <c r="SY479" s="24"/>
      <c r="SZ479" s="24"/>
      <c r="TA479" s="24"/>
      <c r="TB479" s="24"/>
      <c r="TC479" s="24"/>
      <c r="TD479" s="24"/>
      <c r="TE479" s="24"/>
      <c r="TF479" s="24"/>
      <c r="TG479" s="24"/>
      <c r="TH479" s="24"/>
      <c r="TI479" s="24"/>
      <c r="TJ479" s="24"/>
      <c r="TK479" s="24"/>
      <c r="TL479" s="24"/>
      <c r="TM479" s="24"/>
      <c r="TN479" s="24"/>
      <c r="TO479" s="24"/>
      <c r="TP479" s="24"/>
      <c r="TQ479" s="24"/>
      <c r="TR479" s="24"/>
      <c r="TS479" s="24"/>
      <c r="TT479" s="24"/>
      <c r="TU479" s="24"/>
      <c r="TV479" s="24"/>
      <c r="TW479" s="24"/>
      <c r="TX479" s="24"/>
      <c r="TY479" s="24"/>
      <c r="TZ479" s="24"/>
      <c r="UA479" s="24"/>
      <c r="UB479" s="24"/>
      <c r="UC479" s="24"/>
      <c r="UD479" s="24"/>
      <c r="UE479" s="24"/>
      <c r="UF479" s="24"/>
      <c r="UG479" s="24"/>
      <c r="UH479" s="24"/>
      <c r="UI479" s="24"/>
      <c r="UJ479" s="24"/>
      <c r="UK479" s="24"/>
      <c r="UL479" s="24"/>
      <c r="UM479" s="24"/>
      <c r="UN479" s="24"/>
      <c r="UO479" s="24"/>
      <c r="UP479" s="24"/>
      <c r="UQ479" s="24"/>
      <c r="UR479" s="24"/>
      <c r="US479" s="24"/>
      <c r="UT479" s="24"/>
      <c r="UU479" s="24"/>
      <c r="UV479" s="24"/>
      <c r="UW479" s="24"/>
      <c r="UX479" s="24"/>
      <c r="UY479" s="24"/>
      <c r="UZ479" s="24"/>
      <c r="VA479" s="24"/>
      <c r="VB479" s="24"/>
      <c r="VC479" s="24"/>
      <c r="VD479" s="24"/>
    </row>
    <row r="480" spans="1:576" s="23" customFormat="1" ht="15" customHeight="1" x14ac:dyDescent="0.2">
      <c r="A480" s="18">
        <v>147</v>
      </c>
      <c r="B480" s="89" t="s">
        <v>335</v>
      </c>
      <c r="C480" s="89" t="s">
        <v>336</v>
      </c>
      <c r="D480" s="20">
        <v>14</v>
      </c>
      <c r="E480" s="89" t="s">
        <v>257</v>
      </c>
      <c r="F480" s="89" t="s">
        <v>337</v>
      </c>
      <c r="G480" s="140" t="s">
        <v>351</v>
      </c>
      <c r="H480" s="22">
        <v>40</v>
      </c>
      <c r="I480" s="157" t="s">
        <v>123</v>
      </c>
      <c r="J480" s="21" t="s">
        <v>251</v>
      </c>
      <c r="K480" s="21" t="s">
        <v>284</v>
      </c>
      <c r="L480" s="21" t="s">
        <v>299</v>
      </c>
      <c r="M480" s="22">
        <v>1</v>
      </c>
      <c r="N480" s="101">
        <v>14024</v>
      </c>
      <c r="O480" s="62">
        <f t="shared" si="232"/>
        <v>2804.8</v>
      </c>
      <c r="P480" s="62"/>
      <c r="Q480" s="62">
        <f t="shared" si="220"/>
        <v>16828.8</v>
      </c>
      <c r="R480" s="62">
        <f>70.1*4</f>
        <v>280.39999999999998</v>
      </c>
      <c r="S480" s="62">
        <f t="shared" si="221"/>
        <v>3049.4666666666667</v>
      </c>
      <c r="T480" s="62">
        <f t="shared" si="222"/>
        <v>30494.666666666664</v>
      </c>
      <c r="U480" s="62">
        <f t="shared" si="223"/>
        <v>2524.3199999999997</v>
      </c>
      <c r="V480" s="62">
        <f t="shared" si="224"/>
        <v>504.86399999999998</v>
      </c>
      <c r="W480" s="62">
        <f t="shared" si="225"/>
        <v>841.44</v>
      </c>
      <c r="X480" s="62">
        <f t="shared" si="226"/>
        <v>336.57599999999996</v>
      </c>
      <c r="Y480" s="62">
        <v>869</v>
      </c>
      <c r="Z480" s="62">
        <v>599</v>
      </c>
      <c r="AA480" s="64">
        <f t="shared" si="227"/>
        <v>9148.4</v>
      </c>
      <c r="AB480" s="64">
        <f t="shared" si="228"/>
        <v>26342.111111111113</v>
      </c>
      <c r="AC480" s="64">
        <f t="shared" si="229"/>
        <v>316105.33333333337</v>
      </c>
      <c r="AD480" s="64"/>
      <c r="AE480" s="64"/>
      <c r="AF480" s="64"/>
      <c r="AG480" s="64"/>
      <c r="AH480" s="64"/>
      <c r="AI480" s="64"/>
      <c r="AJ480" s="64"/>
      <c r="AK480" s="64"/>
      <c r="AL480" s="6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  <c r="II480" s="24"/>
      <c r="IJ480" s="24"/>
      <c r="IK480" s="24"/>
      <c r="IL480" s="24"/>
      <c r="IM480" s="24"/>
      <c r="IN480" s="24"/>
      <c r="IO480" s="24"/>
      <c r="IP480" s="24"/>
      <c r="IQ480" s="24"/>
      <c r="IR480" s="24"/>
      <c r="IS480" s="24"/>
      <c r="IT480" s="24"/>
      <c r="IU480" s="24"/>
      <c r="IV480" s="24"/>
      <c r="IW480" s="24"/>
      <c r="IX480" s="24"/>
      <c r="IY480" s="24"/>
      <c r="IZ480" s="24"/>
      <c r="JA480" s="24"/>
      <c r="JB480" s="24"/>
      <c r="JC480" s="24"/>
      <c r="JD480" s="24"/>
      <c r="JE480" s="24"/>
      <c r="JF480" s="24"/>
      <c r="JG480" s="24"/>
      <c r="JH480" s="24"/>
      <c r="JI480" s="24"/>
      <c r="JJ480" s="24"/>
      <c r="JK480" s="24"/>
      <c r="JL480" s="24"/>
      <c r="JM480" s="24"/>
      <c r="JN480" s="24"/>
      <c r="JO480" s="24"/>
      <c r="JP480" s="24"/>
      <c r="JQ480" s="24"/>
      <c r="JR480" s="24"/>
      <c r="JS480" s="24"/>
      <c r="JT480" s="24"/>
      <c r="JU480" s="24"/>
      <c r="JV480" s="24"/>
      <c r="JW480" s="24"/>
      <c r="JX480" s="24"/>
      <c r="JY480" s="24"/>
      <c r="JZ480" s="24"/>
      <c r="KA480" s="24"/>
      <c r="KB480" s="24"/>
      <c r="KC480" s="24"/>
      <c r="KD480" s="24"/>
      <c r="KE480" s="24"/>
      <c r="KF480" s="24"/>
      <c r="KG480" s="24"/>
      <c r="KH480" s="24"/>
      <c r="KI480" s="24"/>
      <c r="KJ480" s="24"/>
      <c r="KK480" s="24"/>
      <c r="KL480" s="24"/>
      <c r="KM480" s="24"/>
      <c r="KN480" s="24"/>
      <c r="KO480" s="24"/>
      <c r="KP480" s="24"/>
      <c r="KQ480" s="24"/>
      <c r="KR480" s="24"/>
      <c r="KS480" s="24"/>
      <c r="KT480" s="24"/>
      <c r="KU480" s="24"/>
      <c r="KV480" s="24"/>
      <c r="KW480" s="24"/>
      <c r="KX480" s="24"/>
      <c r="KY480" s="24"/>
      <c r="KZ480" s="24"/>
      <c r="LA480" s="24"/>
      <c r="LB480" s="24"/>
      <c r="LC480" s="24"/>
      <c r="LD480" s="24"/>
      <c r="LE480" s="24"/>
      <c r="LF480" s="24"/>
      <c r="LG480" s="24"/>
      <c r="LH480" s="24"/>
      <c r="LI480" s="24"/>
      <c r="LJ480" s="24"/>
      <c r="LK480" s="24"/>
      <c r="LL480" s="24"/>
      <c r="LM480" s="24"/>
      <c r="LN480" s="24"/>
      <c r="LO480" s="24"/>
      <c r="LP480" s="24"/>
      <c r="LQ480" s="24"/>
      <c r="LR480" s="24"/>
      <c r="LS480" s="24"/>
      <c r="LT480" s="24"/>
      <c r="LU480" s="24"/>
      <c r="LV480" s="24"/>
      <c r="LW480" s="24"/>
      <c r="LX480" s="24"/>
      <c r="LY480" s="24"/>
      <c r="LZ480" s="24"/>
      <c r="MA480" s="24"/>
      <c r="MB480" s="24"/>
      <c r="MC480" s="24"/>
      <c r="MD480" s="24"/>
      <c r="ME480" s="24"/>
      <c r="MF480" s="24"/>
      <c r="MG480" s="24"/>
      <c r="MH480" s="24"/>
      <c r="MI480" s="24"/>
      <c r="MJ480" s="24"/>
      <c r="MK480" s="24"/>
      <c r="ML480" s="24"/>
      <c r="MM480" s="24"/>
      <c r="MN480" s="24"/>
      <c r="MO480" s="24"/>
      <c r="MP480" s="24"/>
      <c r="MQ480" s="24"/>
      <c r="MR480" s="24"/>
      <c r="MS480" s="24"/>
      <c r="MT480" s="24"/>
      <c r="MU480" s="24"/>
      <c r="MV480" s="24"/>
      <c r="MW480" s="24"/>
      <c r="MX480" s="24"/>
      <c r="MY480" s="24"/>
      <c r="MZ480" s="24"/>
      <c r="NA480" s="24"/>
      <c r="NB480" s="24"/>
      <c r="NC480" s="24"/>
      <c r="ND480" s="24"/>
      <c r="NE480" s="24"/>
      <c r="NF480" s="24"/>
      <c r="NG480" s="24"/>
      <c r="NH480" s="24"/>
      <c r="NI480" s="24"/>
      <c r="NJ480" s="24"/>
      <c r="NK480" s="24"/>
      <c r="NL480" s="24"/>
      <c r="NM480" s="24"/>
      <c r="NN480" s="24"/>
      <c r="NO480" s="24"/>
      <c r="NP480" s="24"/>
      <c r="NQ480" s="24"/>
      <c r="NR480" s="24"/>
      <c r="NS480" s="24"/>
      <c r="NT480" s="24"/>
      <c r="NU480" s="24"/>
      <c r="NV480" s="24"/>
      <c r="NW480" s="24"/>
      <c r="NX480" s="24"/>
      <c r="NY480" s="24"/>
      <c r="NZ480" s="24"/>
      <c r="OA480" s="24"/>
      <c r="OB480" s="24"/>
      <c r="OC480" s="24"/>
      <c r="OD480" s="24"/>
      <c r="OE480" s="24"/>
      <c r="OF480" s="24"/>
      <c r="OG480" s="24"/>
      <c r="OH480" s="24"/>
      <c r="OI480" s="24"/>
      <c r="OJ480" s="24"/>
      <c r="OK480" s="24"/>
      <c r="OL480" s="24"/>
      <c r="OM480" s="24"/>
      <c r="ON480" s="24"/>
      <c r="OO480" s="24"/>
      <c r="OP480" s="24"/>
      <c r="OQ480" s="24"/>
      <c r="OR480" s="24"/>
      <c r="OS480" s="24"/>
      <c r="OT480" s="24"/>
      <c r="OU480" s="24"/>
      <c r="OV480" s="24"/>
      <c r="OW480" s="24"/>
      <c r="OX480" s="24"/>
      <c r="OY480" s="24"/>
      <c r="OZ480" s="24"/>
      <c r="PA480" s="24"/>
      <c r="PB480" s="24"/>
      <c r="PC480" s="24"/>
      <c r="PD480" s="24"/>
      <c r="PE480" s="24"/>
      <c r="PF480" s="24"/>
      <c r="PG480" s="24"/>
      <c r="PH480" s="24"/>
      <c r="PI480" s="24"/>
      <c r="PJ480" s="24"/>
      <c r="PK480" s="24"/>
      <c r="PL480" s="24"/>
      <c r="PM480" s="24"/>
      <c r="PN480" s="24"/>
      <c r="PO480" s="24"/>
      <c r="PP480" s="24"/>
      <c r="PQ480" s="24"/>
      <c r="PR480" s="24"/>
      <c r="PS480" s="24"/>
      <c r="PT480" s="24"/>
      <c r="PU480" s="24"/>
      <c r="PV480" s="24"/>
      <c r="PW480" s="24"/>
      <c r="PX480" s="24"/>
      <c r="PY480" s="24"/>
      <c r="PZ480" s="24"/>
      <c r="QA480" s="24"/>
      <c r="QB480" s="24"/>
      <c r="QC480" s="24"/>
      <c r="QD480" s="24"/>
      <c r="QE480" s="24"/>
      <c r="QF480" s="24"/>
      <c r="QG480" s="24"/>
      <c r="QH480" s="24"/>
      <c r="QI480" s="24"/>
      <c r="QJ480" s="24"/>
      <c r="QK480" s="24"/>
      <c r="QL480" s="24"/>
      <c r="QM480" s="24"/>
      <c r="QN480" s="24"/>
      <c r="QO480" s="24"/>
      <c r="QP480" s="24"/>
      <c r="QQ480" s="24"/>
      <c r="QR480" s="24"/>
      <c r="QS480" s="24"/>
      <c r="QT480" s="24"/>
      <c r="QU480" s="24"/>
      <c r="QV480" s="24"/>
      <c r="QW480" s="24"/>
      <c r="QX480" s="24"/>
      <c r="QY480" s="24"/>
      <c r="QZ480" s="24"/>
      <c r="RA480" s="24"/>
      <c r="RB480" s="24"/>
      <c r="RC480" s="24"/>
      <c r="RD480" s="24"/>
      <c r="RE480" s="24"/>
      <c r="RF480" s="24"/>
      <c r="RG480" s="24"/>
      <c r="RH480" s="24"/>
      <c r="RI480" s="24"/>
      <c r="RJ480" s="24"/>
      <c r="RK480" s="24"/>
      <c r="RL480" s="24"/>
      <c r="RM480" s="24"/>
      <c r="RN480" s="24"/>
      <c r="RO480" s="24"/>
      <c r="RP480" s="24"/>
      <c r="RQ480" s="24"/>
      <c r="RR480" s="24"/>
      <c r="RS480" s="24"/>
      <c r="RT480" s="24"/>
      <c r="RU480" s="24"/>
      <c r="RV480" s="24"/>
      <c r="RW480" s="24"/>
      <c r="RX480" s="24"/>
      <c r="RY480" s="24"/>
      <c r="RZ480" s="24"/>
      <c r="SA480" s="24"/>
      <c r="SB480" s="24"/>
      <c r="SC480" s="24"/>
      <c r="SD480" s="24"/>
      <c r="SE480" s="24"/>
      <c r="SF480" s="24"/>
      <c r="SG480" s="24"/>
      <c r="SH480" s="24"/>
      <c r="SI480" s="24"/>
      <c r="SJ480" s="24"/>
      <c r="SK480" s="24"/>
      <c r="SL480" s="24"/>
      <c r="SM480" s="24"/>
      <c r="SN480" s="24"/>
      <c r="SO480" s="24"/>
      <c r="SP480" s="24"/>
      <c r="SQ480" s="24"/>
      <c r="SR480" s="24"/>
      <c r="SS480" s="24"/>
      <c r="ST480" s="24"/>
      <c r="SU480" s="24"/>
      <c r="SV480" s="24"/>
      <c r="SW480" s="24"/>
      <c r="SX480" s="24"/>
      <c r="SY480" s="24"/>
      <c r="SZ480" s="24"/>
      <c r="TA480" s="24"/>
      <c r="TB480" s="24"/>
      <c r="TC480" s="24"/>
      <c r="TD480" s="24"/>
      <c r="TE480" s="24"/>
      <c r="TF480" s="24"/>
      <c r="TG480" s="24"/>
      <c r="TH480" s="24"/>
      <c r="TI480" s="24"/>
      <c r="TJ480" s="24"/>
      <c r="TK480" s="24"/>
      <c r="TL480" s="24"/>
      <c r="TM480" s="24"/>
      <c r="TN480" s="24"/>
      <c r="TO480" s="24"/>
      <c r="TP480" s="24"/>
      <c r="TQ480" s="24"/>
      <c r="TR480" s="24"/>
      <c r="TS480" s="24"/>
      <c r="TT480" s="24"/>
      <c r="TU480" s="24"/>
      <c r="TV480" s="24"/>
      <c r="TW480" s="24"/>
      <c r="TX480" s="24"/>
      <c r="TY480" s="24"/>
      <c r="TZ480" s="24"/>
      <c r="UA480" s="24"/>
      <c r="UB480" s="24"/>
      <c r="UC480" s="24"/>
      <c r="UD480" s="24"/>
      <c r="UE480" s="24"/>
      <c r="UF480" s="24"/>
      <c r="UG480" s="24"/>
      <c r="UH480" s="24"/>
      <c r="UI480" s="24"/>
      <c r="UJ480" s="24"/>
      <c r="UK480" s="24"/>
      <c r="UL480" s="24"/>
      <c r="UM480" s="24"/>
      <c r="UN480" s="24"/>
      <c r="UO480" s="24"/>
      <c r="UP480" s="24"/>
      <c r="UQ480" s="24"/>
      <c r="UR480" s="24"/>
      <c r="US480" s="24"/>
      <c r="UT480" s="24"/>
      <c r="UU480" s="24"/>
      <c r="UV480" s="24"/>
      <c r="UW480" s="24"/>
      <c r="UX480" s="24"/>
      <c r="UY480" s="24"/>
      <c r="UZ480" s="24"/>
      <c r="VA480" s="24"/>
      <c r="VB480" s="24"/>
      <c r="VC480" s="24"/>
      <c r="VD480" s="24"/>
    </row>
    <row r="481" spans="1:576" s="23" customFormat="1" ht="15" customHeight="1" x14ac:dyDescent="0.2">
      <c r="A481" s="18">
        <v>148</v>
      </c>
      <c r="B481" s="89" t="s">
        <v>335</v>
      </c>
      <c r="C481" s="89" t="s">
        <v>336</v>
      </c>
      <c r="D481" s="20">
        <v>14</v>
      </c>
      <c r="E481" s="89" t="s">
        <v>257</v>
      </c>
      <c r="F481" s="89" t="s">
        <v>337</v>
      </c>
      <c r="G481" s="140" t="s">
        <v>351</v>
      </c>
      <c r="H481" s="22">
        <v>40</v>
      </c>
      <c r="I481" s="157" t="s">
        <v>123</v>
      </c>
      <c r="J481" s="21" t="s">
        <v>251</v>
      </c>
      <c r="K481" s="21" t="s">
        <v>284</v>
      </c>
      <c r="L481" s="21" t="s">
        <v>299</v>
      </c>
      <c r="M481" s="22">
        <v>1</v>
      </c>
      <c r="N481" s="101">
        <v>14024</v>
      </c>
      <c r="O481" s="62">
        <f t="shared" si="232"/>
        <v>2804.8</v>
      </c>
      <c r="P481" s="62"/>
      <c r="Q481" s="62">
        <f t="shared" si="220"/>
        <v>16828.8</v>
      </c>
      <c r="R481" s="62">
        <f>70.1*6</f>
        <v>420.59999999999997</v>
      </c>
      <c r="S481" s="62">
        <f t="shared" si="221"/>
        <v>3049.4666666666667</v>
      </c>
      <c r="T481" s="62">
        <f t="shared" si="222"/>
        <v>30494.666666666664</v>
      </c>
      <c r="U481" s="62">
        <f t="shared" si="223"/>
        <v>2524.3199999999997</v>
      </c>
      <c r="V481" s="62">
        <f t="shared" si="224"/>
        <v>504.86399999999998</v>
      </c>
      <c r="W481" s="62">
        <f t="shared" si="225"/>
        <v>841.44</v>
      </c>
      <c r="X481" s="62">
        <f t="shared" si="226"/>
        <v>336.57599999999996</v>
      </c>
      <c r="Y481" s="62">
        <v>869</v>
      </c>
      <c r="Z481" s="62">
        <v>599</v>
      </c>
      <c r="AA481" s="64">
        <f t="shared" si="227"/>
        <v>9148.4</v>
      </c>
      <c r="AB481" s="64">
        <f t="shared" si="228"/>
        <v>26482.31111111111</v>
      </c>
      <c r="AC481" s="64">
        <f t="shared" si="229"/>
        <v>317787.73333333334</v>
      </c>
      <c r="AD481" s="64"/>
      <c r="AE481" s="64"/>
      <c r="AF481" s="64"/>
      <c r="AG481" s="64"/>
      <c r="AH481" s="64"/>
      <c r="AI481" s="64"/>
      <c r="AJ481" s="64"/>
      <c r="AK481" s="64"/>
      <c r="AL481" s="6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  <c r="II481" s="24"/>
      <c r="IJ481" s="24"/>
      <c r="IK481" s="24"/>
      <c r="IL481" s="24"/>
      <c r="IM481" s="24"/>
      <c r="IN481" s="24"/>
      <c r="IO481" s="24"/>
      <c r="IP481" s="24"/>
      <c r="IQ481" s="24"/>
      <c r="IR481" s="24"/>
      <c r="IS481" s="24"/>
      <c r="IT481" s="24"/>
      <c r="IU481" s="24"/>
      <c r="IV481" s="24"/>
      <c r="IW481" s="24"/>
      <c r="IX481" s="24"/>
      <c r="IY481" s="24"/>
      <c r="IZ481" s="24"/>
      <c r="JA481" s="24"/>
      <c r="JB481" s="24"/>
      <c r="JC481" s="24"/>
      <c r="JD481" s="24"/>
      <c r="JE481" s="24"/>
      <c r="JF481" s="24"/>
      <c r="JG481" s="24"/>
      <c r="JH481" s="24"/>
      <c r="JI481" s="24"/>
      <c r="JJ481" s="24"/>
      <c r="JK481" s="24"/>
      <c r="JL481" s="24"/>
      <c r="JM481" s="24"/>
      <c r="JN481" s="24"/>
      <c r="JO481" s="24"/>
      <c r="JP481" s="24"/>
      <c r="JQ481" s="24"/>
      <c r="JR481" s="24"/>
      <c r="JS481" s="24"/>
      <c r="JT481" s="24"/>
      <c r="JU481" s="24"/>
      <c r="JV481" s="24"/>
      <c r="JW481" s="24"/>
      <c r="JX481" s="24"/>
      <c r="JY481" s="24"/>
      <c r="JZ481" s="24"/>
      <c r="KA481" s="24"/>
      <c r="KB481" s="24"/>
      <c r="KC481" s="24"/>
      <c r="KD481" s="24"/>
      <c r="KE481" s="24"/>
      <c r="KF481" s="24"/>
      <c r="KG481" s="24"/>
      <c r="KH481" s="24"/>
      <c r="KI481" s="24"/>
      <c r="KJ481" s="24"/>
      <c r="KK481" s="24"/>
      <c r="KL481" s="24"/>
      <c r="KM481" s="24"/>
      <c r="KN481" s="24"/>
      <c r="KO481" s="24"/>
      <c r="KP481" s="24"/>
      <c r="KQ481" s="24"/>
      <c r="KR481" s="24"/>
      <c r="KS481" s="24"/>
      <c r="KT481" s="24"/>
      <c r="KU481" s="24"/>
      <c r="KV481" s="24"/>
      <c r="KW481" s="24"/>
      <c r="KX481" s="24"/>
      <c r="KY481" s="24"/>
      <c r="KZ481" s="24"/>
      <c r="LA481" s="24"/>
      <c r="LB481" s="24"/>
      <c r="LC481" s="24"/>
      <c r="LD481" s="24"/>
      <c r="LE481" s="24"/>
      <c r="LF481" s="24"/>
      <c r="LG481" s="24"/>
      <c r="LH481" s="24"/>
      <c r="LI481" s="24"/>
      <c r="LJ481" s="24"/>
      <c r="LK481" s="24"/>
      <c r="LL481" s="24"/>
      <c r="LM481" s="24"/>
      <c r="LN481" s="24"/>
      <c r="LO481" s="24"/>
      <c r="LP481" s="24"/>
      <c r="LQ481" s="24"/>
      <c r="LR481" s="24"/>
      <c r="LS481" s="24"/>
      <c r="LT481" s="24"/>
      <c r="LU481" s="24"/>
      <c r="LV481" s="24"/>
      <c r="LW481" s="24"/>
      <c r="LX481" s="24"/>
      <c r="LY481" s="24"/>
      <c r="LZ481" s="24"/>
      <c r="MA481" s="24"/>
      <c r="MB481" s="24"/>
      <c r="MC481" s="24"/>
      <c r="MD481" s="24"/>
      <c r="ME481" s="24"/>
      <c r="MF481" s="24"/>
      <c r="MG481" s="24"/>
      <c r="MH481" s="24"/>
      <c r="MI481" s="24"/>
      <c r="MJ481" s="24"/>
      <c r="MK481" s="24"/>
      <c r="ML481" s="24"/>
      <c r="MM481" s="24"/>
      <c r="MN481" s="24"/>
      <c r="MO481" s="24"/>
      <c r="MP481" s="24"/>
      <c r="MQ481" s="24"/>
      <c r="MR481" s="24"/>
      <c r="MS481" s="24"/>
      <c r="MT481" s="24"/>
      <c r="MU481" s="24"/>
      <c r="MV481" s="24"/>
      <c r="MW481" s="24"/>
      <c r="MX481" s="24"/>
      <c r="MY481" s="24"/>
      <c r="MZ481" s="24"/>
      <c r="NA481" s="24"/>
      <c r="NB481" s="24"/>
      <c r="NC481" s="24"/>
      <c r="ND481" s="24"/>
      <c r="NE481" s="24"/>
      <c r="NF481" s="24"/>
      <c r="NG481" s="24"/>
      <c r="NH481" s="24"/>
      <c r="NI481" s="24"/>
      <c r="NJ481" s="24"/>
      <c r="NK481" s="24"/>
      <c r="NL481" s="24"/>
      <c r="NM481" s="24"/>
      <c r="NN481" s="24"/>
      <c r="NO481" s="24"/>
      <c r="NP481" s="24"/>
      <c r="NQ481" s="24"/>
      <c r="NR481" s="24"/>
      <c r="NS481" s="24"/>
      <c r="NT481" s="24"/>
      <c r="NU481" s="24"/>
      <c r="NV481" s="24"/>
      <c r="NW481" s="24"/>
      <c r="NX481" s="24"/>
      <c r="NY481" s="24"/>
      <c r="NZ481" s="24"/>
      <c r="OA481" s="24"/>
      <c r="OB481" s="24"/>
      <c r="OC481" s="24"/>
      <c r="OD481" s="24"/>
      <c r="OE481" s="24"/>
      <c r="OF481" s="24"/>
      <c r="OG481" s="24"/>
      <c r="OH481" s="24"/>
      <c r="OI481" s="24"/>
      <c r="OJ481" s="24"/>
      <c r="OK481" s="24"/>
      <c r="OL481" s="24"/>
      <c r="OM481" s="24"/>
      <c r="ON481" s="24"/>
      <c r="OO481" s="24"/>
      <c r="OP481" s="24"/>
      <c r="OQ481" s="24"/>
      <c r="OR481" s="24"/>
      <c r="OS481" s="24"/>
      <c r="OT481" s="24"/>
      <c r="OU481" s="24"/>
      <c r="OV481" s="24"/>
      <c r="OW481" s="24"/>
      <c r="OX481" s="24"/>
      <c r="OY481" s="24"/>
      <c r="OZ481" s="24"/>
      <c r="PA481" s="24"/>
      <c r="PB481" s="24"/>
      <c r="PC481" s="24"/>
      <c r="PD481" s="24"/>
      <c r="PE481" s="24"/>
      <c r="PF481" s="24"/>
      <c r="PG481" s="24"/>
      <c r="PH481" s="24"/>
      <c r="PI481" s="24"/>
      <c r="PJ481" s="24"/>
      <c r="PK481" s="24"/>
      <c r="PL481" s="24"/>
      <c r="PM481" s="24"/>
      <c r="PN481" s="24"/>
      <c r="PO481" s="24"/>
      <c r="PP481" s="24"/>
      <c r="PQ481" s="24"/>
      <c r="PR481" s="24"/>
      <c r="PS481" s="24"/>
      <c r="PT481" s="24"/>
      <c r="PU481" s="24"/>
      <c r="PV481" s="24"/>
      <c r="PW481" s="24"/>
      <c r="PX481" s="24"/>
      <c r="PY481" s="24"/>
      <c r="PZ481" s="24"/>
      <c r="QA481" s="24"/>
      <c r="QB481" s="24"/>
      <c r="QC481" s="24"/>
      <c r="QD481" s="24"/>
      <c r="QE481" s="24"/>
      <c r="QF481" s="24"/>
      <c r="QG481" s="24"/>
      <c r="QH481" s="24"/>
      <c r="QI481" s="24"/>
      <c r="QJ481" s="24"/>
      <c r="QK481" s="24"/>
      <c r="QL481" s="24"/>
      <c r="QM481" s="24"/>
      <c r="QN481" s="24"/>
      <c r="QO481" s="24"/>
      <c r="QP481" s="24"/>
      <c r="QQ481" s="24"/>
      <c r="QR481" s="24"/>
      <c r="QS481" s="24"/>
      <c r="QT481" s="24"/>
      <c r="QU481" s="24"/>
      <c r="QV481" s="24"/>
      <c r="QW481" s="24"/>
      <c r="QX481" s="24"/>
      <c r="QY481" s="24"/>
      <c r="QZ481" s="24"/>
      <c r="RA481" s="24"/>
      <c r="RB481" s="24"/>
      <c r="RC481" s="24"/>
      <c r="RD481" s="24"/>
      <c r="RE481" s="24"/>
      <c r="RF481" s="24"/>
      <c r="RG481" s="24"/>
      <c r="RH481" s="24"/>
      <c r="RI481" s="24"/>
      <c r="RJ481" s="24"/>
      <c r="RK481" s="24"/>
      <c r="RL481" s="24"/>
      <c r="RM481" s="24"/>
      <c r="RN481" s="24"/>
      <c r="RO481" s="24"/>
      <c r="RP481" s="24"/>
      <c r="RQ481" s="24"/>
      <c r="RR481" s="24"/>
      <c r="RS481" s="24"/>
      <c r="RT481" s="24"/>
      <c r="RU481" s="24"/>
      <c r="RV481" s="24"/>
      <c r="RW481" s="24"/>
      <c r="RX481" s="24"/>
      <c r="RY481" s="24"/>
      <c r="RZ481" s="24"/>
      <c r="SA481" s="24"/>
      <c r="SB481" s="24"/>
      <c r="SC481" s="24"/>
      <c r="SD481" s="24"/>
      <c r="SE481" s="24"/>
      <c r="SF481" s="24"/>
      <c r="SG481" s="24"/>
      <c r="SH481" s="24"/>
      <c r="SI481" s="24"/>
      <c r="SJ481" s="24"/>
      <c r="SK481" s="24"/>
      <c r="SL481" s="24"/>
      <c r="SM481" s="24"/>
      <c r="SN481" s="24"/>
      <c r="SO481" s="24"/>
      <c r="SP481" s="24"/>
      <c r="SQ481" s="24"/>
      <c r="SR481" s="24"/>
      <c r="SS481" s="24"/>
      <c r="ST481" s="24"/>
      <c r="SU481" s="24"/>
      <c r="SV481" s="24"/>
      <c r="SW481" s="24"/>
      <c r="SX481" s="24"/>
      <c r="SY481" s="24"/>
      <c r="SZ481" s="24"/>
      <c r="TA481" s="24"/>
      <c r="TB481" s="24"/>
      <c r="TC481" s="24"/>
      <c r="TD481" s="24"/>
      <c r="TE481" s="24"/>
      <c r="TF481" s="24"/>
      <c r="TG481" s="24"/>
      <c r="TH481" s="24"/>
      <c r="TI481" s="24"/>
      <c r="TJ481" s="24"/>
      <c r="TK481" s="24"/>
      <c r="TL481" s="24"/>
      <c r="TM481" s="24"/>
      <c r="TN481" s="24"/>
      <c r="TO481" s="24"/>
      <c r="TP481" s="24"/>
      <c r="TQ481" s="24"/>
      <c r="TR481" s="24"/>
      <c r="TS481" s="24"/>
      <c r="TT481" s="24"/>
      <c r="TU481" s="24"/>
      <c r="TV481" s="24"/>
      <c r="TW481" s="24"/>
      <c r="TX481" s="24"/>
      <c r="TY481" s="24"/>
      <c r="TZ481" s="24"/>
      <c r="UA481" s="24"/>
      <c r="UB481" s="24"/>
      <c r="UC481" s="24"/>
      <c r="UD481" s="24"/>
      <c r="UE481" s="24"/>
      <c r="UF481" s="24"/>
      <c r="UG481" s="24"/>
      <c r="UH481" s="24"/>
      <c r="UI481" s="24"/>
      <c r="UJ481" s="24"/>
      <c r="UK481" s="24"/>
      <c r="UL481" s="24"/>
      <c r="UM481" s="24"/>
      <c r="UN481" s="24"/>
      <c r="UO481" s="24"/>
      <c r="UP481" s="24"/>
      <c r="UQ481" s="24"/>
      <c r="UR481" s="24"/>
      <c r="US481" s="24"/>
      <c r="UT481" s="24"/>
      <c r="UU481" s="24"/>
      <c r="UV481" s="24"/>
      <c r="UW481" s="24"/>
      <c r="UX481" s="24"/>
      <c r="UY481" s="24"/>
      <c r="UZ481" s="24"/>
      <c r="VA481" s="24"/>
      <c r="VB481" s="24"/>
      <c r="VC481" s="24"/>
      <c r="VD481" s="24"/>
    </row>
    <row r="482" spans="1:576" s="23" customFormat="1" ht="15" customHeight="1" x14ac:dyDescent="0.2">
      <c r="A482" s="18">
        <v>149</v>
      </c>
      <c r="B482" s="89" t="s">
        <v>335</v>
      </c>
      <c r="C482" s="89" t="s">
        <v>336</v>
      </c>
      <c r="D482" s="20">
        <v>14</v>
      </c>
      <c r="E482" s="89" t="s">
        <v>257</v>
      </c>
      <c r="F482" s="89" t="s">
        <v>337</v>
      </c>
      <c r="G482" s="140" t="s">
        <v>351</v>
      </c>
      <c r="H482" s="22">
        <v>40</v>
      </c>
      <c r="I482" s="157" t="s">
        <v>123</v>
      </c>
      <c r="J482" s="21" t="s">
        <v>251</v>
      </c>
      <c r="K482" s="21" t="s">
        <v>284</v>
      </c>
      <c r="L482" s="21" t="s">
        <v>299</v>
      </c>
      <c r="M482" s="22">
        <v>1</v>
      </c>
      <c r="N482" s="101">
        <v>14024</v>
      </c>
      <c r="O482" s="62">
        <f t="shared" si="232"/>
        <v>2804.8</v>
      </c>
      <c r="P482" s="62"/>
      <c r="Q482" s="62">
        <f t="shared" si="220"/>
        <v>16828.8</v>
      </c>
      <c r="R482" s="62">
        <f>70.1*4</f>
        <v>280.39999999999998</v>
      </c>
      <c r="S482" s="62">
        <f t="shared" si="221"/>
        <v>3049.4666666666667</v>
      </c>
      <c r="T482" s="62">
        <f t="shared" si="222"/>
        <v>30494.666666666664</v>
      </c>
      <c r="U482" s="62">
        <f t="shared" si="223"/>
        <v>2524.3199999999997</v>
      </c>
      <c r="V482" s="62">
        <f t="shared" si="224"/>
        <v>504.86399999999998</v>
      </c>
      <c r="W482" s="62">
        <f t="shared" si="225"/>
        <v>841.44</v>
      </c>
      <c r="X482" s="62">
        <f t="shared" si="226"/>
        <v>336.57599999999996</v>
      </c>
      <c r="Y482" s="62">
        <v>869</v>
      </c>
      <c r="Z482" s="62">
        <v>599</v>
      </c>
      <c r="AA482" s="64">
        <f t="shared" si="227"/>
        <v>9148.4</v>
      </c>
      <c r="AB482" s="64">
        <f t="shared" si="228"/>
        <v>26342.111111111113</v>
      </c>
      <c r="AC482" s="64">
        <f t="shared" si="229"/>
        <v>316105.33333333337</v>
      </c>
      <c r="AD482" s="64"/>
      <c r="AE482" s="64"/>
      <c r="AF482" s="64"/>
      <c r="AG482" s="64"/>
      <c r="AH482" s="64"/>
      <c r="AI482" s="64"/>
      <c r="AJ482" s="64"/>
      <c r="AK482" s="64"/>
      <c r="AL482" s="6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  <c r="IY482" s="24"/>
      <c r="IZ482" s="24"/>
      <c r="JA482" s="24"/>
      <c r="JB482" s="24"/>
      <c r="JC482" s="24"/>
      <c r="JD482" s="24"/>
      <c r="JE482" s="24"/>
      <c r="JF482" s="24"/>
      <c r="JG482" s="24"/>
      <c r="JH482" s="24"/>
      <c r="JI482" s="24"/>
      <c r="JJ482" s="24"/>
      <c r="JK482" s="24"/>
      <c r="JL482" s="24"/>
      <c r="JM482" s="24"/>
      <c r="JN482" s="24"/>
      <c r="JO482" s="24"/>
      <c r="JP482" s="24"/>
      <c r="JQ482" s="24"/>
      <c r="JR482" s="24"/>
      <c r="JS482" s="24"/>
      <c r="JT482" s="24"/>
      <c r="JU482" s="24"/>
      <c r="JV482" s="24"/>
      <c r="JW482" s="24"/>
      <c r="JX482" s="24"/>
      <c r="JY482" s="24"/>
      <c r="JZ482" s="24"/>
      <c r="KA482" s="24"/>
      <c r="KB482" s="24"/>
      <c r="KC482" s="24"/>
      <c r="KD482" s="24"/>
      <c r="KE482" s="24"/>
      <c r="KF482" s="24"/>
      <c r="KG482" s="24"/>
      <c r="KH482" s="24"/>
      <c r="KI482" s="24"/>
      <c r="KJ482" s="24"/>
      <c r="KK482" s="24"/>
      <c r="KL482" s="24"/>
      <c r="KM482" s="24"/>
      <c r="KN482" s="24"/>
      <c r="KO482" s="24"/>
      <c r="KP482" s="24"/>
      <c r="KQ482" s="24"/>
      <c r="KR482" s="24"/>
      <c r="KS482" s="24"/>
      <c r="KT482" s="24"/>
      <c r="KU482" s="24"/>
      <c r="KV482" s="24"/>
      <c r="KW482" s="24"/>
      <c r="KX482" s="24"/>
      <c r="KY482" s="24"/>
      <c r="KZ482" s="24"/>
      <c r="LA482" s="24"/>
      <c r="LB482" s="24"/>
      <c r="LC482" s="24"/>
      <c r="LD482" s="24"/>
      <c r="LE482" s="24"/>
      <c r="LF482" s="24"/>
      <c r="LG482" s="24"/>
      <c r="LH482" s="24"/>
      <c r="LI482" s="24"/>
      <c r="LJ482" s="24"/>
      <c r="LK482" s="24"/>
      <c r="LL482" s="24"/>
      <c r="LM482" s="24"/>
      <c r="LN482" s="24"/>
      <c r="LO482" s="24"/>
      <c r="LP482" s="24"/>
      <c r="LQ482" s="24"/>
      <c r="LR482" s="24"/>
      <c r="LS482" s="24"/>
      <c r="LT482" s="24"/>
      <c r="LU482" s="24"/>
      <c r="LV482" s="24"/>
      <c r="LW482" s="24"/>
      <c r="LX482" s="24"/>
      <c r="LY482" s="24"/>
      <c r="LZ482" s="24"/>
      <c r="MA482" s="24"/>
      <c r="MB482" s="24"/>
      <c r="MC482" s="24"/>
      <c r="MD482" s="24"/>
      <c r="ME482" s="24"/>
      <c r="MF482" s="24"/>
      <c r="MG482" s="24"/>
      <c r="MH482" s="24"/>
      <c r="MI482" s="24"/>
      <c r="MJ482" s="24"/>
      <c r="MK482" s="24"/>
      <c r="ML482" s="24"/>
      <c r="MM482" s="24"/>
      <c r="MN482" s="24"/>
      <c r="MO482" s="24"/>
      <c r="MP482" s="24"/>
      <c r="MQ482" s="24"/>
      <c r="MR482" s="24"/>
      <c r="MS482" s="24"/>
      <c r="MT482" s="24"/>
      <c r="MU482" s="24"/>
      <c r="MV482" s="24"/>
      <c r="MW482" s="24"/>
      <c r="MX482" s="24"/>
      <c r="MY482" s="24"/>
      <c r="MZ482" s="24"/>
      <c r="NA482" s="24"/>
      <c r="NB482" s="24"/>
      <c r="NC482" s="24"/>
      <c r="ND482" s="24"/>
      <c r="NE482" s="24"/>
      <c r="NF482" s="24"/>
      <c r="NG482" s="24"/>
      <c r="NH482" s="24"/>
      <c r="NI482" s="24"/>
      <c r="NJ482" s="24"/>
      <c r="NK482" s="24"/>
      <c r="NL482" s="24"/>
      <c r="NM482" s="24"/>
      <c r="NN482" s="24"/>
      <c r="NO482" s="24"/>
      <c r="NP482" s="24"/>
      <c r="NQ482" s="24"/>
      <c r="NR482" s="24"/>
      <c r="NS482" s="24"/>
      <c r="NT482" s="24"/>
      <c r="NU482" s="24"/>
      <c r="NV482" s="24"/>
      <c r="NW482" s="24"/>
      <c r="NX482" s="24"/>
      <c r="NY482" s="24"/>
      <c r="NZ482" s="24"/>
      <c r="OA482" s="24"/>
      <c r="OB482" s="24"/>
      <c r="OC482" s="24"/>
      <c r="OD482" s="24"/>
      <c r="OE482" s="24"/>
      <c r="OF482" s="24"/>
      <c r="OG482" s="24"/>
      <c r="OH482" s="24"/>
      <c r="OI482" s="24"/>
      <c r="OJ482" s="24"/>
      <c r="OK482" s="24"/>
      <c r="OL482" s="24"/>
      <c r="OM482" s="24"/>
      <c r="ON482" s="24"/>
      <c r="OO482" s="24"/>
      <c r="OP482" s="24"/>
      <c r="OQ482" s="24"/>
      <c r="OR482" s="24"/>
      <c r="OS482" s="24"/>
      <c r="OT482" s="24"/>
      <c r="OU482" s="24"/>
      <c r="OV482" s="24"/>
      <c r="OW482" s="24"/>
      <c r="OX482" s="24"/>
      <c r="OY482" s="24"/>
      <c r="OZ482" s="24"/>
      <c r="PA482" s="24"/>
      <c r="PB482" s="24"/>
      <c r="PC482" s="24"/>
      <c r="PD482" s="24"/>
      <c r="PE482" s="24"/>
      <c r="PF482" s="24"/>
      <c r="PG482" s="24"/>
      <c r="PH482" s="24"/>
      <c r="PI482" s="24"/>
      <c r="PJ482" s="24"/>
      <c r="PK482" s="24"/>
      <c r="PL482" s="24"/>
      <c r="PM482" s="24"/>
      <c r="PN482" s="24"/>
      <c r="PO482" s="24"/>
      <c r="PP482" s="24"/>
      <c r="PQ482" s="24"/>
      <c r="PR482" s="24"/>
      <c r="PS482" s="24"/>
      <c r="PT482" s="24"/>
      <c r="PU482" s="24"/>
      <c r="PV482" s="24"/>
      <c r="PW482" s="24"/>
      <c r="PX482" s="24"/>
      <c r="PY482" s="24"/>
      <c r="PZ482" s="24"/>
      <c r="QA482" s="24"/>
      <c r="QB482" s="24"/>
      <c r="QC482" s="24"/>
      <c r="QD482" s="24"/>
      <c r="QE482" s="24"/>
      <c r="QF482" s="24"/>
      <c r="QG482" s="24"/>
      <c r="QH482" s="24"/>
      <c r="QI482" s="24"/>
      <c r="QJ482" s="24"/>
      <c r="QK482" s="24"/>
      <c r="QL482" s="24"/>
      <c r="QM482" s="24"/>
      <c r="QN482" s="24"/>
      <c r="QO482" s="24"/>
      <c r="QP482" s="24"/>
      <c r="QQ482" s="24"/>
      <c r="QR482" s="24"/>
      <c r="QS482" s="24"/>
      <c r="QT482" s="24"/>
      <c r="QU482" s="24"/>
      <c r="QV482" s="24"/>
      <c r="QW482" s="24"/>
      <c r="QX482" s="24"/>
      <c r="QY482" s="24"/>
      <c r="QZ482" s="24"/>
      <c r="RA482" s="24"/>
      <c r="RB482" s="24"/>
      <c r="RC482" s="24"/>
      <c r="RD482" s="24"/>
      <c r="RE482" s="24"/>
      <c r="RF482" s="24"/>
      <c r="RG482" s="24"/>
      <c r="RH482" s="24"/>
      <c r="RI482" s="24"/>
      <c r="RJ482" s="24"/>
      <c r="RK482" s="24"/>
      <c r="RL482" s="24"/>
      <c r="RM482" s="24"/>
      <c r="RN482" s="24"/>
      <c r="RO482" s="24"/>
      <c r="RP482" s="24"/>
      <c r="RQ482" s="24"/>
      <c r="RR482" s="24"/>
      <c r="RS482" s="24"/>
      <c r="RT482" s="24"/>
      <c r="RU482" s="24"/>
      <c r="RV482" s="24"/>
      <c r="RW482" s="24"/>
      <c r="RX482" s="24"/>
      <c r="RY482" s="24"/>
      <c r="RZ482" s="24"/>
      <c r="SA482" s="24"/>
      <c r="SB482" s="24"/>
      <c r="SC482" s="24"/>
      <c r="SD482" s="24"/>
      <c r="SE482" s="24"/>
      <c r="SF482" s="24"/>
      <c r="SG482" s="24"/>
      <c r="SH482" s="24"/>
      <c r="SI482" s="24"/>
      <c r="SJ482" s="24"/>
      <c r="SK482" s="24"/>
      <c r="SL482" s="24"/>
      <c r="SM482" s="24"/>
      <c r="SN482" s="24"/>
      <c r="SO482" s="24"/>
      <c r="SP482" s="24"/>
      <c r="SQ482" s="24"/>
      <c r="SR482" s="24"/>
      <c r="SS482" s="24"/>
      <c r="ST482" s="24"/>
      <c r="SU482" s="24"/>
      <c r="SV482" s="24"/>
      <c r="SW482" s="24"/>
      <c r="SX482" s="24"/>
      <c r="SY482" s="24"/>
      <c r="SZ482" s="24"/>
      <c r="TA482" s="24"/>
      <c r="TB482" s="24"/>
      <c r="TC482" s="24"/>
      <c r="TD482" s="24"/>
      <c r="TE482" s="24"/>
      <c r="TF482" s="24"/>
      <c r="TG482" s="24"/>
      <c r="TH482" s="24"/>
      <c r="TI482" s="24"/>
      <c r="TJ482" s="24"/>
      <c r="TK482" s="24"/>
      <c r="TL482" s="24"/>
      <c r="TM482" s="24"/>
      <c r="TN482" s="24"/>
      <c r="TO482" s="24"/>
      <c r="TP482" s="24"/>
      <c r="TQ482" s="24"/>
      <c r="TR482" s="24"/>
      <c r="TS482" s="24"/>
      <c r="TT482" s="24"/>
      <c r="TU482" s="24"/>
      <c r="TV482" s="24"/>
      <c r="TW482" s="24"/>
      <c r="TX482" s="24"/>
      <c r="TY482" s="24"/>
      <c r="TZ482" s="24"/>
      <c r="UA482" s="24"/>
      <c r="UB482" s="24"/>
      <c r="UC482" s="24"/>
      <c r="UD482" s="24"/>
      <c r="UE482" s="24"/>
      <c r="UF482" s="24"/>
      <c r="UG482" s="24"/>
      <c r="UH482" s="24"/>
      <c r="UI482" s="24"/>
      <c r="UJ482" s="24"/>
      <c r="UK482" s="24"/>
      <c r="UL482" s="24"/>
      <c r="UM482" s="24"/>
      <c r="UN482" s="24"/>
      <c r="UO482" s="24"/>
      <c r="UP482" s="24"/>
      <c r="UQ482" s="24"/>
      <c r="UR482" s="24"/>
      <c r="US482" s="24"/>
      <c r="UT482" s="24"/>
      <c r="UU482" s="24"/>
      <c r="UV482" s="24"/>
      <c r="UW482" s="24"/>
      <c r="UX482" s="24"/>
      <c r="UY482" s="24"/>
      <c r="UZ482" s="24"/>
      <c r="VA482" s="24"/>
      <c r="VB482" s="24"/>
      <c r="VC482" s="24"/>
      <c r="VD482" s="24"/>
    </row>
    <row r="483" spans="1:576" s="23" customFormat="1" ht="15" customHeight="1" x14ac:dyDescent="0.2">
      <c r="A483" s="18">
        <v>150</v>
      </c>
      <c r="B483" s="89" t="s">
        <v>335</v>
      </c>
      <c r="C483" s="89" t="s">
        <v>336</v>
      </c>
      <c r="D483" s="20">
        <v>14</v>
      </c>
      <c r="E483" s="89" t="s">
        <v>257</v>
      </c>
      <c r="F483" s="89" t="s">
        <v>337</v>
      </c>
      <c r="G483" s="140" t="s">
        <v>351</v>
      </c>
      <c r="H483" s="22">
        <v>40</v>
      </c>
      <c r="I483" s="157" t="s">
        <v>123</v>
      </c>
      <c r="J483" s="21" t="s">
        <v>79</v>
      </c>
      <c r="K483" s="21" t="s">
        <v>284</v>
      </c>
      <c r="L483" s="21" t="s">
        <v>299</v>
      </c>
      <c r="M483" s="22">
        <v>1</v>
      </c>
      <c r="N483" s="101">
        <v>14024</v>
      </c>
      <c r="O483" s="62">
        <f t="shared" si="232"/>
        <v>2804.8</v>
      </c>
      <c r="P483" s="62"/>
      <c r="Q483" s="62">
        <f t="shared" si="220"/>
        <v>16828.8</v>
      </c>
      <c r="R483" s="62">
        <f>70.1*7</f>
        <v>490.69999999999993</v>
      </c>
      <c r="S483" s="62">
        <f t="shared" si="221"/>
        <v>3049.4666666666667</v>
      </c>
      <c r="T483" s="62">
        <f t="shared" si="222"/>
        <v>30494.666666666664</v>
      </c>
      <c r="U483" s="62">
        <f t="shared" si="223"/>
        <v>2524.3199999999997</v>
      </c>
      <c r="V483" s="62">
        <f t="shared" si="224"/>
        <v>504.86399999999998</v>
      </c>
      <c r="W483" s="62">
        <f t="shared" si="225"/>
        <v>841.44</v>
      </c>
      <c r="X483" s="62">
        <f t="shared" si="226"/>
        <v>336.57599999999996</v>
      </c>
      <c r="Y483" s="62">
        <v>869</v>
      </c>
      <c r="Z483" s="62">
        <v>599</v>
      </c>
      <c r="AA483" s="64">
        <f t="shared" si="227"/>
        <v>9148.4</v>
      </c>
      <c r="AB483" s="64">
        <f t="shared" si="228"/>
        <v>26552.411111111112</v>
      </c>
      <c r="AC483" s="64">
        <f t="shared" si="229"/>
        <v>318628.93333333335</v>
      </c>
      <c r="AD483" s="64"/>
      <c r="AE483" s="64"/>
      <c r="AF483" s="64"/>
      <c r="AG483" s="64"/>
      <c r="AH483" s="64"/>
      <c r="AI483" s="64"/>
      <c r="AJ483" s="64"/>
      <c r="AK483" s="64"/>
      <c r="AL483" s="6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  <c r="IU483" s="24"/>
      <c r="IV483" s="24"/>
      <c r="IW483" s="24"/>
      <c r="IX483" s="24"/>
      <c r="IY483" s="24"/>
      <c r="IZ483" s="24"/>
      <c r="JA483" s="24"/>
      <c r="JB483" s="24"/>
      <c r="JC483" s="24"/>
      <c r="JD483" s="24"/>
      <c r="JE483" s="24"/>
      <c r="JF483" s="24"/>
      <c r="JG483" s="24"/>
      <c r="JH483" s="24"/>
      <c r="JI483" s="24"/>
      <c r="JJ483" s="24"/>
      <c r="JK483" s="24"/>
      <c r="JL483" s="24"/>
      <c r="JM483" s="24"/>
      <c r="JN483" s="24"/>
      <c r="JO483" s="24"/>
      <c r="JP483" s="24"/>
      <c r="JQ483" s="24"/>
      <c r="JR483" s="24"/>
      <c r="JS483" s="24"/>
      <c r="JT483" s="24"/>
      <c r="JU483" s="24"/>
      <c r="JV483" s="24"/>
      <c r="JW483" s="24"/>
      <c r="JX483" s="24"/>
      <c r="JY483" s="24"/>
      <c r="JZ483" s="24"/>
      <c r="KA483" s="24"/>
      <c r="KB483" s="24"/>
      <c r="KC483" s="24"/>
      <c r="KD483" s="24"/>
      <c r="KE483" s="24"/>
      <c r="KF483" s="24"/>
      <c r="KG483" s="24"/>
      <c r="KH483" s="24"/>
      <c r="KI483" s="24"/>
      <c r="KJ483" s="24"/>
      <c r="KK483" s="24"/>
      <c r="KL483" s="24"/>
      <c r="KM483" s="24"/>
      <c r="KN483" s="24"/>
      <c r="KO483" s="24"/>
      <c r="KP483" s="24"/>
      <c r="KQ483" s="24"/>
      <c r="KR483" s="24"/>
      <c r="KS483" s="24"/>
      <c r="KT483" s="24"/>
      <c r="KU483" s="24"/>
      <c r="KV483" s="24"/>
      <c r="KW483" s="24"/>
      <c r="KX483" s="24"/>
      <c r="KY483" s="24"/>
      <c r="KZ483" s="24"/>
      <c r="LA483" s="24"/>
      <c r="LB483" s="24"/>
      <c r="LC483" s="24"/>
      <c r="LD483" s="24"/>
      <c r="LE483" s="24"/>
      <c r="LF483" s="24"/>
      <c r="LG483" s="24"/>
      <c r="LH483" s="24"/>
      <c r="LI483" s="24"/>
      <c r="LJ483" s="24"/>
      <c r="LK483" s="24"/>
      <c r="LL483" s="24"/>
      <c r="LM483" s="24"/>
      <c r="LN483" s="24"/>
      <c r="LO483" s="24"/>
      <c r="LP483" s="24"/>
      <c r="LQ483" s="24"/>
      <c r="LR483" s="24"/>
      <c r="LS483" s="24"/>
      <c r="LT483" s="24"/>
      <c r="LU483" s="24"/>
      <c r="LV483" s="24"/>
      <c r="LW483" s="24"/>
      <c r="LX483" s="24"/>
      <c r="LY483" s="24"/>
      <c r="LZ483" s="24"/>
      <c r="MA483" s="24"/>
      <c r="MB483" s="24"/>
      <c r="MC483" s="24"/>
      <c r="MD483" s="24"/>
      <c r="ME483" s="24"/>
      <c r="MF483" s="24"/>
      <c r="MG483" s="24"/>
      <c r="MH483" s="24"/>
      <c r="MI483" s="24"/>
      <c r="MJ483" s="24"/>
      <c r="MK483" s="24"/>
      <c r="ML483" s="24"/>
      <c r="MM483" s="24"/>
      <c r="MN483" s="24"/>
      <c r="MO483" s="24"/>
      <c r="MP483" s="24"/>
      <c r="MQ483" s="24"/>
      <c r="MR483" s="24"/>
      <c r="MS483" s="24"/>
      <c r="MT483" s="24"/>
      <c r="MU483" s="24"/>
      <c r="MV483" s="24"/>
      <c r="MW483" s="24"/>
      <c r="MX483" s="24"/>
      <c r="MY483" s="24"/>
      <c r="MZ483" s="24"/>
      <c r="NA483" s="24"/>
      <c r="NB483" s="24"/>
      <c r="NC483" s="24"/>
      <c r="ND483" s="24"/>
      <c r="NE483" s="24"/>
      <c r="NF483" s="24"/>
      <c r="NG483" s="24"/>
      <c r="NH483" s="24"/>
      <c r="NI483" s="24"/>
      <c r="NJ483" s="24"/>
      <c r="NK483" s="24"/>
      <c r="NL483" s="24"/>
      <c r="NM483" s="24"/>
      <c r="NN483" s="24"/>
      <c r="NO483" s="24"/>
      <c r="NP483" s="24"/>
      <c r="NQ483" s="24"/>
      <c r="NR483" s="24"/>
      <c r="NS483" s="24"/>
      <c r="NT483" s="24"/>
      <c r="NU483" s="24"/>
      <c r="NV483" s="24"/>
      <c r="NW483" s="24"/>
      <c r="NX483" s="24"/>
      <c r="NY483" s="24"/>
      <c r="NZ483" s="24"/>
      <c r="OA483" s="24"/>
      <c r="OB483" s="24"/>
      <c r="OC483" s="24"/>
      <c r="OD483" s="24"/>
      <c r="OE483" s="24"/>
      <c r="OF483" s="24"/>
      <c r="OG483" s="24"/>
      <c r="OH483" s="24"/>
      <c r="OI483" s="24"/>
      <c r="OJ483" s="24"/>
      <c r="OK483" s="24"/>
      <c r="OL483" s="24"/>
      <c r="OM483" s="24"/>
      <c r="ON483" s="24"/>
      <c r="OO483" s="24"/>
      <c r="OP483" s="24"/>
      <c r="OQ483" s="24"/>
      <c r="OR483" s="24"/>
      <c r="OS483" s="24"/>
      <c r="OT483" s="24"/>
      <c r="OU483" s="24"/>
      <c r="OV483" s="24"/>
      <c r="OW483" s="24"/>
      <c r="OX483" s="24"/>
      <c r="OY483" s="24"/>
      <c r="OZ483" s="24"/>
      <c r="PA483" s="24"/>
      <c r="PB483" s="24"/>
      <c r="PC483" s="24"/>
      <c r="PD483" s="24"/>
      <c r="PE483" s="24"/>
      <c r="PF483" s="24"/>
      <c r="PG483" s="24"/>
      <c r="PH483" s="24"/>
      <c r="PI483" s="24"/>
      <c r="PJ483" s="24"/>
      <c r="PK483" s="24"/>
      <c r="PL483" s="24"/>
      <c r="PM483" s="24"/>
      <c r="PN483" s="24"/>
      <c r="PO483" s="24"/>
      <c r="PP483" s="24"/>
      <c r="PQ483" s="24"/>
      <c r="PR483" s="24"/>
      <c r="PS483" s="24"/>
      <c r="PT483" s="24"/>
      <c r="PU483" s="24"/>
      <c r="PV483" s="24"/>
      <c r="PW483" s="24"/>
      <c r="PX483" s="24"/>
      <c r="PY483" s="24"/>
      <c r="PZ483" s="24"/>
      <c r="QA483" s="24"/>
      <c r="QB483" s="24"/>
      <c r="QC483" s="24"/>
      <c r="QD483" s="24"/>
      <c r="QE483" s="24"/>
      <c r="QF483" s="24"/>
      <c r="QG483" s="24"/>
      <c r="QH483" s="24"/>
      <c r="QI483" s="24"/>
      <c r="QJ483" s="24"/>
      <c r="QK483" s="24"/>
      <c r="QL483" s="24"/>
      <c r="QM483" s="24"/>
      <c r="QN483" s="24"/>
      <c r="QO483" s="24"/>
      <c r="QP483" s="24"/>
      <c r="QQ483" s="24"/>
      <c r="QR483" s="24"/>
      <c r="QS483" s="24"/>
      <c r="QT483" s="24"/>
      <c r="QU483" s="24"/>
      <c r="QV483" s="24"/>
      <c r="QW483" s="24"/>
      <c r="QX483" s="24"/>
      <c r="QY483" s="24"/>
      <c r="QZ483" s="24"/>
      <c r="RA483" s="24"/>
      <c r="RB483" s="24"/>
      <c r="RC483" s="24"/>
      <c r="RD483" s="24"/>
      <c r="RE483" s="24"/>
      <c r="RF483" s="24"/>
      <c r="RG483" s="24"/>
      <c r="RH483" s="24"/>
      <c r="RI483" s="24"/>
      <c r="RJ483" s="24"/>
      <c r="RK483" s="24"/>
      <c r="RL483" s="24"/>
      <c r="RM483" s="24"/>
      <c r="RN483" s="24"/>
      <c r="RO483" s="24"/>
      <c r="RP483" s="24"/>
      <c r="RQ483" s="24"/>
      <c r="RR483" s="24"/>
      <c r="RS483" s="24"/>
      <c r="RT483" s="24"/>
      <c r="RU483" s="24"/>
      <c r="RV483" s="24"/>
      <c r="RW483" s="24"/>
      <c r="RX483" s="24"/>
      <c r="RY483" s="24"/>
      <c r="RZ483" s="24"/>
      <c r="SA483" s="24"/>
      <c r="SB483" s="24"/>
      <c r="SC483" s="24"/>
      <c r="SD483" s="24"/>
      <c r="SE483" s="24"/>
      <c r="SF483" s="24"/>
      <c r="SG483" s="24"/>
      <c r="SH483" s="24"/>
      <c r="SI483" s="24"/>
      <c r="SJ483" s="24"/>
      <c r="SK483" s="24"/>
      <c r="SL483" s="24"/>
      <c r="SM483" s="24"/>
      <c r="SN483" s="24"/>
      <c r="SO483" s="24"/>
      <c r="SP483" s="24"/>
      <c r="SQ483" s="24"/>
      <c r="SR483" s="24"/>
      <c r="SS483" s="24"/>
      <c r="ST483" s="24"/>
      <c r="SU483" s="24"/>
      <c r="SV483" s="24"/>
      <c r="SW483" s="24"/>
      <c r="SX483" s="24"/>
      <c r="SY483" s="24"/>
      <c r="SZ483" s="24"/>
      <c r="TA483" s="24"/>
      <c r="TB483" s="24"/>
      <c r="TC483" s="24"/>
      <c r="TD483" s="24"/>
      <c r="TE483" s="24"/>
      <c r="TF483" s="24"/>
      <c r="TG483" s="24"/>
      <c r="TH483" s="24"/>
      <c r="TI483" s="24"/>
      <c r="TJ483" s="24"/>
      <c r="TK483" s="24"/>
      <c r="TL483" s="24"/>
      <c r="TM483" s="24"/>
      <c r="TN483" s="24"/>
      <c r="TO483" s="24"/>
      <c r="TP483" s="24"/>
      <c r="TQ483" s="24"/>
      <c r="TR483" s="24"/>
      <c r="TS483" s="24"/>
      <c r="TT483" s="24"/>
      <c r="TU483" s="24"/>
      <c r="TV483" s="24"/>
      <c r="TW483" s="24"/>
      <c r="TX483" s="24"/>
      <c r="TY483" s="24"/>
      <c r="TZ483" s="24"/>
      <c r="UA483" s="24"/>
      <c r="UB483" s="24"/>
      <c r="UC483" s="24"/>
      <c r="UD483" s="24"/>
      <c r="UE483" s="24"/>
      <c r="UF483" s="24"/>
      <c r="UG483" s="24"/>
      <c r="UH483" s="24"/>
      <c r="UI483" s="24"/>
      <c r="UJ483" s="24"/>
      <c r="UK483" s="24"/>
      <c r="UL483" s="24"/>
      <c r="UM483" s="24"/>
      <c r="UN483" s="24"/>
      <c r="UO483" s="24"/>
      <c r="UP483" s="24"/>
      <c r="UQ483" s="24"/>
      <c r="UR483" s="24"/>
      <c r="US483" s="24"/>
      <c r="UT483" s="24"/>
      <c r="UU483" s="24"/>
      <c r="UV483" s="24"/>
      <c r="UW483" s="24"/>
      <c r="UX483" s="24"/>
      <c r="UY483" s="24"/>
      <c r="UZ483" s="24"/>
      <c r="VA483" s="24"/>
      <c r="VB483" s="24"/>
      <c r="VC483" s="24"/>
      <c r="VD483" s="24"/>
    </row>
    <row r="484" spans="1:576" s="23" customFormat="1" ht="15" customHeight="1" x14ac:dyDescent="0.2">
      <c r="A484" s="18">
        <v>151</v>
      </c>
      <c r="B484" s="89" t="s">
        <v>335</v>
      </c>
      <c r="C484" s="89" t="s">
        <v>336</v>
      </c>
      <c r="D484" s="20">
        <v>14</v>
      </c>
      <c r="E484" s="89" t="s">
        <v>257</v>
      </c>
      <c r="F484" s="89" t="s">
        <v>337</v>
      </c>
      <c r="G484" s="140" t="s">
        <v>351</v>
      </c>
      <c r="H484" s="22">
        <v>40</v>
      </c>
      <c r="I484" s="157" t="s">
        <v>123</v>
      </c>
      <c r="J484" s="21" t="s">
        <v>251</v>
      </c>
      <c r="K484" s="21" t="s">
        <v>284</v>
      </c>
      <c r="L484" s="21" t="s">
        <v>299</v>
      </c>
      <c r="M484" s="22">
        <v>1</v>
      </c>
      <c r="N484" s="101">
        <v>14024</v>
      </c>
      <c r="O484" s="62">
        <f t="shared" si="232"/>
        <v>2804.8</v>
      </c>
      <c r="P484" s="62"/>
      <c r="Q484" s="62">
        <f t="shared" si="220"/>
        <v>16828.8</v>
      </c>
      <c r="R484" s="62">
        <f>70.1*7</f>
        <v>490.69999999999993</v>
      </c>
      <c r="S484" s="62">
        <f t="shared" si="221"/>
        <v>3049.4666666666667</v>
      </c>
      <c r="T484" s="62">
        <f t="shared" si="222"/>
        <v>30494.666666666664</v>
      </c>
      <c r="U484" s="62">
        <f t="shared" si="223"/>
        <v>2524.3199999999997</v>
      </c>
      <c r="V484" s="62">
        <f t="shared" si="224"/>
        <v>504.86399999999998</v>
      </c>
      <c r="W484" s="62">
        <f t="shared" si="225"/>
        <v>841.44</v>
      </c>
      <c r="X484" s="62">
        <f t="shared" si="226"/>
        <v>336.57599999999996</v>
      </c>
      <c r="Y484" s="62">
        <v>869</v>
      </c>
      <c r="Z484" s="62">
        <v>599</v>
      </c>
      <c r="AA484" s="64">
        <f t="shared" si="227"/>
        <v>9148.4</v>
      </c>
      <c r="AB484" s="64">
        <f t="shared" si="228"/>
        <v>26552.411111111112</v>
      </c>
      <c r="AC484" s="64">
        <f t="shared" si="229"/>
        <v>318628.93333333335</v>
      </c>
      <c r="AD484" s="64"/>
      <c r="AE484" s="64"/>
      <c r="AF484" s="64"/>
      <c r="AG484" s="64"/>
      <c r="AH484" s="64"/>
      <c r="AI484" s="64"/>
      <c r="AJ484" s="64"/>
      <c r="AK484" s="64"/>
      <c r="AL484" s="6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  <c r="IY484" s="24"/>
      <c r="IZ484" s="24"/>
      <c r="JA484" s="24"/>
      <c r="JB484" s="24"/>
      <c r="JC484" s="24"/>
      <c r="JD484" s="24"/>
      <c r="JE484" s="24"/>
      <c r="JF484" s="24"/>
      <c r="JG484" s="24"/>
      <c r="JH484" s="24"/>
      <c r="JI484" s="24"/>
      <c r="JJ484" s="24"/>
      <c r="JK484" s="24"/>
      <c r="JL484" s="24"/>
      <c r="JM484" s="24"/>
      <c r="JN484" s="24"/>
      <c r="JO484" s="24"/>
      <c r="JP484" s="24"/>
      <c r="JQ484" s="24"/>
      <c r="JR484" s="24"/>
      <c r="JS484" s="24"/>
      <c r="JT484" s="24"/>
      <c r="JU484" s="24"/>
      <c r="JV484" s="24"/>
      <c r="JW484" s="24"/>
      <c r="JX484" s="24"/>
      <c r="JY484" s="24"/>
      <c r="JZ484" s="24"/>
      <c r="KA484" s="24"/>
      <c r="KB484" s="24"/>
      <c r="KC484" s="24"/>
      <c r="KD484" s="24"/>
      <c r="KE484" s="24"/>
      <c r="KF484" s="24"/>
      <c r="KG484" s="24"/>
      <c r="KH484" s="24"/>
      <c r="KI484" s="24"/>
      <c r="KJ484" s="24"/>
      <c r="KK484" s="24"/>
      <c r="KL484" s="24"/>
      <c r="KM484" s="24"/>
      <c r="KN484" s="24"/>
      <c r="KO484" s="24"/>
      <c r="KP484" s="24"/>
      <c r="KQ484" s="24"/>
      <c r="KR484" s="24"/>
      <c r="KS484" s="24"/>
      <c r="KT484" s="24"/>
      <c r="KU484" s="24"/>
      <c r="KV484" s="24"/>
      <c r="KW484" s="24"/>
      <c r="KX484" s="24"/>
      <c r="KY484" s="24"/>
      <c r="KZ484" s="24"/>
      <c r="LA484" s="24"/>
      <c r="LB484" s="24"/>
      <c r="LC484" s="24"/>
      <c r="LD484" s="24"/>
      <c r="LE484" s="24"/>
      <c r="LF484" s="24"/>
      <c r="LG484" s="24"/>
      <c r="LH484" s="24"/>
      <c r="LI484" s="24"/>
      <c r="LJ484" s="24"/>
      <c r="LK484" s="24"/>
      <c r="LL484" s="24"/>
      <c r="LM484" s="24"/>
      <c r="LN484" s="24"/>
      <c r="LO484" s="24"/>
      <c r="LP484" s="24"/>
      <c r="LQ484" s="24"/>
      <c r="LR484" s="24"/>
      <c r="LS484" s="24"/>
      <c r="LT484" s="24"/>
      <c r="LU484" s="24"/>
      <c r="LV484" s="24"/>
      <c r="LW484" s="24"/>
      <c r="LX484" s="24"/>
      <c r="LY484" s="24"/>
      <c r="LZ484" s="24"/>
      <c r="MA484" s="24"/>
      <c r="MB484" s="24"/>
      <c r="MC484" s="24"/>
      <c r="MD484" s="24"/>
      <c r="ME484" s="24"/>
      <c r="MF484" s="24"/>
      <c r="MG484" s="24"/>
      <c r="MH484" s="24"/>
      <c r="MI484" s="24"/>
      <c r="MJ484" s="24"/>
      <c r="MK484" s="24"/>
      <c r="ML484" s="24"/>
      <c r="MM484" s="24"/>
      <c r="MN484" s="24"/>
      <c r="MO484" s="24"/>
      <c r="MP484" s="24"/>
      <c r="MQ484" s="24"/>
      <c r="MR484" s="24"/>
      <c r="MS484" s="24"/>
      <c r="MT484" s="24"/>
      <c r="MU484" s="24"/>
      <c r="MV484" s="24"/>
      <c r="MW484" s="24"/>
      <c r="MX484" s="24"/>
      <c r="MY484" s="24"/>
      <c r="MZ484" s="24"/>
      <c r="NA484" s="24"/>
      <c r="NB484" s="24"/>
      <c r="NC484" s="24"/>
      <c r="ND484" s="24"/>
      <c r="NE484" s="24"/>
      <c r="NF484" s="24"/>
      <c r="NG484" s="24"/>
      <c r="NH484" s="24"/>
      <c r="NI484" s="24"/>
      <c r="NJ484" s="24"/>
      <c r="NK484" s="24"/>
      <c r="NL484" s="24"/>
      <c r="NM484" s="24"/>
      <c r="NN484" s="24"/>
      <c r="NO484" s="24"/>
      <c r="NP484" s="24"/>
      <c r="NQ484" s="24"/>
      <c r="NR484" s="24"/>
      <c r="NS484" s="24"/>
      <c r="NT484" s="24"/>
      <c r="NU484" s="24"/>
      <c r="NV484" s="24"/>
      <c r="NW484" s="24"/>
      <c r="NX484" s="24"/>
      <c r="NY484" s="24"/>
      <c r="NZ484" s="24"/>
      <c r="OA484" s="24"/>
      <c r="OB484" s="24"/>
      <c r="OC484" s="24"/>
      <c r="OD484" s="24"/>
      <c r="OE484" s="24"/>
      <c r="OF484" s="24"/>
      <c r="OG484" s="24"/>
      <c r="OH484" s="24"/>
      <c r="OI484" s="24"/>
      <c r="OJ484" s="24"/>
      <c r="OK484" s="24"/>
      <c r="OL484" s="24"/>
      <c r="OM484" s="24"/>
      <c r="ON484" s="24"/>
      <c r="OO484" s="24"/>
      <c r="OP484" s="24"/>
      <c r="OQ484" s="24"/>
      <c r="OR484" s="24"/>
      <c r="OS484" s="24"/>
      <c r="OT484" s="24"/>
      <c r="OU484" s="24"/>
      <c r="OV484" s="24"/>
      <c r="OW484" s="24"/>
      <c r="OX484" s="24"/>
      <c r="OY484" s="24"/>
      <c r="OZ484" s="24"/>
      <c r="PA484" s="24"/>
      <c r="PB484" s="24"/>
      <c r="PC484" s="24"/>
      <c r="PD484" s="24"/>
      <c r="PE484" s="24"/>
      <c r="PF484" s="24"/>
      <c r="PG484" s="24"/>
      <c r="PH484" s="24"/>
      <c r="PI484" s="24"/>
      <c r="PJ484" s="24"/>
      <c r="PK484" s="24"/>
      <c r="PL484" s="24"/>
      <c r="PM484" s="24"/>
      <c r="PN484" s="24"/>
      <c r="PO484" s="24"/>
      <c r="PP484" s="24"/>
      <c r="PQ484" s="24"/>
      <c r="PR484" s="24"/>
      <c r="PS484" s="24"/>
      <c r="PT484" s="24"/>
      <c r="PU484" s="24"/>
      <c r="PV484" s="24"/>
      <c r="PW484" s="24"/>
      <c r="PX484" s="24"/>
      <c r="PY484" s="24"/>
      <c r="PZ484" s="24"/>
      <c r="QA484" s="24"/>
      <c r="QB484" s="24"/>
      <c r="QC484" s="24"/>
      <c r="QD484" s="24"/>
      <c r="QE484" s="24"/>
      <c r="QF484" s="24"/>
      <c r="QG484" s="24"/>
      <c r="QH484" s="24"/>
      <c r="QI484" s="24"/>
      <c r="QJ484" s="24"/>
      <c r="QK484" s="24"/>
      <c r="QL484" s="24"/>
      <c r="QM484" s="24"/>
      <c r="QN484" s="24"/>
      <c r="QO484" s="24"/>
      <c r="QP484" s="24"/>
      <c r="QQ484" s="24"/>
      <c r="QR484" s="24"/>
      <c r="QS484" s="24"/>
      <c r="QT484" s="24"/>
      <c r="QU484" s="24"/>
      <c r="QV484" s="24"/>
      <c r="QW484" s="24"/>
      <c r="QX484" s="24"/>
      <c r="QY484" s="24"/>
      <c r="QZ484" s="24"/>
      <c r="RA484" s="24"/>
      <c r="RB484" s="24"/>
      <c r="RC484" s="24"/>
      <c r="RD484" s="24"/>
      <c r="RE484" s="24"/>
      <c r="RF484" s="24"/>
      <c r="RG484" s="24"/>
      <c r="RH484" s="24"/>
      <c r="RI484" s="24"/>
      <c r="RJ484" s="24"/>
      <c r="RK484" s="24"/>
      <c r="RL484" s="24"/>
      <c r="RM484" s="24"/>
      <c r="RN484" s="24"/>
      <c r="RO484" s="24"/>
      <c r="RP484" s="24"/>
      <c r="RQ484" s="24"/>
      <c r="RR484" s="24"/>
      <c r="RS484" s="24"/>
      <c r="RT484" s="24"/>
      <c r="RU484" s="24"/>
      <c r="RV484" s="24"/>
      <c r="RW484" s="24"/>
      <c r="RX484" s="24"/>
      <c r="RY484" s="24"/>
      <c r="RZ484" s="24"/>
      <c r="SA484" s="24"/>
      <c r="SB484" s="24"/>
      <c r="SC484" s="24"/>
      <c r="SD484" s="24"/>
      <c r="SE484" s="24"/>
      <c r="SF484" s="24"/>
      <c r="SG484" s="24"/>
      <c r="SH484" s="24"/>
      <c r="SI484" s="24"/>
      <c r="SJ484" s="24"/>
      <c r="SK484" s="24"/>
      <c r="SL484" s="24"/>
      <c r="SM484" s="24"/>
      <c r="SN484" s="24"/>
      <c r="SO484" s="24"/>
      <c r="SP484" s="24"/>
      <c r="SQ484" s="24"/>
      <c r="SR484" s="24"/>
      <c r="SS484" s="24"/>
      <c r="ST484" s="24"/>
      <c r="SU484" s="24"/>
      <c r="SV484" s="24"/>
      <c r="SW484" s="24"/>
      <c r="SX484" s="24"/>
      <c r="SY484" s="24"/>
      <c r="SZ484" s="24"/>
      <c r="TA484" s="24"/>
      <c r="TB484" s="24"/>
      <c r="TC484" s="24"/>
      <c r="TD484" s="24"/>
      <c r="TE484" s="24"/>
      <c r="TF484" s="24"/>
      <c r="TG484" s="24"/>
      <c r="TH484" s="24"/>
      <c r="TI484" s="24"/>
      <c r="TJ484" s="24"/>
      <c r="TK484" s="24"/>
      <c r="TL484" s="24"/>
      <c r="TM484" s="24"/>
      <c r="TN484" s="24"/>
      <c r="TO484" s="24"/>
      <c r="TP484" s="24"/>
      <c r="TQ484" s="24"/>
      <c r="TR484" s="24"/>
      <c r="TS484" s="24"/>
      <c r="TT484" s="24"/>
      <c r="TU484" s="24"/>
      <c r="TV484" s="24"/>
      <c r="TW484" s="24"/>
      <c r="TX484" s="24"/>
      <c r="TY484" s="24"/>
      <c r="TZ484" s="24"/>
      <c r="UA484" s="24"/>
      <c r="UB484" s="24"/>
      <c r="UC484" s="24"/>
      <c r="UD484" s="24"/>
      <c r="UE484" s="24"/>
      <c r="UF484" s="24"/>
      <c r="UG484" s="24"/>
      <c r="UH484" s="24"/>
      <c r="UI484" s="24"/>
      <c r="UJ484" s="24"/>
      <c r="UK484" s="24"/>
      <c r="UL484" s="24"/>
      <c r="UM484" s="24"/>
      <c r="UN484" s="24"/>
      <c r="UO484" s="24"/>
      <c r="UP484" s="24"/>
      <c r="UQ484" s="24"/>
      <c r="UR484" s="24"/>
      <c r="US484" s="24"/>
      <c r="UT484" s="24"/>
      <c r="UU484" s="24"/>
      <c r="UV484" s="24"/>
      <c r="UW484" s="24"/>
      <c r="UX484" s="24"/>
      <c r="UY484" s="24"/>
      <c r="UZ484" s="24"/>
      <c r="VA484" s="24"/>
      <c r="VB484" s="24"/>
      <c r="VC484" s="24"/>
      <c r="VD484" s="24"/>
    </row>
    <row r="485" spans="1:576" s="23" customFormat="1" ht="15" customHeight="1" x14ac:dyDescent="0.2">
      <c r="A485" s="18">
        <v>152</v>
      </c>
      <c r="B485" s="95" t="s">
        <v>335</v>
      </c>
      <c r="C485" s="95" t="s">
        <v>336</v>
      </c>
      <c r="D485" s="96">
        <v>14</v>
      </c>
      <c r="E485" s="89" t="s">
        <v>257</v>
      </c>
      <c r="F485" s="95" t="s">
        <v>337</v>
      </c>
      <c r="G485" s="140" t="s">
        <v>351</v>
      </c>
      <c r="H485" s="22">
        <v>40</v>
      </c>
      <c r="I485" s="157" t="s">
        <v>123</v>
      </c>
      <c r="J485" s="21" t="s">
        <v>251</v>
      </c>
      <c r="K485" s="21" t="s">
        <v>284</v>
      </c>
      <c r="L485" s="21" t="s">
        <v>299</v>
      </c>
      <c r="M485" s="22">
        <v>1</v>
      </c>
      <c r="N485" s="101">
        <v>14024</v>
      </c>
      <c r="O485" s="62">
        <f t="shared" si="232"/>
        <v>2804.8</v>
      </c>
      <c r="P485" s="62"/>
      <c r="Q485" s="62">
        <f t="shared" si="220"/>
        <v>16828.8</v>
      </c>
      <c r="R485" s="62">
        <f>70.1*7</f>
        <v>490.69999999999993</v>
      </c>
      <c r="S485" s="62">
        <f t="shared" si="221"/>
        <v>3049.4666666666667</v>
      </c>
      <c r="T485" s="62">
        <f t="shared" si="222"/>
        <v>30494.666666666664</v>
      </c>
      <c r="U485" s="62">
        <f t="shared" si="223"/>
        <v>2524.3199999999997</v>
      </c>
      <c r="V485" s="62">
        <f t="shared" si="224"/>
        <v>504.86399999999998</v>
      </c>
      <c r="W485" s="62">
        <f t="shared" si="225"/>
        <v>841.44</v>
      </c>
      <c r="X485" s="62">
        <f t="shared" si="226"/>
        <v>336.57599999999996</v>
      </c>
      <c r="Y485" s="62">
        <v>869</v>
      </c>
      <c r="Z485" s="62">
        <v>599</v>
      </c>
      <c r="AA485" s="64">
        <f t="shared" si="227"/>
        <v>9148.4</v>
      </c>
      <c r="AB485" s="64">
        <f t="shared" si="228"/>
        <v>26552.411111111112</v>
      </c>
      <c r="AC485" s="64">
        <f t="shared" si="229"/>
        <v>318628.93333333335</v>
      </c>
      <c r="AD485" s="64"/>
      <c r="AE485" s="64"/>
      <c r="AF485" s="64"/>
      <c r="AG485" s="64"/>
      <c r="AH485" s="64"/>
      <c r="AI485" s="64"/>
      <c r="AJ485" s="64"/>
      <c r="AK485" s="64"/>
      <c r="AL485" s="6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  <c r="II485" s="24"/>
      <c r="IJ485" s="24"/>
      <c r="IK485" s="24"/>
      <c r="IL485" s="24"/>
      <c r="IM485" s="24"/>
      <c r="IN485" s="24"/>
      <c r="IO485" s="24"/>
      <c r="IP485" s="24"/>
      <c r="IQ485" s="24"/>
      <c r="IR485" s="24"/>
      <c r="IS485" s="24"/>
      <c r="IT485" s="24"/>
      <c r="IU485" s="24"/>
      <c r="IV485" s="24"/>
      <c r="IW485" s="24"/>
      <c r="IX485" s="24"/>
      <c r="IY485" s="24"/>
      <c r="IZ485" s="24"/>
      <c r="JA485" s="24"/>
      <c r="JB485" s="24"/>
      <c r="JC485" s="24"/>
      <c r="JD485" s="24"/>
      <c r="JE485" s="24"/>
      <c r="JF485" s="24"/>
      <c r="JG485" s="24"/>
      <c r="JH485" s="24"/>
      <c r="JI485" s="24"/>
      <c r="JJ485" s="24"/>
      <c r="JK485" s="24"/>
      <c r="JL485" s="24"/>
      <c r="JM485" s="24"/>
      <c r="JN485" s="24"/>
      <c r="JO485" s="24"/>
      <c r="JP485" s="24"/>
      <c r="JQ485" s="24"/>
      <c r="JR485" s="24"/>
      <c r="JS485" s="24"/>
      <c r="JT485" s="24"/>
      <c r="JU485" s="24"/>
      <c r="JV485" s="24"/>
      <c r="JW485" s="24"/>
      <c r="JX485" s="24"/>
      <c r="JY485" s="24"/>
      <c r="JZ485" s="24"/>
      <c r="KA485" s="24"/>
      <c r="KB485" s="24"/>
      <c r="KC485" s="24"/>
      <c r="KD485" s="24"/>
      <c r="KE485" s="24"/>
      <c r="KF485" s="24"/>
      <c r="KG485" s="24"/>
      <c r="KH485" s="24"/>
      <c r="KI485" s="24"/>
      <c r="KJ485" s="24"/>
      <c r="KK485" s="24"/>
      <c r="KL485" s="24"/>
      <c r="KM485" s="24"/>
      <c r="KN485" s="24"/>
      <c r="KO485" s="24"/>
      <c r="KP485" s="24"/>
      <c r="KQ485" s="24"/>
      <c r="KR485" s="24"/>
      <c r="KS485" s="24"/>
      <c r="KT485" s="24"/>
      <c r="KU485" s="24"/>
      <c r="KV485" s="24"/>
      <c r="KW485" s="24"/>
      <c r="KX485" s="24"/>
      <c r="KY485" s="24"/>
      <c r="KZ485" s="24"/>
      <c r="LA485" s="24"/>
      <c r="LB485" s="24"/>
      <c r="LC485" s="24"/>
      <c r="LD485" s="24"/>
      <c r="LE485" s="24"/>
      <c r="LF485" s="24"/>
      <c r="LG485" s="24"/>
      <c r="LH485" s="24"/>
      <c r="LI485" s="24"/>
      <c r="LJ485" s="24"/>
      <c r="LK485" s="24"/>
      <c r="LL485" s="24"/>
      <c r="LM485" s="24"/>
      <c r="LN485" s="24"/>
      <c r="LO485" s="24"/>
      <c r="LP485" s="24"/>
      <c r="LQ485" s="24"/>
      <c r="LR485" s="24"/>
      <c r="LS485" s="24"/>
      <c r="LT485" s="24"/>
      <c r="LU485" s="24"/>
      <c r="LV485" s="24"/>
      <c r="LW485" s="24"/>
      <c r="LX485" s="24"/>
      <c r="LY485" s="24"/>
      <c r="LZ485" s="24"/>
      <c r="MA485" s="24"/>
      <c r="MB485" s="24"/>
      <c r="MC485" s="24"/>
      <c r="MD485" s="24"/>
      <c r="ME485" s="24"/>
      <c r="MF485" s="24"/>
      <c r="MG485" s="24"/>
      <c r="MH485" s="24"/>
      <c r="MI485" s="24"/>
      <c r="MJ485" s="24"/>
      <c r="MK485" s="24"/>
      <c r="ML485" s="24"/>
      <c r="MM485" s="24"/>
      <c r="MN485" s="24"/>
      <c r="MO485" s="24"/>
      <c r="MP485" s="24"/>
      <c r="MQ485" s="24"/>
      <c r="MR485" s="24"/>
      <c r="MS485" s="24"/>
      <c r="MT485" s="24"/>
      <c r="MU485" s="24"/>
      <c r="MV485" s="24"/>
      <c r="MW485" s="24"/>
      <c r="MX485" s="24"/>
      <c r="MY485" s="24"/>
      <c r="MZ485" s="24"/>
      <c r="NA485" s="24"/>
      <c r="NB485" s="24"/>
      <c r="NC485" s="24"/>
      <c r="ND485" s="24"/>
      <c r="NE485" s="24"/>
      <c r="NF485" s="24"/>
      <c r="NG485" s="24"/>
      <c r="NH485" s="24"/>
      <c r="NI485" s="24"/>
      <c r="NJ485" s="24"/>
      <c r="NK485" s="24"/>
      <c r="NL485" s="24"/>
      <c r="NM485" s="24"/>
      <c r="NN485" s="24"/>
      <c r="NO485" s="24"/>
      <c r="NP485" s="24"/>
      <c r="NQ485" s="24"/>
      <c r="NR485" s="24"/>
      <c r="NS485" s="24"/>
      <c r="NT485" s="24"/>
      <c r="NU485" s="24"/>
      <c r="NV485" s="24"/>
      <c r="NW485" s="24"/>
      <c r="NX485" s="24"/>
      <c r="NY485" s="24"/>
      <c r="NZ485" s="24"/>
      <c r="OA485" s="24"/>
      <c r="OB485" s="24"/>
      <c r="OC485" s="24"/>
      <c r="OD485" s="24"/>
      <c r="OE485" s="24"/>
      <c r="OF485" s="24"/>
      <c r="OG485" s="24"/>
      <c r="OH485" s="24"/>
      <c r="OI485" s="24"/>
      <c r="OJ485" s="24"/>
      <c r="OK485" s="24"/>
      <c r="OL485" s="24"/>
      <c r="OM485" s="24"/>
      <c r="ON485" s="24"/>
      <c r="OO485" s="24"/>
      <c r="OP485" s="24"/>
      <c r="OQ485" s="24"/>
      <c r="OR485" s="24"/>
      <c r="OS485" s="24"/>
      <c r="OT485" s="24"/>
      <c r="OU485" s="24"/>
      <c r="OV485" s="24"/>
      <c r="OW485" s="24"/>
      <c r="OX485" s="24"/>
      <c r="OY485" s="24"/>
      <c r="OZ485" s="24"/>
      <c r="PA485" s="24"/>
      <c r="PB485" s="24"/>
      <c r="PC485" s="24"/>
      <c r="PD485" s="24"/>
      <c r="PE485" s="24"/>
      <c r="PF485" s="24"/>
      <c r="PG485" s="24"/>
      <c r="PH485" s="24"/>
      <c r="PI485" s="24"/>
      <c r="PJ485" s="24"/>
      <c r="PK485" s="24"/>
      <c r="PL485" s="24"/>
      <c r="PM485" s="24"/>
      <c r="PN485" s="24"/>
      <c r="PO485" s="24"/>
      <c r="PP485" s="24"/>
      <c r="PQ485" s="24"/>
      <c r="PR485" s="24"/>
      <c r="PS485" s="24"/>
      <c r="PT485" s="24"/>
      <c r="PU485" s="24"/>
      <c r="PV485" s="24"/>
      <c r="PW485" s="24"/>
      <c r="PX485" s="24"/>
      <c r="PY485" s="24"/>
      <c r="PZ485" s="24"/>
      <c r="QA485" s="24"/>
      <c r="QB485" s="24"/>
      <c r="QC485" s="24"/>
      <c r="QD485" s="24"/>
      <c r="QE485" s="24"/>
      <c r="QF485" s="24"/>
      <c r="QG485" s="24"/>
      <c r="QH485" s="24"/>
      <c r="QI485" s="24"/>
      <c r="QJ485" s="24"/>
      <c r="QK485" s="24"/>
      <c r="QL485" s="24"/>
      <c r="QM485" s="24"/>
      <c r="QN485" s="24"/>
      <c r="QO485" s="24"/>
      <c r="QP485" s="24"/>
      <c r="QQ485" s="24"/>
      <c r="QR485" s="24"/>
      <c r="QS485" s="24"/>
      <c r="QT485" s="24"/>
      <c r="QU485" s="24"/>
      <c r="QV485" s="24"/>
      <c r="QW485" s="24"/>
      <c r="QX485" s="24"/>
      <c r="QY485" s="24"/>
      <c r="QZ485" s="24"/>
      <c r="RA485" s="24"/>
      <c r="RB485" s="24"/>
      <c r="RC485" s="24"/>
      <c r="RD485" s="24"/>
      <c r="RE485" s="24"/>
      <c r="RF485" s="24"/>
      <c r="RG485" s="24"/>
      <c r="RH485" s="24"/>
      <c r="RI485" s="24"/>
      <c r="RJ485" s="24"/>
      <c r="RK485" s="24"/>
      <c r="RL485" s="24"/>
      <c r="RM485" s="24"/>
      <c r="RN485" s="24"/>
      <c r="RO485" s="24"/>
      <c r="RP485" s="24"/>
      <c r="RQ485" s="24"/>
      <c r="RR485" s="24"/>
      <c r="RS485" s="24"/>
      <c r="RT485" s="24"/>
      <c r="RU485" s="24"/>
      <c r="RV485" s="24"/>
      <c r="RW485" s="24"/>
      <c r="RX485" s="24"/>
      <c r="RY485" s="24"/>
      <c r="RZ485" s="24"/>
      <c r="SA485" s="24"/>
      <c r="SB485" s="24"/>
      <c r="SC485" s="24"/>
      <c r="SD485" s="24"/>
      <c r="SE485" s="24"/>
      <c r="SF485" s="24"/>
      <c r="SG485" s="24"/>
      <c r="SH485" s="24"/>
      <c r="SI485" s="24"/>
      <c r="SJ485" s="24"/>
      <c r="SK485" s="24"/>
      <c r="SL485" s="24"/>
      <c r="SM485" s="24"/>
      <c r="SN485" s="24"/>
      <c r="SO485" s="24"/>
      <c r="SP485" s="24"/>
      <c r="SQ485" s="24"/>
      <c r="SR485" s="24"/>
      <c r="SS485" s="24"/>
      <c r="ST485" s="24"/>
      <c r="SU485" s="24"/>
      <c r="SV485" s="24"/>
      <c r="SW485" s="24"/>
      <c r="SX485" s="24"/>
      <c r="SY485" s="24"/>
      <c r="SZ485" s="24"/>
      <c r="TA485" s="24"/>
      <c r="TB485" s="24"/>
      <c r="TC485" s="24"/>
      <c r="TD485" s="24"/>
      <c r="TE485" s="24"/>
      <c r="TF485" s="24"/>
      <c r="TG485" s="24"/>
      <c r="TH485" s="24"/>
      <c r="TI485" s="24"/>
      <c r="TJ485" s="24"/>
      <c r="TK485" s="24"/>
      <c r="TL485" s="24"/>
      <c r="TM485" s="24"/>
      <c r="TN485" s="24"/>
      <c r="TO485" s="24"/>
      <c r="TP485" s="24"/>
      <c r="TQ485" s="24"/>
      <c r="TR485" s="24"/>
      <c r="TS485" s="24"/>
      <c r="TT485" s="24"/>
      <c r="TU485" s="24"/>
      <c r="TV485" s="24"/>
      <c r="TW485" s="24"/>
      <c r="TX485" s="24"/>
      <c r="TY485" s="24"/>
      <c r="TZ485" s="24"/>
      <c r="UA485" s="24"/>
      <c r="UB485" s="24"/>
      <c r="UC485" s="24"/>
      <c r="UD485" s="24"/>
      <c r="UE485" s="24"/>
      <c r="UF485" s="24"/>
      <c r="UG485" s="24"/>
      <c r="UH485" s="24"/>
      <c r="UI485" s="24"/>
      <c r="UJ485" s="24"/>
      <c r="UK485" s="24"/>
      <c r="UL485" s="24"/>
      <c r="UM485" s="24"/>
      <c r="UN485" s="24"/>
      <c r="UO485" s="24"/>
      <c r="UP485" s="24"/>
      <c r="UQ485" s="24"/>
      <c r="UR485" s="24"/>
      <c r="US485" s="24"/>
      <c r="UT485" s="24"/>
      <c r="UU485" s="24"/>
      <c r="UV485" s="24"/>
      <c r="UW485" s="24"/>
      <c r="UX485" s="24"/>
      <c r="UY485" s="24"/>
      <c r="UZ485" s="24"/>
      <c r="VA485" s="24"/>
      <c r="VB485" s="24"/>
      <c r="VC485" s="24"/>
      <c r="VD485" s="24"/>
    </row>
    <row r="486" spans="1:576" s="23" customFormat="1" ht="15" customHeight="1" x14ac:dyDescent="0.2">
      <c r="A486" s="18">
        <v>153</v>
      </c>
      <c r="B486" s="89" t="s">
        <v>335</v>
      </c>
      <c r="C486" s="89" t="s">
        <v>336</v>
      </c>
      <c r="D486" s="20">
        <v>14</v>
      </c>
      <c r="E486" s="89" t="s">
        <v>257</v>
      </c>
      <c r="F486" s="89" t="s">
        <v>337</v>
      </c>
      <c r="G486" s="140" t="s">
        <v>351</v>
      </c>
      <c r="H486" s="22">
        <v>40</v>
      </c>
      <c r="I486" s="157" t="s">
        <v>123</v>
      </c>
      <c r="J486" s="21" t="s">
        <v>79</v>
      </c>
      <c r="K486" s="21" t="s">
        <v>284</v>
      </c>
      <c r="L486" s="21" t="s">
        <v>299</v>
      </c>
      <c r="M486" s="22">
        <v>1</v>
      </c>
      <c r="N486" s="101">
        <v>14024</v>
      </c>
      <c r="O486" s="62">
        <f t="shared" si="232"/>
        <v>2804.8</v>
      </c>
      <c r="P486" s="62"/>
      <c r="Q486" s="62">
        <f t="shared" si="220"/>
        <v>16828.8</v>
      </c>
      <c r="R486" s="62">
        <f>70.1*6</f>
        <v>420.59999999999997</v>
      </c>
      <c r="S486" s="62">
        <f t="shared" si="221"/>
        <v>3049.4666666666667</v>
      </c>
      <c r="T486" s="62">
        <f t="shared" si="222"/>
        <v>30494.666666666664</v>
      </c>
      <c r="U486" s="62">
        <f t="shared" si="223"/>
        <v>2524.3199999999997</v>
      </c>
      <c r="V486" s="62">
        <f t="shared" si="224"/>
        <v>504.86399999999998</v>
      </c>
      <c r="W486" s="62">
        <f t="shared" si="225"/>
        <v>841.44</v>
      </c>
      <c r="X486" s="62">
        <f t="shared" si="226"/>
        <v>336.57599999999996</v>
      </c>
      <c r="Y486" s="62">
        <v>869</v>
      </c>
      <c r="Z486" s="62">
        <v>599</v>
      </c>
      <c r="AA486" s="64">
        <f t="shared" si="227"/>
        <v>9148.4</v>
      </c>
      <c r="AB486" s="64">
        <f t="shared" si="228"/>
        <v>26482.31111111111</v>
      </c>
      <c r="AC486" s="64">
        <f t="shared" si="229"/>
        <v>317787.73333333334</v>
      </c>
      <c r="AD486" s="64"/>
      <c r="AE486" s="64"/>
      <c r="AF486" s="64"/>
      <c r="AG486" s="64"/>
      <c r="AH486" s="64"/>
      <c r="AI486" s="64"/>
      <c r="AJ486" s="64"/>
      <c r="AK486" s="64"/>
      <c r="AL486" s="6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  <c r="IY486" s="24"/>
      <c r="IZ486" s="24"/>
      <c r="JA486" s="24"/>
      <c r="JB486" s="24"/>
      <c r="JC486" s="24"/>
      <c r="JD486" s="24"/>
      <c r="JE486" s="24"/>
      <c r="JF486" s="24"/>
      <c r="JG486" s="24"/>
      <c r="JH486" s="24"/>
      <c r="JI486" s="24"/>
      <c r="JJ486" s="24"/>
      <c r="JK486" s="24"/>
      <c r="JL486" s="24"/>
      <c r="JM486" s="24"/>
      <c r="JN486" s="24"/>
      <c r="JO486" s="24"/>
      <c r="JP486" s="24"/>
      <c r="JQ486" s="24"/>
      <c r="JR486" s="24"/>
      <c r="JS486" s="24"/>
      <c r="JT486" s="24"/>
      <c r="JU486" s="24"/>
      <c r="JV486" s="24"/>
      <c r="JW486" s="24"/>
      <c r="JX486" s="24"/>
      <c r="JY486" s="24"/>
      <c r="JZ486" s="24"/>
      <c r="KA486" s="24"/>
      <c r="KB486" s="24"/>
      <c r="KC486" s="24"/>
      <c r="KD486" s="24"/>
      <c r="KE486" s="24"/>
      <c r="KF486" s="24"/>
      <c r="KG486" s="24"/>
      <c r="KH486" s="24"/>
      <c r="KI486" s="24"/>
      <c r="KJ486" s="24"/>
      <c r="KK486" s="24"/>
      <c r="KL486" s="24"/>
      <c r="KM486" s="24"/>
      <c r="KN486" s="24"/>
      <c r="KO486" s="24"/>
      <c r="KP486" s="24"/>
      <c r="KQ486" s="24"/>
      <c r="KR486" s="24"/>
      <c r="KS486" s="24"/>
      <c r="KT486" s="24"/>
      <c r="KU486" s="24"/>
      <c r="KV486" s="24"/>
      <c r="KW486" s="24"/>
      <c r="KX486" s="24"/>
      <c r="KY486" s="24"/>
      <c r="KZ486" s="24"/>
      <c r="LA486" s="24"/>
      <c r="LB486" s="24"/>
      <c r="LC486" s="24"/>
      <c r="LD486" s="24"/>
      <c r="LE486" s="24"/>
      <c r="LF486" s="24"/>
      <c r="LG486" s="24"/>
      <c r="LH486" s="24"/>
      <c r="LI486" s="24"/>
      <c r="LJ486" s="24"/>
      <c r="LK486" s="24"/>
      <c r="LL486" s="24"/>
      <c r="LM486" s="24"/>
      <c r="LN486" s="24"/>
      <c r="LO486" s="24"/>
      <c r="LP486" s="24"/>
      <c r="LQ486" s="24"/>
      <c r="LR486" s="24"/>
      <c r="LS486" s="24"/>
      <c r="LT486" s="24"/>
      <c r="LU486" s="24"/>
      <c r="LV486" s="24"/>
      <c r="LW486" s="24"/>
      <c r="LX486" s="24"/>
      <c r="LY486" s="24"/>
      <c r="LZ486" s="24"/>
      <c r="MA486" s="24"/>
      <c r="MB486" s="24"/>
      <c r="MC486" s="24"/>
      <c r="MD486" s="24"/>
      <c r="ME486" s="24"/>
      <c r="MF486" s="24"/>
      <c r="MG486" s="24"/>
      <c r="MH486" s="24"/>
      <c r="MI486" s="24"/>
      <c r="MJ486" s="24"/>
      <c r="MK486" s="24"/>
      <c r="ML486" s="24"/>
      <c r="MM486" s="24"/>
      <c r="MN486" s="24"/>
      <c r="MO486" s="24"/>
      <c r="MP486" s="24"/>
      <c r="MQ486" s="24"/>
      <c r="MR486" s="24"/>
      <c r="MS486" s="24"/>
      <c r="MT486" s="24"/>
      <c r="MU486" s="24"/>
      <c r="MV486" s="24"/>
      <c r="MW486" s="24"/>
      <c r="MX486" s="24"/>
      <c r="MY486" s="24"/>
      <c r="MZ486" s="24"/>
      <c r="NA486" s="24"/>
      <c r="NB486" s="24"/>
      <c r="NC486" s="24"/>
      <c r="ND486" s="24"/>
      <c r="NE486" s="24"/>
      <c r="NF486" s="24"/>
      <c r="NG486" s="24"/>
      <c r="NH486" s="24"/>
      <c r="NI486" s="24"/>
      <c r="NJ486" s="24"/>
      <c r="NK486" s="24"/>
      <c r="NL486" s="24"/>
      <c r="NM486" s="24"/>
      <c r="NN486" s="24"/>
      <c r="NO486" s="24"/>
      <c r="NP486" s="24"/>
      <c r="NQ486" s="24"/>
      <c r="NR486" s="24"/>
      <c r="NS486" s="24"/>
      <c r="NT486" s="24"/>
      <c r="NU486" s="24"/>
      <c r="NV486" s="24"/>
      <c r="NW486" s="24"/>
      <c r="NX486" s="24"/>
      <c r="NY486" s="24"/>
      <c r="NZ486" s="24"/>
      <c r="OA486" s="24"/>
      <c r="OB486" s="24"/>
      <c r="OC486" s="24"/>
      <c r="OD486" s="24"/>
      <c r="OE486" s="24"/>
      <c r="OF486" s="24"/>
      <c r="OG486" s="24"/>
      <c r="OH486" s="24"/>
      <c r="OI486" s="24"/>
      <c r="OJ486" s="24"/>
      <c r="OK486" s="24"/>
      <c r="OL486" s="24"/>
      <c r="OM486" s="24"/>
      <c r="ON486" s="24"/>
      <c r="OO486" s="24"/>
      <c r="OP486" s="24"/>
      <c r="OQ486" s="24"/>
      <c r="OR486" s="24"/>
      <c r="OS486" s="24"/>
      <c r="OT486" s="24"/>
      <c r="OU486" s="24"/>
      <c r="OV486" s="24"/>
      <c r="OW486" s="24"/>
      <c r="OX486" s="24"/>
      <c r="OY486" s="24"/>
      <c r="OZ486" s="24"/>
      <c r="PA486" s="24"/>
      <c r="PB486" s="24"/>
      <c r="PC486" s="24"/>
      <c r="PD486" s="24"/>
      <c r="PE486" s="24"/>
      <c r="PF486" s="24"/>
      <c r="PG486" s="24"/>
      <c r="PH486" s="24"/>
      <c r="PI486" s="24"/>
      <c r="PJ486" s="24"/>
      <c r="PK486" s="24"/>
      <c r="PL486" s="24"/>
      <c r="PM486" s="24"/>
      <c r="PN486" s="24"/>
      <c r="PO486" s="24"/>
      <c r="PP486" s="24"/>
      <c r="PQ486" s="24"/>
      <c r="PR486" s="24"/>
      <c r="PS486" s="24"/>
      <c r="PT486" s="24"/>
      <c r="PU486" s="24"/>
      <c r="PV486" s="24"/>
      <c r="PW486" s="24"/>
      <c r="PX486" s="24"/>
      <c r="PY486" s="24"/>
      <c r="PZ486" s="24"/>
      <c r="QA486" s="24"/>
      <c r="QB486" s="24"/>
      <c r="QC486" s="24"/>
      <c r="QD486" s="24"/>
      <c r="QE486" s="24"/>
      <c r="QF486" s="24"/>
      <c r="QG486" s="24"/>
      <c r="QH486" s="24"/>
      <c r="QI486" s="24"/>
      <c r="QJ486" s="24"/>
      <c r="QK486" s="24"/>
      <c r="QL486" s="24"/>
      <c r="QM486" s="24"/>
      <c r="QN486" s="24"/>
      <c r="QO486" s="24"/>
      <c r="QP486" s="24"/>
      <c r="QQ486" s="24"/>
      <c r="QR486" s="24"/>
      <c r="QS486" s="24"/>
      <c r="QT486" s="24"/>
      <c r="QU486" s="24"/>
      <c r="QV486" s="24"/>
      <c r="QW486" s="24"/>
      <c r="QX486" s="24"/>
      <c r="QY486" s="24"/>
      <c r="QZ486" s="24"/>
      <c r="RA486" s="24"/>
      <c r="RB486" s="24"/>
      <c r="RC486" s="24"/>
      <c r="RD486" s="24"/>
      <c r="RE486" s="24"/>
      <c r="RF486" s="24"/>
      <c r="RG486" s="24"/>
      <c r="RH486" s="24"/>
      <c r="RI486" s="24"/>
      <c r="RJ486" s="24"/>
      <c r="RK486" s="24"/>
      <c r="RL486" s="24"/>
      <c r="RM486" s="24"/>
      <c r="RN486" s="24"/>
      <c r="RO486" s="24"/>
      <c r="RP486" s="24"/>
      <c r="RQ486" s="24"/>
      <c r="RR486" s="24"/>
      <c r="RS486" s="24"/>
      <c r="RT486" s="24"/>
      <c r="RU486" s="24"/>
      <c r="RV486" s="24"/>
      <c r="RW486" s="24"/>
      <c r="RX486" s="24"/>
      <c r="RY486" s="24"/>
      <c r="RZ486" s="24"/>
      <c r="SA486" s="24"/>
      <c r="SB486" s="24"/>
      <c r="SC486" s="24"/>
      <c r="SD486" s="24"/>
      <c r="SE486" s="24"/>
      <c r="SF486" s="24"/>
      <c r="SG486" s="24"/>
      <c r="SH486" s="24"/>
      <c r="SI486" s="24"/>
      <c r="SJ486" s="24"/>
      <c r="SK486" s="24"/>
      <c r="SL486" s="24"/>
      <c r="SM486" s="24"/>
      <c r="SN486" s="24"/>
      <c r="SO486" s="24"/>
      <c r="SP486" s="24"/>
      <c r="SQ486" s="24"/>
      <c r="SR486" s="24"/>
      <c r="SS486" s="24"/>
      <c r="ST486" s="24"/>
      <c r="SU486" s="24"/>
      <c r="SV486" s="24"/>
      <c r="SW486" s="24"/>
      <c r="SX486" s="24"/>
      <c r="SY486" s="24"/>
      <c r="SZ486" s="24"/>
      <c r="TA486" s="24"/>
      <c r="TB486" s="24"/>
      <c r="TC486" s="24"/>
      <c r="TD486" s="24"/>
      <c r="TE486" s="24"/>
      <c r="TF486" s="24"/>
      <c r="TG486" s="24"/>
      <c r="TH486" s="24"/>
      <c r="TI486" s="24"/>
      <c r="TJ486" s="24"/>
      <c r="TK486" s="24"/>
      <c r="TL486" s="24"/>
      <c r="TM486" s="24"/>
      <c r="TN486" s="24"/>
      <c r="TO486" s="24"/>
      <c r="TP486" s="24"/>
      <c r="TQ486" s="24"/>
      <c r="TR486" s="24"/>
      <c r="TS486" s="24"/>
      <c r="TT486" s="24"/>
      <c r="TU486" s="24"/>
      <c r="TV486" s="24"/>
      <c r="TW486" s="24"/>
      <c r="TX486" s="24"/>
      <c r="TY486" s="24"/>
      <c r="TZ486" s="24"/>
      <c r="UA486" s="24"/>
      <c r="UB486" s="24"/>
      <c r="UC486" s="24"/>
      <c r="UD486" s="24"/>
      <c r="UE486" s="24"/>
      <c r="UF486" s="24"/>
      <c r="UG486" s="24"/>
      <c r="UH486" s="24"/>
      <c r="UI486" s="24"/>
      <c r="UJ486" s="24"/>
      <c r="UK486" s="24"/>
      <c r="UL486" s="24"/>
      <c r="UM486" s="24"/>
      <c r="UN486" s="24"/>
      <c r="UO486" s="24"/>
      <c r="UP486" s="24"/>
      <c r="UQ486" s="24"/>
      <c r="UR486" s="24"/>
      <c r="US486" s="24"/>
      <c r="UT486" s="24"/>
      <c r="UU486" s="24"/>
      <c r="UV486" s="24"/>
      <c r="UW486" s="24"/>
      <c r="UX486" s="24"/>
      <c r="UY486" s="24"/>
      <c r="UZ486" s="24"/>
      <c r="VA486" s="24"/>
      <c r="VB486" s="24"/>
      <c r="VC486" s="24"/>
      <c r="VD486" s="24"/>
    </row>
    <row r="487" spans="1:576" s="23" customFormat="1" ht="15" customHeight="1" x14ac:dyDescent="0.2">
      <c r="A487" s="18">
        <v>154</v>
      </c>
      <c r="B487" s="89" t="s">
        <v>335</v>
      </c>
      <c r="C487" s="89" t="s">
        <v>336</v>
      </c>
      <c r="D487" s="20">
        <v>14</v>
      </c>
      <c r="E487" s="89" t="s">
        <v>257</v>
      </c>
      <c r="F487" s="89" t="s">
        <v>337</v>
      </c>
      <c r="G487" s="140" t="s">
        <v>351</v>
      </c>
      <c r="H487" s="22">
        <v>40</v>
      </c>
      <c r="I487" s="157" t="s">
        <v>123</v>
      </c>
      <c r="J487" s="21" t="s">
        <v>251</v>
      </c>
      <c r="K487" s="21" t="s">
        <v>284</v>
      </c>
      <c r="L487" s="21" t="s">
        <v>299</v>
      </c>
      <c r="M487" s="22">
        <v>1</v>
      </c>
      <c r="N487" s="101">
        <v>14024</v>
      </c>
      <c r="O487" s="62">
        <f t="shared" si="232"/>
        <v>2804.8</v>
      </c>
      <c r="P487" s="62"/>
      <c r="Q487" s="62">
        <f t="shared" si="220"/>
        <v>16828.8</v>
      </c>
      <c r="R487" s="62">
        <f>70.1*7</f>
        <v>490.69999999999993</v>
      </c>
      <c r="S487" s="62">
        <f t="shared" si="221"/>
        <v>3049.4666666666667</v>
      </c>
      <c r="T487" s="62">
        <f t="shared" si="222"/>
        <v>30494.666666666664</v>
      </c>
      <c r="U487" s="62">
        <f t="shared" si="223"/>
        <v>2524.3199999999997</v>
      </c>
      <c r="V487" s="62">
        <f t="shared" si="224"/>
        <v>504.86399999999998</v>
      </c>
      <c r="W487" s="62">
        <f t="shared" si="225"/>
        <v>841.44</v>
      </c>
      <c r="X487" s="62">
        <f t="shared" si="226"/>
        <v>336.57599999999996</v>
      </c>
      <c r="Y487" s="62">
        <v>869</v>
      </c>
      <c r="Z487" s="62">
        <v>599</v>
      </c>
      <c r="AA487" s="64">
        <f t="shared" si="227"/>
        <v>9148.4</v>
      </c>
      <c r="AB487" s="64">
        <f t="shared" si="228"/>
        <v>26552.411111111112</v>
      </c>
      <c r="AC487" s="64">
        <f t="shared" si="229"/>
        <v>318628.93333333335</v>
      </c>
      <c r="AD487" s="64"/>
      <c r="AE487" s="64"/>
      <c r="AF487" s="64"/>
      <c r="AG487" s="64"/>
      <c r="AH487" s="64"/>
      <c r="AI487" s="64"/>
      <c r="AJ487" s="64"/>
      <c r="AK487" s="64"/>
      <c r="AL487" s="6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  <c r="IU487" s="24"/>
      <c r="IV487" s="24"/>
      <c r="IW487" s="24"/>
      <c r="IX487" s="24"/>
      <c r="IY487" s="24"/>
      <c r="IZ487" s="24"/>
      <c r="JA487" s="24"/>
      <c r="JB487" s="24"/>
      <c r="JC487" s="24"/>
      <c r="JD487" s="24"/>
      <c r="JE487" s="24"/>
      <c r="JF487" s="24"/>
      <c r="JG487" s="24"/>
      <c r="JH487" s="24"/>
      <c r="JI487" s="24"/>
      <c r="JJ487" s="24"/>
      <c r="JK487" s="24"/>
      <c r="JL487" s="24"/>
      <c r="JM487" s="24"/>
      <c r="JN487" s="24"/>
      <c r="JO487" s="24"/>
      <c r="JP487" s="24"/>
      <c r="JQ487" s="24"/>
      <c r="JR487" s="24"/>
      <c r="JS487" s="24"/>
      <c r="JT487" s="24"/>
      <c r="JU487" s="24"/>
      <c r="JV487" s="24"/>
      <c r="JW487" s="24"/>
      <c r="JX487" s="24"/>
      <c r="JY487" s="24"/>
      <c r="JZ487" s="24"/>
      <c r="KA487" s="24"/>
      <c r="KB487" s="24"/>
      <c r="KC487" s="24"/>
      <c r="KD487" s="24"/>
      <c r="KE487" s="24"/>
      <c r="KF487" s="24"/>
      <c r="KG487" s="24"/>
      <c r="KH487" s="24"/>
      <c r="KI487" s="24"/>
      <c r="KJ487" s="24"/>
      <c r="KK487" s="24"/>
      <c r="KL487" s="24"/>
      <c r="KM487" s="24"/>
      <c r="KN487" s="24"/>
      <c r="KO487" s="24"/>
      <c r="KP487" s="24"/>
      <c r="KQ487" s="24"/>
      <c r="KR487" s="24"/>
      <c r="KS487" s="24"/>
      <c r="KT487" s="24"/>
      <c r="KU487" s="24"/>
      <c r="KV487" s="24"/>
      <c r="KW487" s="24"/>
      <c r="KX487" s="24"/>
      <c r="KY487" s="24"/>
      <c r="KZ487" s="24"/>
      <c r="LA487" s="24"/>
      <c r="LB487" s="24"/>
      <c r="LC487" s="24"/>
      <c r="LD487" s="24"/>
      <c r="LE487" s="24"/>
      <c r="LF487" s="24"/>
      <c r="LG487" s="24"/>
      <c r="LH487" s="24"/>
      <c r="LI487" s="24"/>
      <c r="LJ487" s="24"/>
      <c r="LK487" s="24"/>
      <c r="LL487" s="24"/>
      <c r="LM487" s="24"/>
      <c r="LN487" s="24"/>
      <c r="LO487" s="24"/>
      <c r="LP487" s="24"/>
      <c r="LQ487" s="24"/>
      <c r="LR487" s="24"/>
      <c r="LS487" s="24"/>
      <c r="LT487" s="24"/>
      <c r="LU487" s="24"/>
      <c r="LV487" s="24"/>
      <c r="LW487" s="24"/>
      <c r="LX487" s="24"/>
      <c r="LY487" s="24"/>
      <c r="LZ487" s="24"/>
      <c r="MA487" s="24"/>
      <c r="MB487" s="24"/>
      <c r="MC487" s="24"/>
      <c r="MD487" s="24"/>
      <c r="ME487" s="24"/>
      <c r="MF487" s="24"/>
      <c r="MG487" s="24"/>
      <c r="MH487" s="24"/>
      <c r="MI487" s="24"/>
      <c r="MJ487" s="24"/>
      <c r="MK487" s="24"/>
      <c r="ML487" s="24"/>
      <c r="MM487" s="24"/>
      <c r="MN487" s="24"/>
      <c r="MO487" s="24"/>
      <c r="MP487" s="24"/>
      <c r="MQ487" s="24"/>
      <c r="MR487" s="24"/>
      <c r="MS487" s="24"/>
      <c r="MT487" s="24"/>
      <c r="MU487" s="24"/>
      <c r="MV487" s="24"/>
      <c r="MW487" s="24"/>
      <c r="MX487" s="24"/>
      <c r="MY487" s="24"/>
      <c r="MZ487" s="24"/>
      <c r="NA487" s="24"/>
      <c r="NB487" s="24"/>
      <c r="NC487" s="24"/>
      <c r="ND487" s="24"/>
      <c r="NE487" s="24"/>
      <c r="NF487" s="24"/>
      <c r="NG487" s="24"/>
      <c r="NH487" s="24"/>
      <c r="NI487" s="24"/>
      <c r="NJ487" s="24"/>
      <c r="NK487" s="24"/>
      <c r="NL487" s="24"/>
      <c r="NM487" s="24"/>
      <c r="NN487" s="24"/>
      <c r="NO487" s="24"/>
      <c r="NP487" s="24"/>
      <c r="NQ487" s="24"/>
      <c r="NR487" s="24"/>
      <c r="NS487" s="24"/>
      <c r="NT487" s="24"/>
      <c r="NU487" s="24"/>
      <c r="NV487" s="24"/>
      <c r="NW487" s="24"/>
      <c r="NX487" s="24"/>
      <c r="NY487" s="24"/>
      <c r="NZ487" s="24"/>
      <c r="OA487" s="24"/>
      <c r="OB487" s="24"/>
      <c r="OC487" s="24"/>
      <c r="OD487" s="24"/>
      <c r="OE487" s="24"/>
      <c r="OF487" s="24"/>
      <c r="OG487" s="24"/>
      <c r="OH487" s="24"/>
      <c r="OI487" s="24"/>
      <c r="OJ487" s="24"/>
      <c r="OK487" s="24"/>
      <c r="OL487" s="24"/>
      <c r="OM487" s="24"/>
      <c r="ON487" s="24"/>
      <c r="OO487" s="24"/>
      <c r="OP487" s="24"/>
      <c r="OQ487" s="24"/>
      <c r="OR487" s="24"/>
      <c r="OS487" s="24"/>
      <c r="OT487" s="24"/>
      <c r="OU487" s="24"/>
      <c r="OV487" s="24"/>
      <c r="OW487" s="24"/>
      <c r="OX487" s="24"/>
      <c r="OY487" s="24"/>
      <c r="OZ487" s="24"/>
      <c r="PA487" s="24"/>
      <c r="PB487" s="24"/>
      <c r="PC487" s="24"/>
      <c r="PD487" s="24"/>
      <c r="PE487" s="24"/>
      <c r="PF487" s="24"/>
      <c r="PG487" s="24"/>
      <c r="PH487" s="24"/>
      <c r="PI487" s="24"/>
      <c r="PJ487" s="24"/>
      <c r="PK487" s="24"/>
      <c r="PL487" s="24"/>
      <c r="PM487" s="24"/>
      <c r="PN487" s="24"/>
      <c r="PO487" s="24"/>
      <c r="PP487" s="24"/>
      <c r="PQ487" s="24"/>
      <c r="PR487" s="24"/>
      <c r="PS487" s="24"/>
      <c r="PT487" s="24"/>
      <c r="PU487" s="24"/>
      <c r="PV487" s="24"/>
      <c r="PW487" s="24"/>
      <c r="PX487" s="24"/>
      <c r="PY487" s="24"/>
      <c r="PZ487" s="24"/>
      <c r="QA487" s="24"/>
      <c r="QB487" s="24"/>
      <c r="QC487" s="24"/>
      <c r="QD487" s="24"/>
      <c r="QE487" s="24"/>
      <c r="QF487" s="24"/>
      <c r="QG487" s="24"/>
      <c r="QH487" s="24"/>
      <c r="QI487" s="24"/>
      <c r="QJ487" s="24"/>
      <c r="QK487" s="24"/>
      <c r="QL487" s="24"/>
      <c r="QM487" s="24"/>
      <c r="QN487" s="24"/>
      <c r="QO487" s="24"/>
      <c r="QP487" s="24"/>
      <c r="QQ487" s="24"/>
      <c r="QR487" s="24"/>
      <c r="QS487" s="24"/>
      <c r="QT487" s="24"/>
      <c r="QU487" s="24"/>
      <c r="QV487" s="24"/>
      <c r="QW487" s="24"/>
      <c r="QX487" s="24"/>
      <c r="QY487" s="24"/>
      <c r="QZ487" s="24"/>
      <c r="RA487" s="24"/>
      <c r="RB487" s="24"/>
      <c r="RC487" s="24"/>
      <c r="RD487" s="24"/>
      <c r="RE487" s="24"/>
      <c r="RF487" s="24"/>
      <c r="RG487" s="24"/>
      <c r="RH487" s="24"/>
      <c r="RI487" s="24"/>
      <c r="RJ487" s="24"/>
      <c r="RK487" s="24"/>
      <c r="RL487" s="24"/>
      <c r="RM487" s="24"/>
      <c r="RN487" s="24"/>
      <c r="RO487" s="24"/>
      <c r="RP487" s="24"/>
      <c r="RQ487" s="24"/>
      <c r="RR487" s="24"/>
      <c r="RS487" s="24"/>
      <c r="RT487" s="24"/>
      <c r="RU487" s="24"/>
      <c r="RV487" s="24"/>
      <c r="RW487" s="24"/>
      <c r="RX487" s="24"/>
      <c r="RY487" s="24"/>
      <c r="RZ487" s="24"/>
      <c r="SA487" s="24"/>
      <c r="SB487" s="24"/>
      <c r="SC487" s="24"/>
      <c r="SD487" s="24"/>
      <c r="SE487" s="24"/>
      <c r="SF487" s="24"/>
      <c r="SG487" s="24"/>
      <c r="SH487" s="24"/>
      <c r="SI487" s="24"/>
      <c r="SJ487" s="24"/>
      <c r="SK487" s="24"/>
      <c r="SL487" s="24"/>
      <c r="SM487" s="24"/>
      <c r="SN487" s="24"/>
      <c r="SO487" s="24"/>
      <c r="SP487" s="24"/>
      <c r="SQ487" s="24"/>
      <c r="SR487" s="24"/>
      <c r="SS487" s="24"/>
      <c r="ST487" s="24"/>
      <c r="SU487" s="24"/>
      <c r="SV487" s="24"/>
      <c r="SW487" s="24"/>
      <c r="SX487" s="24"/>
      <c r="SY487" s="24"/>
      <c r="SZ487" s="24"/>
      <c r="TA487" s="24"/>
      <c r="TB487" s="24"/>
      <c r="TC487" s="24"/>
      <c r="TD487" s="24"/>
      <c r="TE487" s="24"/>
      <c r="TF487" s="24"/>
      <c r="TG487" s="24"/>
      <c r="TH487" s="24"/>
      <c r="TI487" s="24"/>
      <c r="TJ487" s="24"/>
      <c r="TK487" s="24"/>
      <c r="TL487" s="24"/>
      <c r="TM487" s="24"/>
      <c r="TN487" s="24"/>
      <c r="TO487" s="24"/>
      <c r="TP487" s="24"/>
      <c r="TQ487" s="24"/>
      <c r="TR487" s="24"/>
      <c r="TS487" s="24"/>
      <c r="TT487" s="24"/>
      <c r="TU487" s="24"/>
      <c r="TV487" s="24"/>
      <c r="TW487" s="24"/>
      <c r="TX487" s="24"/>
      <c r="TY487" s="24"/>
      <c r="TZ487" s="24"/>
      <c r="UA487" s="24"/>
      <c r="UB487" s="24"/>
      <c r="UC487" s="24"/>
      <c r="UD487" s="24"/>
      <c r="UE487" s="24"/>
      <c r="UF487" s="24"/>
      <c r="UG487" s="24"/>
      <c r="UH487" s="24"/>
      <c r="UI487" s="24"/>
      <c r="UJ487" s="24"/>
      <c r="UK487" s="24"/>
      <c r="UL487" s="24"/>
      <c r="UM487" s="24"/>
      <c r="UN487" s="24"/>
      <c r="UO487" s="24"/>
      <c r="UP487" s="24"/>
      <c r="UQ487" s="24"/>
      <c r="UR487" s="24"/>
      <c r="US487" s="24"/>
      <c r="UT487" s="24"/>
      <c r="UU487" s="24"/>
      <c r="UV487" s="24"/>
      <c r="UW487" s="24"/>
      <c r="UX487" s="24"/>
      <c r="UY487" s="24"/>
      <c r="UZ487" s="24"/>
      <c r="VA487" s="24"/>
      <c r="VB487" s="24"/>
      <c r="VC487" s="24"/>
      <c r="VD487" s="24"/>
    </row>
    <row r="488" spans="1:576" s="23" customFormat="1" ht="15" customHeight="1" x14ac:dyDescent="0.2">
      <c r="A488" s="18">
        <v>155</v>
      </c>
      <c r="B488" s="89" t="s">
        <v>335</v>
      </c>
      <c r="C488" s="89" t="s">
        <v>336</v>
      </c>
      <c r="D488" s="20">
        <v>14</v>
      </c>
      <c r="E488" s="89" t="s">
        <v>257</v>
      </c>
      <c r="F488" s="89" t="s">
        <v>337</v>
      </c>
      <c r="G488" s="130">
        <v>10</v>
      </c>
      <c r="H488" s="22">
        <v>40</v>
      </c>
      <c r="I488" s="22" t="s">
        <v>109</v>
      </c>
      <c r="J488" s="21" t="s">
        <v>163</v>
      </c>
      <c r="K488" s="21" t="s">
        <v>281</v>
      </c>
      <c r="L488" s="21" t="s">
        <v>299</v>
      </c>
      <c r="M488" s="22">
        <v>1</v>
      </c>
      <c r="N488" s="62">
        <f>15856+300</f>
        <v>16156</v>
      </c>
      <c r="O488" s="62">
        <f>N488*0.2</f>
        <v>3231.2000000000003</v>
      </c>
      <c r="P488" s="62"/>
      <c r="Q488" s="62">
        <f t="shared" si="220"/>
        <v>19387.2</v>
      </c>
      <c r="R488" s="62">
        <f>70.1*5</f>
        <v>350.5</v>
      </c>
      <c r="S488" s="62">
        <f t="shared" si="221"/>
        <v>3481.5333333333338</v>
      </c>
      <c r="T488" s="62">
        <f t="shared" si="222"/>
        <v>34815.333333333336</v>
      </c>
      <c r="U488" s="62">
        <f t="shared" si="223"/>
        <v>2908.08</v>
      </c>
      <c r="V488" s="62">
        <f t="shared" si="224"/>
        <v>581.61599999999999</v>
      </c>
      <c r="W488" s="62">
        <f t="shared" si="225"/>
        <v>969.36000000000013</v>
      </c>
      <c r="X488" s="62">
        <f t="shared" si="226"/>
        <v>387.74400000000003</v>
      </c>
      <c r="Y488" s="62">
        <v>931</v>
      </c>
      <c r="Z488" s="62">
        <v>571</v>
      </c>
      <c r="AA488" s="64">
        <f t="shared" si="227"/>
        <v>10444.6</v>
      </c>
      <c r="AB488" s="64">
        <f t="shared" si="228"/>
        <v>30148.288888888888</v>
      </c>
      <c r="AC488" s="64">
        <f t="shared" si="229"/>
        <v>361779.46666666667</v>
      </c>
      <c r="AD488" s="64"/>
      <c r="AE488" s="64"/>
      <c r="AF488" s="64"/>
      <c r="AG488" s="64"/>
      <c r="AH488" s="64"/>
      <c r="AI488" s="64"/>
      <c r="AJ488" s="64"/>
      <c r="AK488" s="64"/>
      <c r="AL488" s="6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  <c r="IY488" s="24"/>
      <c r="IZ488" s="24"/>
      <c r="JA488" s="24"/>
      <c r="JB488" s="24"/>
      <c r="JC488" s="24"/>
      <c r="JD488" s="24"/>
      <c r="JE488" s="24"/>
      <c r="JF488" s="24"/>
      <c r="JG488" s="24"/>
      <c r="JH488" s="24"/>
      <c r="JI488" s="24"/>
      <c r="JJ488" s="24"/>
      <c r="JK488" s="24"/>
      <c r="JL488" s="24"/>
      <c r="JM488" s="24"/>
      <c r="JN488" s="24"/>
      <c r="JO488" s="24"/>
      <c r="JP488" s="24"/>
      <c r="JQ488" s="24"/>
      <c r="JR488" s="24"/>
      <c r="JS488" s="24"/>
      <c r="JT488" s="24"/>
      <c r="JU488" s="24"/>
      <c r="JV488" s="24"/>
      <c r="JW488" s="24"/>
      <c r="JX488" s="24"/>
      <c r="JY488" s="24"/>
      <c r="JZ488" s="24"/>
      <c r="KA488" s="24"/>
      <c r="KB488" s="24"/>
      <c r="KC488" s="24"/>
      <c r="KD488" s="24"/>
      <c r="KE488" s="24"/>
      <c r="KF488" s="24"/>
      <c r="KG488" s="24"/>
      <c r="KH488" s="24"/>
      <c r="KI488" s="24"/>
      <c r="KJ488" s="24"/>
      <c r="KK488" s="24"/>
      <c r="KL488" s="24"/>
      <c r="KM488" s="24"/>
      <c r="KN488" s="24"/>
      <c r="KO488" s="24"/>
      <c r="KP488" s="24"/>
      <c r="KQ488" s="24"/>
      <c r="KR488" s="24"/>
      <c r="KS488" s="24"/>
      <c r="KT488" s="24"/>
      <c r="KU488" s="24"/>
      <c r="KV488" s="24"/>
      <c r="KW488" s="24"/>
      <c r="KX488" s="24"/>
      <c r="KY488" s="24"/>
      <c r="KZ488" s="24"/>
      <c r="LA488" s="24"/>
      <c r="LB488" s="24"/>
      <c r="LC488" s="24"/>
      <c r="LD488" s="24"/>
      <c r="LE488" s="24"/>
      <c r="LF488" s="24"/>
      <c r="LG488" s="24"/>
      <c r="LH488" s="24"/>
      <c r="LI488" s="24"/>
      <c r="LJ488" s="24"/>
      <c r="LK488" s="24"/>
      <c r="LL488" s="24"/>
      <c r="LM488" s="24"/>
      <c r="LN488" s="24"/>
      <c r="LO488" s="24"/>
      <c r="LP488" s="24"/>
      <c r="LQ488" s="24"/>
      <c r="LR488" s="24"/>
      <c r="LS488" s="24"/>
      <c r="LT488" s="24"/>
      <c r="LU488" s="24"/>
      <c r="LV488" s="24"/>
      <c r="LW488" s="24"/>
      <c r="LX488" s="24"/>
      <c r="LY488" s="24"/>
      <c r="LZ488" s="24"/>
      <c r="MA488" s="24"/>
      <c r="MB488" s="24"/>
      <c r="MC488" s="24"/>
      <c r="MD488" s="24"/>
      <c r="ME488" s="24"/>
      <c r="MF488" s="24"/>
      <c r="MG488" s="24"/>
      <c r="MH488" s="24"/>
      <c r="MI488" s="24"/>
      <c r="MJ488" s="24"/>
      <c r="MK488" s="24"/>
      <c r="ML488" s="24"/>
      <c r="MM488" s="24"/>
      <c r="MN488" s="24"/>
      <c r="MO488" s="24"/>
      <c r="MP488" s="24"/>
      <c r="MQ488" s="24"/>
      <c r="MR488" s="24"/>
      <c r="MS488" s="24"/>
      <c r="MT488" s="24"/>
      <c r="MU488" s="24"/>
      <c r="MV488" s="24"/>
      <c r="MW488" s="24"/>
      <c r="MX488" s="24"/>
      <c r="MY488" s="24"/>
      <c r="MZ488" s="24"/>
      <c r="NA488" s="24"/>
      <c r="NB488" s="24"/>
      <c r="NC488" s="24"/>
      <c r="ND488" s="24"/>
      <c r="NE488" s="24"/>
      <c r="NF488" s="24"/>
      <c r="NG488" s="24"/>
      <c r="NH488" s="24"/>
      <c r="NI488" s="24"/>
      <c r="NJ488" s="24"/>
      <c r="NK488" s="24"/>
      <c r="NL488" s="24"/>
      <c r="NM488" s="24"/>
      <c r="NN488" s="24"/>
      <c r="NO488" s="24"/>
      <c r="NP488" s="24"/>
      <c r="NQ488" s="24"/>
      <c r="NR488" s="24"/>
      <c r="NS488" s="24"/>
      <c r="NT488" s="24"/>
      <c r="NU488" s="24"/>
      <c r="NV488" s="24"/>
      <c r="NW488" s="24"/>
      <c r="NX488" s="24"/>
      <c r="NY488" s="24"/>
      <c r="NZ488" s="24"/>
      <c r="OA488" s="24"/>
      <c r="OB488" s="24"/>
      <c r="OC488" s="24"/>
      <c r="OD488" s="24"/>
      <c r="OE488" s="24"/>
      <c r="OF488" s="24"/>
      <c r="OG488" s="24"/>
      <c r="OH488" s="24"/>
      <c r="OI488" s="24"/>
      <c r="OJ488" s="24"/>
      <c r="OK488" s="24"/>
      <c r="OL488" s="24"/>
      <c r="OM488" s="24"/>
      <c r="ON488" s="24"/>
      <c r="OO488" s="24"/>
      <c r="OP488" s="24"/>
      <c r="OQ488" s="24"/>
      <c r="OR488" s="24"/>
      <c r="OS488" s="24"/>
      <c r="OT488" s="24"/>
      <c r="OU488" s="24"/>
      <c r="OV488" s="24"/>
      <c r="OW488" s="24"/>
      <c r="OX488" s="24"/>
      <c r="OY488" s="24"/>
      <c r="OZ488" s="24"/>
      <c r="PA488" s="24"/>
      <c r="PB488" s="24"/>
      <c r="PC488" s="24"/>
      <c r="PD488" s="24"/>
      <c r="PE488" s="24"/>
      <c r="PF488" s="24"/>
      <c r="PG488" s="24"/>
      <c r="PH488" s="24"/>
      <c r="PI488" s="24"/>
      <c r="PJ488" s="24"/>
      <c r="PK488" s="24"/>
      <c r="PL488" s="24"/>
      <c r="PM488" s="24"/>
      <c r="PN488" s="24"/>
      <c r="PO488" s="24"/>
      <c r="PP488" s="24"/>
      <c r="PQ488" s="24"/>
      <c r="PR488" s="24"/>
      <c r="PS488" s="24"/>
      <c r="PT488" s="24"/>
      <c r="PU488" s="24"/>
      <c r="PV488" s="24"/>
      <c r="PW488" s="24"/>
      <c r="PX488" s="24"/>
      <c r="PY488" s="24"/>
      <c r="PZ488" s="24"/>
      <c r="QA488" s="24"/>
      <c r="QB488" s="24"/>
      <c r="QC488" s="24"/>
      <c r="QD488" s="24"/>
      <c r="QE488" s="24"/>
      <c r="QF488" s="24"/>
      <c r="QG488" s="24"/>
      <c r="QH488" s="24"/>
      <c r="QI488" s="24"/>
      <c r="QJ488" s="24"/>
      <c r="QK488" s="24"/>
      <c r="QL488" s="24"/>
      <c r="QM488" s="24"/>
      <c r="QN488" s="24"/>
      <c r="QO488" s="24"/>
      <c r="QP488" s="24"/>
      <c r="QQ488" s="24"/>
      <c r="QR488" s="24"/>
      <c r="QS488" s="24"/>
      <c r="QT488" s="24"/>
      <c r="QU488" s="24"/>
      <c r="QV488" s="24"/>
      <c r="QW488" s="24"/>
      <c r="QX488" s="24"/>
      <c r="QY488" s="24"/>
      <c r="QZ488" s="24"/>
      <c r="RA488" s="24"/>
      <c r="RB488" s="24"/>
      <c r="RC488" s="24"/>
      <c r="RD488" s="24"/>
      <c r="RE488" s="24"/>
      <c r="RF488" s="24"/>
      <c r="RG488" s="24"/>
      <c r="RH488" s="24"/>
      <c r="RI488" s="24"/>
      <c r="RJ488" s="24"/>
      <c r="RK488" s="24"/>
      <c r="RL488" s="24"/>
      <c r="RM488" s="24"/>
      <c r="RN488" s="24"/>
      <c r="RO488" s="24"/>
      <c r="RP488" s="24"/>
      <c r="RQ488" s="24"/>
      <c r="RR488" s="24"/>
      <c r="RS488" s="24"/>
      <c r="RT488" s="24"/>
      <c r="RU488" s="24"/>
      <c r="RV488" s="24"/>
      <c r="RW488" s="24"/>
      <c r="RX488" s="24"/>
      <c r="RY488" s="24"/>
      <c r="RZ488" s="24"/>
      <c r="SA488" s="24"/>
      <c r="SB488" s="24"/>
      <c r="SC488" s="24"/>
      <c r="SD488" s="24"/>
      <c r="SE488" s="24"/>
      <c r="SF488" s="24"/>
      <c r="SG488" s="24"/>
      <c r="SH488" s="24"/>
      <c r="SI488" s="24"/>
      <c r="SJ488" s="24"/>
      <c r="SK488" s="24"/>
      <c r="SL488" s="24"/>
      <c r="SM488" s="24"/>
      <c r="SN488" s="24"/>
      <c r="SO488" s="24"/>
      <c r="SP488" s="24"/>
      <c r="SQ488" s="24"/>
      <c r="SR488" s="24"/>
      <c r="SS488" s="24"/>
      <c r="ST488" s="24"/>
      <c r="SU488" s="24"/>
      <c r="SV488" s="24"/>
      <c r="SW488" s="24"/>
      <c r="SX488" s="24"/>
      <c r="SY488" s="24"/>
      <c r="SZ488" s="24"/>
      <c r="TA488" s="24"/>
      <c r="TB488" s="24"/>
      <c r="TC488" s="24"/>
      <c r="TD488" s="24"/>
      <c r="TE488" s="24"/>
      <c r="TF488" s="24"/>
      <c r="TG488" s="24"/>
      <c r="TH488" s="24"/>
      <c r="TI488" s="24"/>
      <c r="TJ488" s="24"/>
      <c r="TK488" s="24"/>
      <c r="TL488" s="24"/>
      <c r="TM488" s="24"/>
      <c r="TN488" s="24"/>
      <c r="TO488" s="24"/>
      <c r="TP488" s="24"/>
      <c r="TQ488" s="24"/>
      <c r="TR488" s="24"/>
      <c r="TS488" s="24"/>
      <c r="TT488" s="24"/>
      <c r="TU488" s="24"/>
      <c r="TV488" s="24"/>
      <c r="TW488" s="24"/>
      <c r="TX488" s="24"/>
      <c r="TY488" s="24"/>
      <c r="TZ488" s="24"/>
      <c r="UA488" s="24"/>
      <c r="UB488" s="24"/>
      <c r="UC488" s="24"/>
      <c r="UD488" s="24"/>
      <c r="UE488" s="24"/>
      <c r="UF488" s="24"/>
      <c r="UG488" s="24"/>
      <c r="UH488" s="24"/>
      <c r="UI488" s="24"/>
      <c r="UJ488" s="24"/>
      <c r="UK488" s="24"/>
      <c r="UL488" s="24"/>
      <c r="UM488" s="24"/>
      <c r="UN488" s="24"/>
      <c r="UO488" s="24"/>
      <c r="UP488" s="24"/>
      <c r="UQ488" s="24"/>
      <c r="UR488" s="24"/>
      <c r="US488" s="24"/>
      <c r="UT488" s="24"/>
      <c r="UU488" s="24"/>
      <c r="UV488" s="24"/>
      <c r="UW488" s="24"/>
      <c r="UX488" s="24"/>
      <c r="UY488" s="24"/>
      <c r="UZ488" s="24"/>
      <c r="VA488" s="24"/>
      <c r="VB488" s="24"/>
      <c r="VC488" s="24"/>
      <c r="VD488" s="24"/>
    </row>
    <row r="489" spans="1:576" s="23" customFormat="1" ht="15" customHeight="1" x14ac:dyDescent="0.2">
      <c r="A489" s="18">
        <v>156</v>
      </c>
      <c r="B489" s="89" t="s">
        <v>335</v>
      </c>
      <c r="C489" s="89" t="s">
        <v>336</v>
      </c>
      <c r="D489" s="20">
        <v>14</v>
      </c>
      <c r="E489" s="89" t="s">
        <v>257</v>
      </c>
      <c r="F489" s="89" t="s">
        <v>337</v>
      </c>
      <c r="G489" s="130">
        <v>10</v>
      </c>
      <c r="H489" s="22">
        <v>40</v>
      </c>
      <c r="I489" s="157" t="s">
        <v>123</v>
      </c>
      <c r="J489" s="21" t="s">
        <v>216</v>
      </c>
      <c r="K489" s="21" t="s">
        <v>293</v>
      </c>
      <c r="L489" s="21" t="s">
        <v>299</v>
      </c>
      <c r="M489" s="22">
        <v>1</v>
      </c>
      <c r="N489" s="62">
        <v>16756</v>
      </c>
      <c r="O489" s="62"/>
      <c r="P489" s="62"/>
      <c r="Q489" s="62">
        <f t="shared" si="220"/>
        <v>16756</v>
      </c>
      <c r="R489" s="62"/>
      <c r="S489" s="62">
        <f t="shared" si="221"/>
        <v>3043</v>
      </c>
      <c r="T489" s="62">
        <f t="shared" si="222"/>
        <v>30430</v>
      </c>
      <c r="U489" s="62">
        <f t="shared" si="223"/>
        <v>2513.4</v>
      </c>
      <c r="V489" s="62">
        <f t="shared" si="224"/>
        <v>502.68</v>
      </c>
      <c r="W489" s="62">
        <f t="shared" si="225"/>
        <v>837.80000000000007</v>
      </c>
      <c r="X489" s="62">
        <f t="shared" si="226"/>
        <v>335.12</v>
      </c>
      <c r="Y489" s="62">
        <v>931</v>
      </c>
      <c r="Z489" s="62">
        <v>571</v>
      </c>
      <c r="AA489" s="64">
        <f t="shared" si="227"/>
        <v>9129</v>
      </c>
      <c r="AB489" s="64">
        <f t="shared" si="228"/>
        <v>25997.166666666668</v>
      </c>
      <c r="AC489" s="64">
        <f t="shared" si="229"/>
        <v>311966</v>
      </c>
      <c r="AD489" s="64"/>
      <c r="AE489" s="64"/>
      <c r="AF489" s="64"/>
      <c r="AG489" s="64"/>
      <c r="AH489" s="64"/>
      <c r="AI489" s="64"/>
      <c r="AJ489" s="64"/>
      <c r="AK489" s="64"/>
      <c r="AL489" s="6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  <c r="IU489" s="24"/>
      <c r="IV489" s="24"/>
      <c r="IW489" s="24"/>
      <c r="IX489" s="24"/>
      <c r="IY489" s="24"/>
      <c r="IZ489" s="24"/>
      <c r="JA489" s="24"/>
      <c r="JB489" s="24"/>
      <c r="JC489" s="24"/>
      <c r="JD489" s="24"/>
      <c r="JE489" s="24"/>
      <c r="JF489" s="24"/>
      <c r="JG489" s="24"/>
      <c r="JH489" s="24"/>
      <c r="JI489" s="24"/>
      <c r="JJ489" s="24"/>
      <c r="JK489" s="24"/>
      <c r="JL489" s="24"/>
      <c r="JM489" s="24"/>
      <c r="JN489" s="24"/>
      <c r="JO489" s="24"/>
      <c r="JP489" s="24"/>
      <c r="JQ489" s="24"/>
      <c r="JR489" s="24"/>
      <c r="JS489" s="24"/>
      <c r="JT489" s="24"/>
      <c r="JU489" s="24"/>
      <c r="JV489" s="24"/>
      <c r="JW489" s="24"/>
      <c r="JX489" s="24"/>
      <c r="JY489" s="24"/>
      <c r="JZ489" s="24"/>
      <c r="KA489" s="24"/>
      <c r="KB489" s="24"/>
      <c r="KC489" s="24"/>
      <c r="KD489" s="24"/>
      <c r="KE489" s="24"/>
      <c r="KF489" s="24"/>
      <c r="KG489" s="24"/>
      <c r="KH489" s="24"/>
      <c r="KI489" s="24"/>
      <c r="KJ489" s="24"/>
      <c r="KK489" s="24"/>
      <c r="KL489" s="24"/>
      <c r="KM489" s="24"/>
      <c r="KN489" s="24"/>
      <c r="KO489" s="24"/>
      <c r="KP489" s="24"/>
      <c r="KQ489" s="24"/>
      <c r="KR489" s="24"/>
      <c r="KS489" s="24"/>
      <c r="KT489" s="24"/>
      <c r="KU489" s="24"/>
      <c r="KV489" s="24"/>
      <c r="KW489" s="24"/>
      <c r="KX489" s="24"/>
      <c r="KY489" s="24"/>
      <c r="KZ489" s="24"/>
      <c r="LA489" s="24"/>
      <c r="LB489" s="24"/>
      <c r="LC489" s="24"/>
      <c r="LD489" s="24"/>
      <c r="LE489" s="24"/>
      <c r="LF489" s="24"/>
      <c r="LG489" s="24"/>
      <c r="LH489" s="24"/>
      <c r="LI489" s="24"/>
      <c r="LJ489" s="24"/>
      <c r="LK489" s="24"/>
      <c r="LL489" s="24"/>
      <c r="LM489" s="24"/>
      <c r="LN489" s="24"/>
      <c r="LO489" s="24"/>
      <c r="LP489" s="24"/>
      <c r="LQ489" s="24"/>
      <c r="LR489" s="24"/>
      <c r="LS489" s="24"/>
      <c r="LT489" s="24"/>
      <c r="LU489" s="24"/>
      <c r="LV489" s="24"/>
      <c r="LW489" s="24"/>
      <c r="LX489" s="24"/>
      <c r="LY489" s="24"/>
      <c r="LZ489" s="24"/>
      <c r="MA489" s="24"/>
      <c r="MB489" s="24"/>
      <c r="MC489" s="24"/>
      <c r="MD489" s="24"/>
      <c r="ME489" s="24"/>
      <c r="MF489" s="24"/>
      <c r="MG489" s="24"/>
      <c r="MH489" s="24"/>
      <c r="MI489" s="24"/>
      <c r="MJ489" s="24"/>
      <c r="MK489" s="24"/>
      <c r="ML489" s="24"/>
      <c r="MM489" s="24"/>
      <c r="MN489" s="24"/>
      <c r="MO489" s="24"/>
      <c r="MP489" s="24"/>
      <c r="MQ489" s="24"/>
      <c r="MR489" s="24"/>
      <c r="MS489" s="24"/>
      <c r="MT489" s="24"/>
      <c r="MU489" s="24"/>
      <c r="MV489" s="24"/>
      <c r="MW489" s="24"/>
      <c r="MX489" s="24"/>
      <c r="MY489" s="24"/>
      <c r="MZ489" s="24"/>
      <c r="NA489" s="24"/>
      <c r="NB489" s="24"/>
      <c r="NC489" s="24"/>
      <c r="ND489" s="24"/>
      <c r="NE489" s="24"/>
      <c r="NF489" s="24"/>
      <c r="NG489" s="24"/>
      <c r="NH489" s="24"/>
      <c r="NI489" s="24"/>
      <c r="NJ489" s="24"/>
      <c r="NK489" s="24"/>
      <c r="NL489" s="24"/>
      <c r="NM489" s="24"/>
      <c r="NN489" s="24"/>
      <c r="NO489" s="24"/>
      <c r="NP489" s="24"/>
      <c r="NQ489" s="24"/>
      <c r="NR489" s="24"/>
      <c r="NS489" s="24"/>
      <c r="NT489" s="24"/>
      <c r="NU489" s="24"/>
      <c r="NV489" s="24"/>
      <c r="NW489" s="24"/>
      <c r="NX489" s="24"/>
      <c r="NY489" s="24"/>
      <c r="NZ489" s="24"/>
      <c r="OA489" s="24"/>
      <c r="OB489" s="24"/>
      <c r="OC489" s="24"/>
      <c r="OD489" s="24"/>
      <c r="OE489" s="24"/>
      <c r="OF489" s="24"/>
      <c r="OG489" s="24"/>
      <c r="OH489" s="24"/>
      <c r="OI489" s="24"/>
      <c r="OJ489" s="24"/>
      <c r="OK489" s="24"/>
      <c r="OL489" s="24"/>
      <c r="OM489" s="24"/>
      <c r="ON489" s="24"/>
      <c r="OO489" s="24"/>
      <c r="OP489" s="24"/>
      <c r="OQ489" s="24"/>
      <c r="OR489" s="24"/>
      <c r="OS489" s="24"/>
      <c r="OT489" s="24"/>
      <c r="OU489" s="24"/>
      <c r="OV489" s="24"/>
      <c r="OW489" s="24"/>
      <c r="OX489" s="24"/>
      <c r="OY489" s="24"/>
      <c r="OZ489" s="24"/>
      <c r="PA489" s="24"/>
      <c r="PB489" s="24"/>
      <c r="PC489" s="24"/>
      <c r="PD489" s="24"/>
      <c r="PE489" s="24"/>
      <c r="PF489" s="24"/>
      <c r="PG489" s="24"/>
      <c r="PH489" s="24"/>
      <c r="PI489" s="24"/>
      <c r="PJ489" s="24"/>
      <c r="PK489" s="24"/>
      <c r="PL489" s="24"/>
      <c r="PM489" s="24"/>
      <c r="PN489" s="24"/>
      <c r="PO489" s="24"/>
      <c r="PP489" s="24"/>
      <c r="PQ489" s="24"/>
      <c r="PR489" s="24"/>
      <c r="PS489" s="24"/>
      <c r="PT489" s="24"/>
      <c r="PU489" s="24"/>
      <c r="PV489" s="24"/>
      <c r="PW489" s="24"/>
      <c r="PX489" s="24"/>
      <c r="PY489" s="24"/>
      <c r="PZ489" s="24"/>
      <c r="QA489" s="24"/>
      <c r="QB489" s="24"/>
      <c r="QC489" s="24"/>
      <c r="QD489" s="24"/>
      <c r="QE489" s="24"/>
      <c r="QF489" s="24"/>
      <c r="QG489" s="24"/>
      <c r="QH489" s="24"/>
      <c r="QI489" s="24"/>
      <c r="QJ489" s="24"/>
      <c r="QK489" s="24"/>
      <c r="QL489" s="24"/>
      <c r="QM489" s="24"/>
      <c r="QN489" s="24"/>
      <c r="QO489" s="24"/>
      <c r="QP489" s="24"/>
      <c r="QQ489" s="24"/>
      <c r="QR489" s="24"/>
      <c r="QS489" s="24"/>
      <c r="QT489" s="24"/>
      <c r="QU489" s="24"/>
      <c r="QV489" s="24"/>
      <c r="QW489" s="24"/>
      <c r="QX489" s="24"/>
      <c r="QY489" s="24"/>
      <c r="QZ489" s="24"/>
      <c r="RA489" s="24"/>
      <c r="RB489" s="24"/>
      <c r="RC489" s="24"/>
      <c r="RD489" s="24"/>
      <c r="RE489" s="24"/>
      <c r="RF489" s="24"/>
      <c r="RG489" s="24"/>
      <c r="RH489" s="24"/>
      <c r="RI489" s="24"/>
      <c r="RJ489" s="24"/>
      <c r="RK489" s="24"/>
      <c r="RL489" s="24"/>
      <c r="RM489" s="24"/>
      <c r="RN489" s="24"/>
      <c r="RO489" s="24"/>
      <c r="RP489" s="24"/>
      <c r="RQ489" s="24"/>
      <c r="RR489" s="24"/>
      <c r="RS489" s="24"/>
      <c r="RT489" s="24"/>
      <c r="RU489" s="24"/>
      <c r="RV489" s="24"/>
      <c r="RW489" s="24"/>
      <c r="RX489" s="24"/>
      <c r="RY489" s="24"/>
      <c r="RZ489" s="24"/>
      <c r="SA489" s="24"/>
      <c r="SB489" s="24"/>
      <c r="SC489" s="24"/>
      <c r="SD489" s="24"/>
      <c r="SE489" s="24"/>
      <c r="SF489" s="24"/>
      <c r="SG489" s="24"/>
      <c r="SH489" s="24"/>
      <c r="SI489" s="24"/>
      <c r="SJ489" s="24"/>
      <c r="SK489" s="24"/>
      <c r="SL489" s="24"/>
      <c r="SM489" s="24"/>
      <c r="SN489" s="24"/>
      <c r="SO489" s="24"/>
      <c r="SP489" s="24"/>
      <c r="SQ489" s="24"/>
      <c r="SR489" s="24"/>
      <c r="SS489" s="24"/>
      <c r="ST489" s="24"/>
      <c r="SU489" s="24"/>
      <c r="SV489" s="24"/>
      <c r="SW489" s="24"/>
      <c r="SX489" s="24"/>
      <c r="SY489" s="24"/>
      <c r="SZ489" s="24"/>
      <c r="TA489" s="24"/>
      <c r="TB489" s="24"/>
      <c r="TC489" s="24"/>
      <c r="TD489" s="24"/>
      <c r="TE489" s="24"/>
      <c r="TF489" s="24"/>
      <c r="TG489" s="24"/>
      <c r="TH489" s="24"/>
      <c r="TI489" s="24"/>
      <c r="TJ489" s="24"/>
      <c r="TK489" s="24"/>
      <c r="TL489" s="24"/>
      <c r="TM489" s="24"/>
      <c r="TN489" s="24"/>
      <c r="TO489" s="24"/>
      <c r="TP489" s="24"/>
      <c r="TQ489" s="24"/>
      <c r="TR489" s="24"/>
      <c r="TS489" s="24"/>
      <c r="TT489" s="24"/>
      <c r="TU489" s="24"/>
      <c r="TV489" s="24"/>
      <c r="TW489" s="24"/>
      <c r="TX489" s="24"/>
      <c r="TY489" s="24"/>
      <c r="TZ489" s="24"/>
      <c r="UA489" s="24"/>
      <c r="UB489" s="24"/>
      <c r="UC489" s="24"/>
      <c r="UD489" s="24"/>
      <c r="UE489" s="24"/>
      <c r="UF489" s="24"/>
      <c r="UG489" s="24"/>
      <c r="UH489" s="24"/>
      <c r="UI489" s="24"/>
      <c r="UJ489" s="24"/>
      <c r="UK489" s="24"/>
      <c r="UL489" s="24"/>
      <c r="UM489" s="24"/>
      <c r="UN489" s="24"/>
      <c r="UO489" s="24"/>
      <c r="UP489" s="24"/>
      <c r="UQ489" s="24"/>
      <c r="UR489" s="24"/>
      <c r="US489" s="24"/>
      <c r="UT489" s="24"/>
      <c r="UU489" s="24"/>
      <c r="UV489" s="24"/>
      <c r="UW489" s="24"/>
      <c r="UX489" s="24"/>
      <c r="UY489" s="24"/>
      <c r="UZ489" s="24"/>
      <c r="VA489" s="24"/>
      <c r="VB489" s="24"/>
      <c r="VC489" s="24"/>
      <c r="VD489" s="24"/>
    </row>
    <row r="490" spans="1:576" s="23" customFormat="1" ht="15" customHeight="1" x14ac:dyDescent="0.2">
      <c r="A490" s="18">
        <v>157</v>
      </c>
      <c r="B490" s="89" t="s">
        <v>335</v>
      </c>
      <c r="C490" s="89" t="s">
        <v>336</v>
      </c>
      <c r="D490" s="20">
        <v>14</v>
      </c>
      <c r="E490" s="89" t="s">
        <v>257</v>
      </c>
      <c r="F490" s="89" t="s">
        <v>337</v>
      </c>
      <c r="G490" s="130">
        <v>11</v>
      </c>
      <c r="H490" s="22">
        <v>40</v>
      </c>
      <c r="I490" s="22" t="s">
        <v>109</v>
      </c>
      <c r="J490" s="21" t="s">
        <v>80</v>
      </c>
      <c r="K490" s="21" t="s">
        <v>284</v>
      </c>
      <c r="L490" s="21" t="s">
        <v>299</v>
      </c>
      <c r="M490" s="22">
        <v>1</v>
      </c>
      <c r="N490" s="62">
        <v>19633</v>
      </c>
      <c r="O490" s="62"/>
      <c r="P490" s="62"/>
      <c r="Q490" s="62">
        <f t="shared" si="220"/>
        <v>19633</v>
      </c>
      <c r="R490" s="88"/>
      <c r="S490" s="62">
        <f t="shared" si="221"/>
        <v>3608.333333333333</v>
      </c>
      <c r="T490" s="62">
        <f t="shared" si="222"/>
        <v>36083.333333333328</v>
      </c>
      <c r="U490" s="62">
        <f t="shared" si="223"/>
        <v>2944.95</v>
      </c>
      <c r="V490" s="62">
        <f t="shared" si="224"/>
        <v>588.99</v>
      </c>
      <c r="W490" s="62">
        <f t="shared" si="225"/>
        <v>981.65000000000009</v>
      </c>
      <c r="X490" s="62">
        <f t="shared" si="226"/>
        <v>392.66</v>
      </c>
      <c r="Y490" s="62">
        <v>1261</v>
      </c>
      <c r="Z490" s="62">
        <v>756</v>
      </c>
      <c r="AA490" s="64">
        <f t="shared" si="227"/>
        <v>10825</v>
      </c>
      <c r="AB490" s="64">
        <f t="shared" si="228"/>
        <v>30767.972222222226</v>
      </c>
      <c r="AC490" s="64">
        <f t="shared" si="229"/>
        <v>369215.66666666674</v>
      </c>
      <c r="AD490" s="64"/>
      <c r="AE490" s="64"/>
      <c r="AF490" s="64"/>
      <c r="AG490" s="64"/>
      <c r="AH490" s="64"/>
      <c r="AI490" s="64"/>
      <c r="AJ490" s="64"/>
      <c r="AK490" s="64"/>
      <c r="AL490" s="6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  <c r="NQ490" s="24"/>
      <c r="NR490" s="24"/>
      <c r="NS490" s="24"/>
      <c r="NT490" s="24"/>
      <c r="NU490" s="24"/>
      <c r="NV490" s="24"/>
      <c r="NW490" s="24"/>
      <c r="NX490" s="24"/>
      <c r="NY490" s="24"/>
      <c r="NZ490" s="24"/>
      <c r="OA490" s="24"/>
      <c r="OB490" s="24"/>
      <c r="OC490" s="24"/>
      <c r="OD490" s="24"/>
      <c r="OE490" s="24"/>
      <c r="OF490" s="24"/>
      <c r="OG490" s="24"/>
      <c r="OH490" s="24"/>
      <c r="OI490" s="24"/>
      <c r="OJ490" s="24"/>
      <c r="OK490" s="24"/>
      <c r="OL490" s="24"/>
      <c r="OM490" s="24"/>
      <c r="ON490" s="24"/>
      <c r="OO490" s="24"/>
      <c r="OP490" s="24"/>
      <c r="OQ490" s="24"/>
      <c r="OR490" s="24"/>
      <c r="OS490" s="24"/>
      <c r="OT490" s="24"/>
      <c r="OU490" s="24"/>
      <c r="OV490" s="24"/>
      <c r="OW490" s="24"/>
      <c r="OX490" s="24"/>
      <c r="OY490" s="24"/>
      <c r="OZ490" s="24"/>
      <c r="PA490" s="24"/>
      <c r="PB490" s="24"/>
      <c r="PC490" s="24"/>
      <c r="PD490" s="24"/>
      <c r="PE490" s="24"/>
      <c r="PF490" s="24"/>
      <c r="PG490" s="24"/>
      <c r="PH490" s="24"/>
      <c r="PI490" s="24"/>
      <c r="PJ490" s="24"/>
      <c r="PK490" s="24"/>
      <c r="PL490" s="24"/>
      <c r="PM490" s="24"/>
      <c r="PN490" s="24"/>
      <c r="PO490" s="24"/>
      <c r="PP490" s="24"/>
      <c r="PQ490" s="24"/>
      <c r="PR490" s="24"/>
      <c r="PS490" s="24"/>
      <c r="PT490" s="24"/>
      <c r="PU490" s="24"/>
      <c r="PV490" s="24"/>
      <c r="PW490" s="24"/>
      <c r="PX490" s="24"/>
      <c r="PY490" s="24"/>
      <c r="PZ490" s="24"/>
      <c r="QA490" s="24"/>
      <c r="QB490" s="24"/>
      <c r="QC490" s="24"/>
      <c r="QD490" s="24"/>
      <c r="QE490" s="24"/>
      <c r="QF490" s="24"/>
      <c r="QG490" s="24"/>
      <c r="QH490" s="24"/>
      <c r="QI490" s="24"/>
      <c r="QJ490" s="24"/>
      <c r="QK490" s="24"/>
      <c r="QL490" s="24"/>
      <c r="QM490" s="24"/>
      <c r="QN490" s="24"/>
      <c r="QO490" s="24"/>
      <c r="QP490" s="24"/>
      <c r="QQ490" s="24"/>
      <c r="QR490" s="24"/>
      <c r="QS490" s="24"/>
      <c r="QT490" s="24"/>
      <c r="QU490" s="24"/>
      <c r="QV490" s="24"/>
      <c r="QW490" s="24"/>
      <c r="QX490" s="24"/>
      <c r="QY490" s="24"/>
      <c r="QZ490" s="24"/>
      <c r="RA490" s="24"/>
      <c r="RB490" s="24"/>
      <c r="RC490" s="24"/>
      <c r="RD490" s="24"/>
      <c r="RE490" s="24"/>
      <c r="RF490" s="24"/>
      <c r="RG490" s="24"/>
      <c r="RH490" s="24"/>
      <c r="RI490" s="24"/>
      <c r="RJ490" s="24"/>
      <c r="RK490" s="24"/>
      <c r="RL490" s="24"/>
      <c r="RM490" s="24"/>
      <c r="RN490" s="24"/>
      <c r="RO490" s="24"/>
      <c r="RP490" s="24"/>
      <c r="RQ490" s="24"/>
      <c r="RR490" s="24"/>
      <c r="RS490" s="24"/>
      <c r="RT490" s="24"/>
      <c r="RU490" s="24"/>
      <c r="RV490" s="24"/>
      <c r="RW490" s="24"/>
      <c r="RX490" s="24"/>
      <c r="RY490" s="24"/>
      <c r="RZ490" s="24"/>
      <c r="SA490" s="24"/>
      <c r="SB490" s="24"/>
      <c r="SC490" s="24"/>
      <c r="SD490" s="24"/>
      <c r="SE490" s="24"/>
      <c r="SF490" s="24"/>
      <c r="SG490" s="24"/>
      <c r="SH490" s="24"/>
      <c r="SI490" s="24"/>
      <c r="SJ490" s="24"/>
      <c r="SK490" s="24"/>
      <c r="SL490" s="24"/>
      <c r="SM490" s="24"/>
      <c r="SN490" s="24"/>
      <c r="SO490" s="24"/>
      <c r="SP490" s="24"/>
      <c r="SQ490" s="24"/>
      <c r="SR490" s="24"/>
      <c r="SS490" s="24"/>
      <c r="ST490" s="24"/>
      <c r="SU490" s="24"/>
      <c r="SV490" s="24"/>
      <c r="SW490" s="24"/>
      <c r="SX490" s="24"/>
      <c r="SY490" s="24"/>
      <c r="SZ490" s="24"/>
      <c r="TA490" s="24"/>
      <c r="TB490" s="24"/>
      <c r="TC490" s="24"/>
      <c r="TD490" s="24"/>
      <c r="TE490" s="24"/>
      <c r="TF490" s="24"/>
      <c r="TG490" s="24"/>
      <c r="TH490" s="24"/>
      <c r="TI490" s="24"/>
      <c r="TJ490" s="24"/>
      <c r="TK490" s="24"/>
      <c r="TL490" s="24"/>
      <c r="TM490" s="24"/>
      <c r="TN490" s="24"/>
      <c r="TO490" s="24"/>
      <c r="TP490" s="24"/>
      <c r="TQ490" s="24"/>
      <c r="TR490" s="24"/>
      <c r="TS490" s="24"/>
      <c r="TT490" s="24"/>
      <c r="TU490" s="24"/>
      <c r="TV490" s="24"/>
      <c r="TW490" s="24"/>
      <c r="TX490" s="24"/>
      <c r="TY490" s="24"/>
      <c r="TZ490" s="24"/>
      <c r="UA490" s="24"/>
      <c r="UB490" s="24"/>
      <c r="UC490" s="24"/>
      <c r="UD490" s="24"/>
      <c r="UE490" s="24"/>
      <c r="UF490" s="24"/>
      <c r="UG490" s="24"/>
      <c r="UH490" s="24"/>
      <c r="UI490" s="24"/>
      <c r="UJ490" s="24"/>
      <c r="UK490" s="24"/>
      <c r="UL490" s="24"/>
      <c r="UM490" s="24"/>
      <c r="UN490" s="24"/>
      <c r="UO490" s="24"/>
      <c r="UP490" s="24"/>
      <c r="UQ490" s="24"/>
      <c r="UR490" s="24"/>
      <c r="US490" s="24"/>
      <c r="UT490" s="24"/>
      <c r="UU490" s="24"/>
      <c r="UV490" s="24"/>
      <c r="UW490" s="24"/>
      <c r="UX490" s="24"/>
      <c r="UY490" s="24"/>
      <c r="UZ490" s="24"/>
      <c r="VA490" s="24"/>
      <c r="VB490" s="24"/>
      <c r="VC490" s="24"/>
      <c r="VD490" s="24"/>
    </row>
    <row r="491" spans="1:576" s="23" customFormat="1" ht="15" customHeight="1" x14ac:dyDescent="0.2">
      <c r="A491" s="18">
        <v>158</v>
      </c>
      <c r="B491" s="89" t="s">
        <v>335</v>
      </c>
      <c r="C491" s="89" t="s">
        <v>336</v>
      </c>
      <c r="D491" s="20">
        <v>14</v>
      </c>
      <c r="E491" s="89" t="s">
        <v>257</v>
      </c>
      <c r="F491" s="89" t="s">
        <v>337</v>
      </c>
      <c r="G491" s="130">
        <v>11</v>
      </c>
      <c r="H491" s="22">
        <v>40</v>
      </c>
      <c r="I491" s="22" t="s">
        <v>109</v>
      </c>
      <c r="J491" s="21" t="s">
        <v>131</v>
      </c>
      <c r="K491" s="21" t="s">
        <v>281</v>
      </c>
      <c r="L491" s="21" t="s">
        <v>299</v>
      </c>
      <c r="M491" s="22">
        <v>1</v>
      </c>
      <c r="N491" s="62">
        <v>19633</v>
      </c>
      <c r="O491" s="62"/>
      <c r="P491" s="62"/>
      <c r="Q491" s="62">
        <f t="shared" si="220"/>
        <v>19633</v>
      </c>
      <c r="R491" s="62">
        <f>70.1*7</f>
        <v>490.69999999999993</v>
      </c>
      <c r="S491" s="62">
        <f t="shared" si="221"/>
        <v>3608.333333333333</v>
      </c>
      <c r="T491" s="62">
        <f t="shared" si="222"/>
        <v>36083.333333333328</v>
      </c>
      <c r="U491" s="62">
        <f t="shared" si="223"/>
        <v>2944.95</v>
      </c>
      <c r="V491" s="62">
        <f t="shared" si="224"/>
        <v>588.99</v>
      </c>
      <c r="W491" s="62">
        <f t="shared" si="225"/>
        <v>981.65000000000009</v>
      </c>
      <c r="X491" s="62">
        <f t="shared" si="226"/>
        <v>392.66</v>
      </c>
      <c r="Y491" s="62">
        <v>1261</v>
      </c>
      <c r="Z491" s="62">
        <v>756</v>
      </c>
      <c r="AA491" s="64">
        <f t="shared" si="227"/>
        <v>10825</v>
      </c>
      <c r="AB491" s="64">
        <f t="shared" si="228"/>
        <v>31258.672222222227</v>
      </c>
      <c r="AC491" s="64">
        <f t="shared" si="229"/>
        <v>375104.06666666671</v>
      </c>
      <c r="AD491" s="64"/>
      <c r="AE491" s="64"/>
      <c r="AF491" s="64"/>
      <c r="AG491" s="64"/>
      <c r="AH491" s="64"/>
      <c r="AI491" s="64"/>
      <c r="AJ491" s="64"/>
      <c r="AK491" s="64"/>
      <c r="AL491" s="6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  <c r="IU491" s="24"/>
      <c r="IV491" s="24"/>
      <c r="IW491" s="24"/>
      <c r="IX491" s="24"/>
      <c r="IY491" s="24"/>
      <c r="IZ491" s="24"/>
      <c r="JA491" s="24"/>
      <c r="JB491" s="24"/>
      <c r="JC491" s="24"/>
      <c r="JD491" s="24"/>
      <c r="JE491" s="24"/>
      <c r="JF491" s="24"/>
      <c r="JG491" s="24"/>
      <c r="JH491" s="24"/>
      <c r="JI491" s="24"/>
      <c r="JJ491" s="24"/>
      <c r="JK491" s="24"/>
      <c r="JL491" s="24"/>
      <c r="JM491" s="24"/>
      <c r="JN491" s="24"/>
      <c r="JO491" s="24"/>
      <c r="JP491" s="24"/>
      <c r="JQ491" s="24"/>
      <c r="JR491" s="24"/>
      <c r="JS491" s="24"/>
      <c r="JT491" s="24"/>
      <c r="JU491" s="24"/>
      <c r="JV491" s="24"/>
      <c r="JW491" s="24"/>
      <c r="JX491" s="24"/>
      <c r="JY491" s="24"/>
      <c r="JZ491" s="24"/>
      <c r="KA491" s="24"/>
      <c r="KB491" s="24"/>
      <c r="KC491" s="24"/>
      <c r="KD491" s="24"/>
      <c r="KE491" s="24"/>
      <c r="KF491" s="24"/>
      <c r="KG491" s="24"/>
      <c r="KH491" s="24"/>
      <c r="KI491" s="24"/>
      <c r="KJ491" s="24"/>
      <c r="KK491" s="24"/>
      <c r="KL491" s="24"/>
      <c r="KM491" s="24"/>
      <c r="KN491" s="24"/>
      <c r="KO491" s="24"/>
      <c r="KP491" s="24"/>
      <c r="KQ491" s="24"/>
      <c r="KR491" s="24"/>
      <c r="KS491" s="24"/>
      <c r="KT491" s="24"/>
      <c r="KU491" s="24"/>
      <c r="KV491" s="24"/>
      <c r="KW491" s="24"/>
      <c r="KX491" s="24"/>
      <c r="KY491" s="24"/>
      <c r="KZ491" s="24"/>
      <c r="LA491" s="24"/>
      <c r="LB491" s="24"/>
      <c r="LC491" s="24"/>
      <c r="LD491" s="24"/>
      <c r="LE491" s="24"/>
      <c r="LF491" s="24"/>
      <c r="LG491" s="24"/>
      <c r="LH491" s="24"/>
      <c r="LI491" s="24"/>
      <c r="LJ491" s="24"/>
      <c r="LK491" s="24"/>
      <c r="LL491" s="24"/>
      <c r="LM491" s="24"/>
      <c r="LN491" s="24"/>
      <c r="LO491" s="24"/>
      <c r="LP491" s="24"/>
      <c r="LQ491" s="24"/>
      <c r="LR491" s="24"/>
      <c r="LS491" s="24"/>
      <c r="LT491" s="24"/>
      <c r="LU491" s="24"/>
      <c r="LV491" s="24"/>
      <c r="LW491" s="24"/>
      <c r="LX491" s="24"/>
      <c r="LY491" s="24"/>
      <c r="LZ491" s="24"/>
      <c r="MA491" s="24"/>
      <c r="MB491" s="24"/>
      <c r="MC491" s="24"/>
      <c r="MD491" s="24"/>
      <c r="ME491" s="24"/>
      <c r="MF491" s="24"/>
      <c r="MG491" s="24"/>
      <c r="MH491" s="24"/>
      <c r="MI491" s="24"/>
      <c r="MJ491" s="24"/>
      <c r="MK491" s="24"/>
      <c r="ML491" s="24"/>
      <c r="MM491" s="24"/>
      <c r="MN491" s="24"/>
      <c r="MO491" s="24"/>
      <c r="MP491" s="24"/>
      <c r="MQ491" s="24"/>
      <c r="MR491" s="24"/>
      <c r="MS491" s="24"/>
      <c r="MT491" s="24"/>
      <c r="MU491" s="24"/>
      <c r="MV491" s="24"/>
      <c r="MW491" s="24"/>
      <c r="MX491" s="24"/>
      <c r="MY491" s="24"/>
      <c r="MZ491" s="24"/>
      <c r="NA491" s="24"/>
      <c r="NB491" s="24"/>
      <c r="NC491" s="24"/>
      <c r="ND491" s="24"/>
      <c r="NE491" s="24"/>
      <c r="NF491" s="24"/>
      <c r="NG491" s="24"/>
      <c r="NH491" s="24"/>
      <c r="NI491" s="24"/>
      <c r="NJ491" s="24"/>
      <c r="NK491" s="24"/>
      <c r="NL491" s="24"/>
      <c r="NM491" s="24"/>
      <c r="NN491" s="24"/>
      <c r="NO491" s="24"/>
      <c r="NP491" s="24"/>
      <c r="NQ491" s="24"/>
      <c r="NR491" s="24"/>
      <c r="NS491" s="24"/>
      <c r="NT491" s="24"/>
      <c r="NU491" s="24"/>
      <c r="NV491" s="24"/>
      <c r="NW491" s="24"/>
      <c r="NX491" s="24"/>
      <c r="NY491" s="24"/>
      <c r="NZ491" s="24"/>
      <c r="OA491" s="24"/>
      <c r="OB491" s="24"/>
      <c r="OC491" s="24"/>
      <c r="OD491" s="24"/>
      <c r="OE491" s="24"/>
      <c r="OF491" s="24"/>
      <c r="OG491" s="24"/>
      <c r="OH491" s="24"/>
      <c r="OI491" s="24"/>
      <c r="OJ491" s="24"/>
      <c r="OK491" s="24"/>
      <c r="OL491" s="24"/>
      <c r="OM491" s="24"/>
      <c r="ON491" s="24"/>
      <c r="OO491" s="24"/>
      <c r="OP491" s="24"/>
      <c r="OQ491" s="24"/>
      <c r="OR491" s="24"/>
      <c r="OS491" s="24"/>
      <c r="OT491" s="24"/>
      <c r="OU491" s="24"/>
      <c r="OV491" s="24"/>
      <c r="OW491" s="24"/>
      <c r="OX491" s="24"/>
      <c r="OY491" s="24"/>
      <c r="OZ491" s="24"/>
      <c r="PA491" s="24"/>
      <c r="PB491" s="24"/>
      <c r="PC491" s="24"/>
      <c r="PD491" s="24"/>
      <c r="PE491" s="24"/>
      <c r="PF491" s="24"/>
      <c r="PG491" s="24"/>
      <c r="PH491" s="24"/>
      <c r="PI491" s="24"/>
      <c r="PJ491" s="24"/>
      <c r="PK491" s="24"/>
      <c r="PL491" s="24"/>
      <c r="PM491" s="24"/>
      <c r="PN491" s="24"/>
      <c r="PO491" s="24"/>
      <c r="PP491" s="24"/>
      <c r="PQ491" s="24"/>
      <c r="PR491" s="24"/>
      <c r="PS491" s="24"/>
      <c r="PT491" s="24"/>
      <c r="PU491" s="24"/>
      <c r="PV491" s="24"/>
      <c r="PW491" s="24"/>
      <c r="PX491" s="24"/>
      <c r="PY491" s="24"/>
      <c r="PZ491" s="24"/>
      <c r="QA491" s="24"/>
      <c r="QB491" s="24"/>
      <c r="QC491" s="24"/>
      <c r="QD491" s="24"/>
      <c r="QE491" s="24"/>
      <c r="QF491" s="24"/>
      <c r="QG491" s="24"/>
      <c r="QH491" s="24"/>
      <c r="QI491" s="24"/>
      <c r="QJ491" s="24"/>
      <c r="QK491" s="24"/>
      <c r="QL491" s="24"/>
      <c r="QM491" s="24"/>
      <c r="QN491" s="24"/>
      <c r="QO491" s="24"/>
      <c r="QP491" s="24"/>
      <c r="QQ491" s="24"/>
      <c r="QR491" s="24"/>
      <c r="QS491" s="24"/>
      <c r="QT491" s="24"/>
      <c r="QU491" s="24"/>
      <c r="QV491" s="24"/>
      <c r="QW491" s="24"/>
      <c r="QX491" s="24"/>
      <c r="QY491" s="24"/>
      <c r="QZ491" s="24"/>
      <c r="RA491" s="24"/>
      <c r="RB491" s="24"/>
      <c r="RC491" s="24"/>
      <c r="RD491" s="24"/>
      <c r="RE491" s="24"/>
      <c r="RF491" s="24"/>
      <c r="RG491" s="24"/>
      <c r="RH491" s="24"/>
      <c r="RI491" s="24"/>
      <c r="RJ491" s="24"/>
      <c r="RK491" s="24"/>
      <c r="RL491" s="24"/>
      <c r="RM491" s="24"/>
      <c r="RN491" s="24"/>
      <c r="RO491" s="24"/>
      <c r="RP491" s="24"/>
      <c r="RQ491" s="24"/>
      <c r="RR491" s="24"/>
      <c r="RS491" s="24"/>
      <c r="RT491" s="24"/>
      <c r="RU491" s="24"/>
      <c r="RV491" s="24"/>
      <c r="RW491" s="24"/>
      <c r="RX491" s="24"/>
      <c r="RY491" s="24"/>
      <c r="RZ491" s="24"/>
      <c r="SA491" s="24"/>
      <c r="SB491" s="24"/>
      <c r="SC491" s="24"/>
      <c r="SD491" s="24"/>
      <c r="SE491" s="24"/>
      <c r="SF491" s="24"/>
      <c r="SG491" s="24"/>
      <c r="SH491" s="24"/>
      <c r="SI491" s="24"/>
      <c r="SJ491" s="24"/>
      <c r="SK491" s="24"/>
      <c r="SL491" s="24"/>
      <c r="SM491" s="24"/>
      <c r="SN491" s="24"/>
      <c r="SO491" s="24"/>
      <c r="SP491" s="24"/>
      <c r="SQ491" s="24"/>
      <c r="SR491" s="24"/>
      <c r="SS491" s="24"/>
      <c r="ST491" s="24"/>
      <c r="SU491" s="24"/>
      <c r="SV491" s="24"/>
      <c r="SW491" s="24"/>
      <c r="SX491" s="24"/>
      <c r="SY491" s="24"/>
      <c r="SZ491" s="24"/>
      <c r="TA491" s="24"/>
      <c r="TB491" s="24"/>
      <c r="TC491" s="24"/>
      <c r="TD491" s="24"/>
      <c r="TE491" s="24"/>
      <c r="TF491" s="24"/>
      <c r="TG491" s="24"/>
      <c r="TH491" s="24"/>
      <c r="TI491" s="24"/>
      <c r="TJ491" s="24"/>
      <c r="TK491" s="24"/>
      <c r="TL491" s="24"/>
      <c r="TM491" s="24"/>
      <c r="TN491" s="24"/>
      <c r="TO491" s="24"/>
      <c r="TP491" s="24"/>
      <c r="TQ491" s="24"/>
      <c r="TR491" s="24"/>
      <c r="TS491" s="24"/>
      <c r="TT491" s="24"/>
      <c r="TU491" s="24"/>
      <c r="TV491" s="24"/>
      <c r="TW491" s="24"/>
      <c r="TX491" s="24"/>
      <c r="TY491" s="24"/>
      <c r="TZ491" s="24"/>
      <c r="UA491" s="24"/>
      <c r="UB491" s="24"/>
      <c r="UC491" s="24"/>
      <c r="UD491" s="24"/>
      <c r="UE491" s="24"/>
      <c r="UF491" s="24"/>
      <c r="UG491" s="24"/>
      <c r="UH491" s="24"/>
      <c r="UI491" s="24"/>
      <c r="UJ491" s="24"/>
      <c r="UK491" s="24"/>
      <c r="UL491" s="24"/>
      <c r="UM491" s="24"/>
      <c r="UN491" s="24"/>
      <c r="UO491" s="24"/>
      <c r="UP491" s="24"/>
      <c r="UQ491" s="24"/>
      <c r="UR491" s="24"/>
      <c r="US491" s="24"/>
      <c r="UT491" s="24"/>
      <c r="UU491" s="24"/>
      <c r="UV491" s="24"/>
      <c r="UW491" s="24"/>
      <c r="UX491" s="24"/>
      <c r="UY491" s="24"/>
      <c r="UZ491" s="24"/>
      <c r="VA491" s="24"/>
      <c r="VB491" s="24"/>
      <c r="VC491" s="24"/>
      <c r="VD491" s="24"/>
    </row>
    <row r="492" spans="1:576" s="23" customFormat="1" ht="15" customHeight="1" x14ac:dyDescent="0.2">
      <c r="A492" s="18">
        <v>159</v>
      </c>
      <c r="B492" s="89" t="s">
        <v>335</v>
      </c>
      <c r="C492" s="89" t="s">
        <v>336</v>
      </c>
      <c r="D492" s="20">
        <v>14</v>
      </c>
      <c r="E492" s="89" t="s">
        <v>257</v>
      </c>
      <c r="F492" s="89" t="s">
        <v>337</v>
      </c>
      <c r="G492" s="130">
        <v>11</v>
      </c>
      <c r="H492" s="22">
        <v>40</v>
      </c>
      <c r="I492" s="22" t="s">
        <v>109</v>
      </c>
      <c r="J492" s="21" t="s">
        <v>82</v>
      </c>
      <c r="K492" s="21" t="s">
        <v>285</v>
      </c>
      <c r="L492" s="21" t="s">
        <v>299</v>
      </c>
      <c r="M492" s="22">
        <v>1</v>
      </c>
      <c r="N492" s="62">
        <v>19633</v>
      </c>
      <c r="O492" s="62"/>
      <c r="P492" s="62"/>
      <c r="Q492" s="62">
        <f t="shared" si="220"/>
        <v>19633</v>
      </c>
      <c r="R492" s="62">
        <f>70.1*4</f>
        <v>280.39999999999998</v>
      </c>
      <c r="S492" s="62">
        <f t="shared" si="221"/>
        <v>3608.333333333333</v>
      </c>
      <c r="T492" s="62">
        <f t="shared" si="222"/>
        <v>36083.333333333328</v>
      </c>
      <c r="U492" s="62">
        <f t="shared" si="223"/>
        <v>2944.95</v>
      </c>
      <c r="V492" s="62">
        <f t="shared" si="224"/>
        <v>588.99</v>
      </c>
      <c r="W492" s="62">
        <f t="shared" si="225"/>
        <v>981.65000000000009</v>
      </c>
      <c r="X492" s="62">
        <f t="shared" si="226"/>
        <v>392.66</v>
      </c>
      <c r="Y492" s="62">
        <v>1261</v>
      </c>
      <c r="Z492" s="62">
        <v>756</v>
      </c>
      <c r="AA492" s="64">
        <f t="shared" si="227"/>
        <v>10825</v>
      </c>
      <c r="AB492" s="64">
        <f t="shared" si="228"/>
        <v>31048.372222222228</v>
      </c>
      <c r="AC492" s="64">
        <f t="shared" si="229"/>
        <v>372580.46666666673</v>
      </c>
      <c r="AD492" s="64"/>
      <c r="AE492" s="64"/>
      <c r="AF492" s="64"/>
      <c r="AG492" s="64"/>
      <c r="AH492" s="64"/>
      <c r="AI492" s="64"/>
      <c r="AJ492" s="64"/>
      <c r="AK492" s="64"/>
      <c r="AL492" s="6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4"/>
      <c r="KA492" s="24"/>
      <c r="KB492" s="24"/>
      <c r="KC492" s="24"/>
      <c r="KD492" s="24"/>
      <c r="KE492" s="24"/>
      <c r="KF492" s="24"/>
      <c r="KG492" s="24"/>
      <c r="KH492" s="24"/>
      <c r="KI492" s="24"/>
      <c r="KJ492" s="24"/>
      <c r="KK492" s="24"/>
      <c r="KL492" s="24"/>
      <c r="KM492" s="24"/>
      <c r="KN492" s="24"/>
      <c r="KO492" s="24"/>
      <c r="KP492" s="24"/>
      <c r="KQ492" s="24"/>
      <c r="KR492" s="24"/>
      <c r="KS492" s="24"/>
      <c r="KT492" s="24"/>
      <c r="KU492" s="24"/>
      <c r="KV492" s="24"/>
      <c r="KW492" s="24"/>
      <c r="KX492" s="24"/>
      <c r="KY492" s="24"/>
      <c r="KZ492" s="24"/>
      <c r="LA492" s="24"/>
      <c r="LB492" s="24"/>
      <c r="LC492" s="24"/>
      <c r="LD492" s="24"/>
      <c r="LE492" s="24"/>
      <c r="LF492" s="24"/>
      <c r="LG492" s="24"/>
      <c r="LH492" s="24"/>
      <c r="LI492" s="24"/>
      <c r="LJ492" s="24"/>
      <c r="LK492" s="24"/>
      <c r="LL492" s="24"/>
      <c r="LM492" s="24"/>
      <c r="LN492" s="24"/>
      <c r="LO492" s="24"/>
      <c r="LP492" s="24"/>
      <c r="LQ492" s="24"/>
      <c r="LR492" s="24"/>
      <c r="LS492" s="24"/>
      <c r="LT492" s="24"/>
      <c r="LU492" s="24"/>
      <c r="LV492" s="24"/>
      <c r="LW492" s="24"/>
      <c r="LX492" s="24"/>
      <c r="LY492" s="24"/>
      <c r="LZ492" s="24"/>
      <c r="MA492" s="24"/>
      <c r="MB492" s="24"/>
      <c r="MC492" s="24"/>
      <c r="MD492" s="24"/>
      <c r="ME492" s="24"/>
      <c r="MF492" s="24"/>
      <c r="MG492" s="24"/>
      <c r="MH492" s="24"/>
      <c r="MI492" s="24"/>
      <c r="MJ492" s="24"/>
      <c r="MK492" s="24"/>
      <c r="ML492" s="24"/>
      <c r="MM492" s="24"/>
      <c r="MN492" s="24"/>
      <c r="MO492" s="24"/>
      <c r="MP492" s="24"/>
      <c r="MQ492" s="24"/>
      <c r="MR492" s="24"/>
      <c r="MS492" s="24"/>
      <c r="MT492" s="24"/>
      <c r="MU492" s="24"/>
      <c r="MV492" s="24"/>
      <c r="MW492" s="24"/>
      <c r="MX492" s="24"/>
      <c r="MY492" s="24"/>
      <c r="MZ492" s="24"/>
      <c r="NA492" s="24"/>
      <c r="NB492" s="24"/>
      <c r="NC492" s="24"/>
      <c r="ND492" s="24"/>
      <c r="NE492" s="24"/>
      <c r="NF492" s="24"/>
      <c r="NG492" s="24"/>
      <c r="NH492" s="24"/>
      <c r="NI492" s="24"/>
      <c r="NJ492" s="24"/>
      <c r="NK492" s="24"/>
      <c r="NL492" s="24"/>
      <c r="NM492" s="24"/>
      <c r="NN492" s="24"/>
      <c r="NO492" s="24"/>
      <c r="NP492" s="24"/>
      <c r="NQ492" s="24"/>
      <c r="NR492" s="24"/>
      <c r="NS492" s="24"/>
      <c r="NT492" s="24"/>
      <c r="NU492" s="24"/>
      <c r="NV492" s="24"/>
      <c r="NW492" s="24"/>
      <c r="NX492" s="24"/>
      <c r="NY492" s="24"/>
      <c r="NZ492" s="24"/>
      <c r="OA492" s="24"/>
      <c r="OB492" s="24"/>
      <c r="OC492" s="24"/>
      <c r="OD492" s="24"/>
      <c r="OE492" s="24"/>
      <c r="OF492" s="24"/>
      <c r="OG492" s="24"/>
      <c r="OH492" s="24"/>
      <c r="OI492" s="24"/>
      <c r="OJ492" s="24"/>
      <c r="OK492" s="24"/>
      <c r="OL492" s="24"/>
      <c r="OM492" s="24"/>
      <c r="ON492" s="24"/>
      <c r="OO492" s="24"/>
      <c r="OP492" s="24"/>
      <c r="OQ492" s="24"/>
      <c r="OR492" s="24"/>
      <c r="OS492" s="24"/>
      <c r="OT492" s="24"/>
      <c r="OU492" s="24"/>
      <c r="OV492" s="24"/>
      <c r="OW492" s="24"/>
      <c r="OX492" s="24"/>
      <c r="OY492" s="24"/>
      <c r="OZ492" s="24"/>
      <c r="PA492" s="24"/>
      <c r="PB492" s="24"/>
      <c r="PC492" s="24"/>
      <c r="PD492" s="24"/>
      <c r="PE492" s="24"/>
      <c r="PF492" s="24"/>
      <c r="PG492" s="24"/>
      <c r="PH492" s="24"/>
      <c r="PI492" s="24"/>
      <c r="PJ492" s="24"/>
      <c r="PK492" s="24"/>
      <c r="PL492" s="24"/>
      <c r="PM492" s="24"/>
      <c r="PN492" s="24"/>
      <c r="PO492" s="24"/>
      <c r="PP492" s="24"/>
      <c r="PQ492" s="24"/>
      <c r="PR492" s="24"/>
      <c r="PS492" s="24"/>
      <c r="PT492" s="24"/>
      <c r="PU492" s="24"/>
      <c r="PV492" s="24"/>
      <c r="PW492" s="24"/>
      <c r="PX492" s="24"/>
      <c r="PY492" s="24"/>
      <c r="PZ492" s="24"/>
      <c r="QA492" s="24"/>
      <c r="QB492" s="24"/>
      <c r="QC492" s="24"/>
      <c r="QD492" s="24"/>
      <c r="QE492" s="24"/>
      <c r="QF492" s="24"/>
      <c r="QG492" s="24"/>
      <c r="QH492" s="24"/>
      <c r="QI492" s="24"/>
      <c r="QJ492" s="24"/>
      <c r="QK492" s="24"/>
      <c r="QL492" s="24"/>
      <c r="QM492" s="24"/>
      <c r="QN492" s="24"/>
      <c r="QO492" s="24"/>
      <c r="QP492" s="24"/>
      <c r="QQ492" s="24"/>
      <c r="QR492" s="24"/>
      <c r="QS492" s="24"/>
      <c r="QT492" s="24"/>
      <c r="QU492" s="24"/>
      <c r="QV492" s="24"/>
      <c r="QW492" s="24"/>
      <c r="QX492" s="24"/>
      <c r="QY492" s="24"/>
      <c r="QZ492" s="24"/>
      <c r="RA492" s="24"/>
      <c r="RB492" s="24"/>
      <c r="RC492" s="24"/>
      <c r="RD492" s="24"/>
      <c r="RE492" s="24"/>
      <c r="RF492" s="24"/>
      <c r="RG492" s="24"/>
      <c r="RH492" s="24"/>
      <c r="RI492" s="24"/>
      <c r="RJ492" s="24"/>
      <c r="RK492" s="24"/>
      <c r="RL492" s="24"/>
      <c r="RM492" s="24"/>
      <c r="RN492" s="24"/>
      <c r="RO492" s="24"/>
      <c r="RP492" s="24"/>
      <c r="RQ492" s="24"/>
      <c r="RR492" s="24"/>
      <c r="RS492" s="24"/>
      <c r="RT492" s="24"/>
      <c r="RU492" s="24"/>
      <c r="RV492" s="24"/>
      <c r="RW492" s="24"/>
      <c r="RX492" s="24"/>
      <c r="RY492" s="24"/>
      <c r="RZ492" s="24"/>
      <c r="SA492" s="24"/>
      <c r="SB492" s="24"/>
      <c r="SC492" s="24"/>
      <c r="SD492" s="24"/>
      <c r="SE492" s="24"/>
      <c r="SF492" s="24"/>
      <c r="SG492" s="24"/>
      <c r="SH492" s="24"/>
      <c r="SI492" s="24"/>
      <c r="SJ492" s="24"/>
      <c r="SK492" s="24"/>
      <c r="SL492" s="24"/>
      <c r="SM492" s="24"/>
      <c r="SN492" s="24"/>
      <c r="SO492" s="24"/>
      <c r="SP492" s="24"/>
      <c r="SQ492" s="24"/>
      <c r="SR492" s="24"/>
      <c r="SS492" s="24"/>
      <c r="ST492" s="24"/>
      <c r="SU492" s="24"/>
      <c r="SV492" s="24"/>
      <c r="SW492" s="24"/>
      <c r="SX492" s="24"/>
      <c r="SY492" s="24"/>
      <c r="SZ492" s="24"/>
      <c r="TA492" s="24"/>
      <c r="TB492" s="24"/>
      <c r="TC492" s="24"/>
      <c r="TD492" s="24"/>
      <c r="TE492" s="24"/>
      <c r="TF492" s="24"/>
      <c r="TG492" s="24"/>
      <c r="TH492" s="24"/>
      <c r="TI492" s="24"/>
      <c r="TJ492" s="24"/>
      <c r="TK492" s="24"/>
      <c r="TL492" s="24"/>
      <c r="TM492" s="24"/>
      <c r="TN492" s="24"/>
      <c r="TO492" s="24"/>
      <c r="TP492" s="24"/>
      <c r="TQ492" s="24"/>
      <c r="TR492" s="24"/>
      <c r="TS492" s="24"/>
      <c r="TT492" s="24"/>
      <c r="TU492" s="24"/>
      <c r="TV492" s="24"/>
      <c r="TW492" s="24"/>
      <c r="TX492" s="24"/>
      <c r="TY492" s="24"/>
      <c r="TZ492" s="24"/>
      <c r="UA492" s="24"/>
      <c r="UB492" s="24"/>
      <c r="UC492" s="24"/>
      <c r="UD492" s="24"/>
      <c r="UE492" s="24"/>
      <c r="UF492" s="24"/>
      <c r="UG492" s="24"/>
      <c r="UH492" s="24"/>
      <c r="UI492" s="24"/>
      <c r="UJ492" s="24"/>
      <c r="UK492" s="24"/>
      <c r="UL492" s="24"/>
      <c r="UM492" s="24"/>
      <c r="UN492" s="24"/>
      <c r="UO492" s="24"/>
      <c r="UP492" s="24"/>
      <c r="UQ492" s="24"/>
      <c r="UR492" s="24"/>
      <c r="US492" s="24"/>
      <c r="UT492" s="24"/>
      <c r="UU492" s="24"/>
      <c r="UV492" s="24"/>
      <c r="UW492" s="24"/>
      <c r="UX492" s="24"/>
      <c r="UY492" s="24"/>
      <c r="UZ492" s="24"/>
      <c r="VA492" s="24"/>
      <c r="VB492" s="24"/>
      <c r="VC492" s="24"/>
      <c r="VD492" s="24"/>
    </row>
    <row r="493" spans="1:576" s="23" customFormat="1" ht="15" customHeight="1" x14ac:dyDescent="0.2">
      <c r="A493" s="18">
        <v>160</v>
      </c>
      <c r="B493" s="89" t="s">
        <v>335</v>
      </c>
      <c r="C493" s="89" t="s">
        <v>336</v>
      </c>
      <c r="D493" s="20">
        <v>14</v>
      </c>
      <c r="E493" s="89" t="s">
        <v>257</v>
      </c>
      <c r="F493" s="89" t="s">
        <v>337</v>
      </c>
      <c r="G493" s="130">
        <v>11</v>
      </c>
      <c r="H493" s="22">
        <v>40</v>
      </c>
      <c r="I493" s="22" t="s">
        <v>109</v>
      </c>
      <c r="J493" s="21" t="s">
        <v>164</v>
      </c>
      <c r="K493" s="21" t="s">
        <v>281</v>
      </c>
      <c r="L493" s="21" t="s">
        <v>299</v>
      </c>
      <c r="M493" s="22">
        <v>1</v>
      </c>
      <c r="N493" s="62">
        <v>19633</v>
      </c>
      <c r="O493" s="62">
        <f>+N493*20%</f>
        <v>3926.6000000000004</v>
      </c>
      <c r="P493" s="62"/>
      <c r="Q493" s="62">
        <f t="shared" ref="Q493:Q499" si="233">N493+O493+P493</f>
        <v>23559.599999999999</v>
      </c>
      <c r="R493" s="62">
        <f>70.1*7</f>
        <v>490.69999999999993</v>
      </c>
      <c r="S493" s="62">
        <f t="shared" ref="S493:S499" si="234">(Q493+Y493+Z493)/30*5</f>
        <v>4262.7666666666664</v>
      </c>
      <c r="T493" s="62">
        <f t="shared" ref="T493:T499" si="235">(Q493+Y493+Z493)/30*50</f>
        <v>42627.666666666664</v>
      </c>
      <c r="U493" s="62">
        <f t="shared" ref="U493:U499" si="236">Q493*15%</f>
        <v>3533.9399999999996</v>
      </c>
      <c r="V493" s="62">
        <f t="shared" ref="V493:V499" si="237">Q493*3%</f>
        <v>706.7879999999999</v>
      </c>
      <c r="W493" s="62">
        <f t="shared" ref="W493:W499" si="238">Q493*5%</f>
        <v>1177.98</v>
      </c>
      <c r="X493" s="62">
        <f t="shared" ref="X493:X499" si="239">Q493*2%</f>
        <v>471.19200000000001</v>
      </c>
      <c r="Y493" s="62">
        <v>1261</v>
      </c>
      <c r="Z493" s="62">
        <v>756</v>
      </c>
      <c r="AA493" s="64">
        <f t="shared" ref="AA493:AA498" si="240">(Q493+Y493+Z493)/2</f>
        <v>12788.3</v>
      </c>
      <c r="AB493" s="64">
        <f t="shared" ref="AB493:AB500" si="241">Q493+R493+U493+V493+W493+X493+Y493+Z493+(S493/12+T493/12+AA493/12)</f>
        <v>36930.427777777775</v>
      </c>
      <c r="AC493" s="64">
        <f t="shared" ref="AC493:AC499" si="242">+AB493*12</f>
        <v>443165.1333333333</v>
      </c>
      <c r="AD493" s="64"/>
      <c r="AE493" s="64"/>
      <c r="AF493" s="64"/>
      <c r="AG493" s="64"/>
      <c r="AH493" s="64"/>
      <c r="AI493" s="64"/>
      <c r="AJ493" s="64"/>
      <c r="AK493" s="64"/>
      <c r="AL493" s="6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  <c r="IU493" s="24"/>
      <c r="IV493" s="24"/>
      <c r="IW493" s="24"/>
      <c r="IX493" s="24"/>
      <c r="IY493" s="24"/>
      <c r="IZ493" s="24"/>
      <c r="JA493" s="24"/>
      <c r="JB493" s="24"/>
      <c r="JC493" s="24"/>
      <c r="JD493" s="24"/>
      <c r="JE493" s="24"/>
      <c r="JF493" s="24"/>
      <c r="JG493" s="24"/>
      <c r="JH493" s="24"/>
      <c r="JI493" s="24"/>
      <c r="JJ493" s="24"/>
      <c r="JK493" s="24"/>
      <c r="JL493" s="24"/>
      <c r="JM493" s="24"/>
      <c r="JN493" s="24"/>
      <c r="JO493" s="24"/>
      <c r="JP493" s="24"/>
      <c r="JQ493" s="24"/>
      <c r="JR493" s="24"/>
      <c r="JS493" s="24"/>
      <c r="JT493" s="24"/>
      <c r="JU493" s="24"/>
      <c r="JV493" s="24"/>
      <c r="JW493" s="24"/>
      <c r="JX493" s="24"/>
      <c r="JY493" s="24"/>
      <c r="JZ493" s="24"/>
      <c r="KA493" s="24"/>
      <c r="KB493" s="24"/>
      <c r="KC493" s="24"/>
      <c r="KD493" s="24"/>
      <c r="KE493" s="24"/>
      <c r="KF493" s="24"/>
      <c r="KG493" s="24"/>
      <c r="KH493" s="24"/>
      <c r="KI493" s="24"/>
      <c r="KJ493" s="24"/>
      <c r="KK493" s="24"/>
      <c r="KL493" s="24"/>
      <c r="KM493" s="24"/>
      <c r="KN493" s="24"/>
      <c r="KO493" s="24"/>
      <c r="KP493" s="24"/>
      <c r="KQ493" s="24"/>
      <c r="KR493" s="24"/>
      <c r="KS493" s="24"/>
      <c r="KT493" s="24"/>
      <c r="KU493" s="24"/>
      <c r="KV493" s="24"/>
      <c r="KW493" s="24"/>
      <c r="KX493" s="24"/>
      <c r="KY493" s="24"/>
      <c r="KZ493" s="24"/>
      <c r="LA493" s="24"/>
      <c r="LB493" s="24"/>
      <c r="LC493" s="24"/>
      <c r="LD493" s="24"/>
      <c r="LE493" s="24"/>
      <c r="LF493" s="24"/>
      <c r="LG493" s="24"/>
      <c r="LH493" s="24"/>
      <c r="LI493" s="24"/>
      <c r="LJ493" s="24"/>
      <c r="LK493" s="24"/>
      <c r="LL493" s="24"/>
      <c r="LM493" s="24"/>
      <c r="LN493" s="24"/>
      <c r="LO493" s="24"/>
      <c r="LP493" s="24"/>
      <c r="LQ493" s="24"/>
      <c r="LR493" s="24"/>
      <c r="LS493" s="24"/>
      <c r="LT493" s="24"/>
      <c r="LU493" s="24"/>
      <c r="LV493" s="24"/>
      <c r="LW493" s="24"/>
      <c r="LX493" s="24"/>
      <c r="LY493" s="24"/>
      <c r="LZ493" s="24"/>
      <c r="MA493" s="24"/>
      <c r="MB493" s="24"/>
      <c r="MC493" s="24"/>
      <c r="MD493" s="24"/>
      <c r="ME493" s="24"/>
      <c r="MF493" s="24"/>
      <c r="MG493" s="24"/>
      <c r="MH493" s="24"/>
      <c r="MI493" s="24"/>
      <c r="MJ493" s="24"/>
      <c r="MK493" s="24"/>
      <c r="ML493" s="24"/>
      <c r="MM493" s="24"/>
      <c r="MN493" s="24"/>
      <c r="MO493" s="24"/>
      <c r="MP493" s="24"/>
      <c r="MQ493" s="24"/>
      <c r="MR493" s="24"/>
      <c r="MS493" s="24"/>
      <c r="MT493" s="24"/>
      <c r="MU493" s="24"/>
      <c r="MV493" s="24"/>
      <c r="MW493" s="24"/>
      <c r="MX493" s="24"/>
      <c r="MY493" s="24"/>
      <c r="MZ493" s="24"/>
      <c r="NA493" s="24"/>
      <c r="NB493" s="24"/>
      <c r="NC493" s="24"/>
      <c r="ND493" s="24"/>
      <c r="NE493" s="24"/>
      <c r="NF493" s="24"/>
      <c r="NG493" s="24"/>
      <c r="NH493" s="24"/>
      <c r="NI493" s="24"/>
      <c r="NJ493" s="24"/>
      <c r="NK493" s="24"/>
      <c r="NL493" s="24"/>
      <c r="NM493" s="24"/>
      <c r="NN493" s="24"/>
      <c r="NO493" s="24"/>
      <c r="NP493" s="24"/>
      <c r="NQ493" s="24"/>
      <c r="NR493" s="24"/>
      <c r="NS493" s="24"/>
      <c r="NT493" s="24"/>
      <c r="NU493" s="24"/>
      <c r="NV493" s="24"/>
      <c r="NW493" s="24"/>
      <c r="NX493" s="24"/>
      <c r="NY493" s="24"/>
      <c r="NZ493" s="24"/>
      <c r="OA493" s="24"/>
      <c r="OB493" s="24"/>
      <c r="OC493" s="24"/>
      <c r="OD493" s="24"/>
      <c r="OE493" s="24"/>
      <c r="OF493" s="24"/>
      <c r="OG493" s="24"/>
      <c r="OH493" s="24"/>
      <c r="OI493" s="24"/>
      <c r="OJ493" s="24"/>
      <c r="OK493" s="24"/>
      <c r="OL493" s="24"/>
      <c r="OM493" s="24"/>
      <c r="ON493" s="24"/>
      <c r="OO493" s="24"/>
      <c r="OP493" s="24"/>
      <c r="OQ493" s="24"/>
      <c r="OR493" s="24"/>
      <c r="OS493" s="24"/>
      <c r="OT493" s="24"/>
      <c r="OU493" s="24"/>
      <c r="OV493" s="24"/>
      <c r="OW493" s="24"/>
      <c r="OX493" s="24"/>
      <c r="OY493" s="24"/>
      <c r="OZ493" s="24"/>
      <c r="PA493" s="24"/>
      <c r="PB493" s="24"/>
      <c r="PC493" s="24"/>
      <c r="PD493" s="24"/>
      <c r="PE493" s="24"/>
      <c r="PF493" s="24"/>
      <c r="PG493" s="24"/>
      <c r="PH493" s="24"/>
      <c r="PI493" s="24"/>
      <c r="PJ493" s="24"/>
      <c r="PK493" s="24"/>
      <c r="PL493" s="24"/>
      <c r="PM493" s="24"/>
      <c r="PN493" s="24"/>
      <c r="PO493" s="24"/>
      <c r="PP493" s="24"/>
      <c r="PQ493" s="24"/>
      <c r="PR493" s="24"/>
      <c r="PS493" s="24"/>
      <c r="PT493" s="24"/>
      <c r="PU493" s="24"/>
      <c r="PV493" s="24"/>
      <c r="PW493" s="24"/>
      <c r="PX493" s="24"/>
      <c r="PY493" s="24"/>
      <c r="PZ493" s="24"/>
      <c r="QA493" s="24"/>
      <c r="QB493" s="24"/>
      <c r="QC493" s="24"/>
      <c r="QD493" s="24"/>
      <c r="QE493" s="24"/>
      <c r="QF493" s="24"/>
      <c r="QG493" s="24"/>
      <c r="QH493" s="24"/>
      <c r="QI493" s="24"/>
      <c r="QJ493" s="24"/>
      <c r="QK493" s="24"/>
      <c r="QL493" s="24"/>
      <c r="QM493" s="24"/>
      <c r="QN493" s="24"/>
      <c r="QO493" s="24"/>
      <c r="QP493" s="24"/>
      <c r="QQ493" s="24"/>
      <c r="QR493" s="24"/>
      <c r="QS493" s="24"/>
      <c r="QT493" s="24"/>
      <c r="QU493" s="24"/>
      <c r="QV493" s="24"/>
      <c r="QW493" s="24"/>
      <c r="QX493" s="24"/>
      <c r="QY493" s="24"/>
      <c r="QZ493" s="24"/>
      <c r="RA493" s="24"/>
      <c r="RB493" s="24"/>
      <c r="RC493" s="24"/>
      <c r="RD493" s="24"/>
      <c r="RE493" s="24"/>
      <c r="RF493" s="24"/>
      <c r="RG493" s="24"/>
      <c r="RH493" s="24"/>
      <c r="RI493" s="24"/>
      <c r="RJ493" s="24"/>
      <c r="RK493" s="24"/>
      <c r="RL493" s="24"/>
      <c r="RM493" s="24"/>
      <c r="RN493" s="24"/>
      <c r="RO493" s="24"/>
      <c r="RP493" s="24"/>
      <c r="RQ493" s="24"/>
      <c r="RR493" s="24"/>
      <c r="RS493" s="24"/>
      <c r="RT493" s="24"/>
      <c r="RU493" s="24"/>
      <c r="RV493" s="24"/>
      <c r="RW493" s="24"/>
      <c r="RX493" s="24"/>
      <c r="RY493" s="24"/>
      <c r="RZ493" s="24"/>
      <c r="SA493" s="24"/>
      <c r="SB493" s="24"/>
      <c r="SC493" s="24"/>
      <c r="SD493" s="24"/>
      <c r="SE493" s="24"/>
      <c r="SF493" s="24"/>
      <c r="SG493" s="24"/>
      <c r="SH493" s="24"/>
      <c r="SI493" s="24"/>
      <c r="SJ493" s="24"/>
      <c r="SK493" s="24"/>
      <c r="SL493" s="24"/>
      <c r="SM493" s="24"/>
      <c r="SN493" s="24"/>
      <c r="SO493" s="24"/>
      <c r="SP493" s="24"/>
      <c r="SQ493" s="24"/>
      <c r="SR493" s="24"/>
      <c r="SS493" s="24"/>
      <c r="ST493" s="24"/>
      <c r="SU493" s="24"/>
      <c r="SV493" s="24"/>
      <c r="SW493" s="24"/>
      <c r="SX493" s="24"/>
      <c r="SY493" s="24"/>
      <c r="SZ493" s="24"/>
      <c r="TA493" s="24"/>
      <c r="TB493" s="24"/>
      <c r="TC493" s="24"/>
      <c r="TD493" s="24"/>
      <c r="TE493" s="24"/>
      <c r="TF493" s="24"/>
      <c r="TG493" s="24"/>
      <c r="TH493" s="24"/>
      <c r="TI493" s="24"/>
      <c r="TJ493" s="24"/>
      <c r="TK493" s="24"/>
      <c r="TL493" s="24"/>
      <c r="TM493" s="24"/>
      <c r="TN493" s="24"/>
      <c r="TO493" s="24"/>
      <c r="TP493" s="24"/>
      <c r="TQ493" s="24"/>
      <c r="TR493" s="24"/>
      <c r="TS493" s="24"/>
      <c r="TT493" s="24"/>
      <c r="TU493" s="24"/>
      <c r="TV493" s="24"/>
      <c r="TW493" s="24"/>
      <c r="TX493" s="24"/>
      <c r="TY493" s="24"/>
      <c r="TZ493" s="24"/>
      <c r="UA493" s="24"/>
      <c r="UB493" s="24"/>
      <c r="UC493" s="24"/>
      <c r="UD493" s="24"/>
      <c r="UE493" s="24"/>
      <c r="UF493" s="24"/>
      <c r="UG493" s="24"/>
      <c r="UH493" s="24"/>
      <c r="UI493" s="24"/>
      <c r="UJ493" s="24"/>
      <c r="UK493" s="24"/>
      <c r="UL493" s="24"/>
      <c r="UM493" s="24"/>
      <c r="UN493" s="24"/>
      <c r="UO493" s="24"/>
      <c r="UP493" s="24"/>
      <c r="UQ493" s="24"/>
      <c r="UR493" s="24"/>
      <c r="US493" s="24"/>
      <c r="UT493" s="24"/>
      <c r="UU493" s="24"/>
      <c r="UV493" s="24"/>
      <c r="UW493" s="24"/>
      <c r="UX493" s="24"/>
      <c r="UY493" s="24"/>
      <c r="UZ493" s="24"/>
      <c r="VA493" s="24"/>
      <c r="VB493" s="24"/>
      <c r="VC493" s="24"/>
      <c r="VD493" s="24"/>
    </row>
    <row r="494" spans="1:576" s="23" customFormat="1" ht="15" customHeight="1" x14ac:dyDescent="0.2">
      <c r="A494" s="18">
        <v>161</v>
      </c>
      <c r="B494" s="89" t="s">
        <v>335</v>
      </c>
      <c r="C494" s="89" t="s">
        <v>336</v>
      </c>
      <c r="D494" s="20">
        <v>14</v>
      </c>
      <c r="E494" s="89" t="s">
        <v>257</v>
      </c>
      <c r="F494" s="89" t="s">
        <v>337</v>
      </c>
      <c r="G494" s="130">
        <v>11</v>
      </c>
      <c r="H494" s="22">
        <v>40</v>
      </c>
      <c r="I494" s="22" t="s">
        <v>109</v>
      </c>
      <c r="J494" s="21" t="s">
        <v>81</v>
      </c>
      <c r="K494" s="21" t="s">
        <v>285</v>
      </c>
      <c r="L494" s="21" t="s">
        <v>299</v>
      </c>
      <c r="M494" s="22">
        <v>1</v>
      </c>
      <c r="N494" s="62">
        <v>19633</v>
      </c>
      <c r="O494" s="62"/>
      <c r="P494" s="62"/>
      <c r="Q494" s="62">
        <f t="shared" si="233"/>
        <v>19633</v>
      </c>
      <c r="R494" s="62">
        <f>70.1*7</f>
        <v>490.69999999999993</v>
      </c>
      <c r="S494" s="62">
        <f t="shared" si="234"/>
        <v>3608.333333333333</v>
      </c>
      <c r="T494" s="62">
        <f t="shared" si="235"/>
        <v>36083.333333333328</v>
      </c>
      <c r="U494" s="62">
        <f t="shared" si="236"/>
        <v>2944.95</v>
      </c>
      <c r="V494" s="62">
        <f t="shared" si="237"/>
        <v>588.99</v>
      </c>
      <c r="W494" s="62">
        <f t="shared" si="238"/>
        <v>981.65000000000009</v>
      </c>
      <c r="X494" s="62">
        <f t="shared" si="239"/>
        <v>392.66</v>
      </c>
      <c r="Y494" s="62">
        <v>1261</v>
      </c>
      <c r="Z494" s="62">
        <v>756</v>
      </c>
      <c r="AA494" s="64">
        <f t="shared" si="240"/>
        <v>10825</v>
      </c>
      <c r="AB494" s="64">
        <f t="shared" si="241"/>
        <v>31258.672222222227</v>
      </c>
      <c r="AC494" s="64">
        <f t="shared" si="242"/>
        <v>375104.06666666671</v>
      </c>
      <c r="AD494" s="64"/>
      <c r="AE494" s="64"/>
      <c r="AF494" s="64"/>
      <c r="AG494" s="64"/>
      <c r="AH494" s="64"/>
      <c r="AI494" s="64"/>
      <c r="AJ494" s="64"/>
      <c r="AK494" s="64"/>
      <c r="AL494" s="6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  <c r="IY494" s="24"/>
      <c r="IZ494" s="24"/>
      <c r="JA494" s="24"/>
      <c r="JB494" s="24"/>
      <c r="JC494" s="24"/>
      <c r="JD494" s="24"/>
      <c r="JE494" s="24"/>
      <c r="JF494" s="24"/>
      <c r="JG494" s="24"/>
      <c r="JH494" s="24"/>
      <c r="JI494" s="24"/>
      <c r="JJ494" s="24"/>
      <c r="JK494" s="24"/>
      <c r="JL494" s="24"/>
      <c r="JM494" s="24"/>
      <c r="JN494" s="24"/>
      <c r="JO494" s="24"/>
      <c r="JP494" s="24"/>
      <c r="JQ494" s="24"/>
      <c r="JR494" s="24"/>
      <c r="JS494" s="24"/>
      <c r="JT494" s="24"/>
      <c r="JU494" s="24"/>
      <c r="JV494" s="24"/>
      <c r="JW494" s="24"/>
      <c r="JX494" s="24"/>
      <c r="JY494" s="24"/>
      <c r="JZ494" s="24"/>
      <c r="KA494" s="24"/>
      <c r="KB494" s="24"/>
      <c r="KC494" s="24"/>
      <c r="KD494" s="24"/>
      <c r="KE494" s="24"/>
      <c r="KF494" s="24"/>
      <c r="KG494" s="24"/>
      <c r="KH494" s="24"/>
      <c r="KI494" s="24"/>
      <c r="KJ494" s="24"/>
      <c r="KK494" s="24"/>
      <c r="KL494" s="24"/>
      <c r="KM494" s="24"/>
      <c r="KN494" s="24"/>
      <c r="KO494" s="24"/>
      <c r="KP494" s="24"/>
      <c r="KQ494" s="24"/>
      <c r="KR494" s="24"/>
      <c r="KS494" s="24"/>
      <c r="KT494" s="24"/>
      <c r="KU494" s="24"/>
      <c r="KV494" s="24"/>
      <c r="KW494" s="24"/>
      <c r="KX494" s="24"/>
      <c r="KY494" s="24"/>
      <c r="KZ494" s="24"/>
      <c r="LA494" s="24"/>
      <c r="LB494" s="24"/>
      <c r="LC494" s="24"/>
      <c r="LD494" s="24"/>
      <c r="LE494" s="24"/>
      <c r="LF494" s="24"/>
      <c r="LG494" s="24"/>
      <c r="LH494" s="24"/>
      <c r="LI494" s="24"/>
      <c r="LJ494" s="24"/>
      <c r="LK494" s="24"/>
      <c r="LL494" s="24"/>
      <c r="LM494" s="24"/>
      <c r="LN494" s="24"/>
      <c r="LO494" s="24"/>
      <c r="LP494" s="24"/>
      <c r="LQ494" s="24"/>
      <c r="LR494" s="24"/>
      <c r="LS494" s="24"/>
      <c r="LT494" s="24"/>
      <c r="LU494" s="24"/>
      <c r="LV494" s="24"/>
      <c r="LW494" s="24"/>
      <c r="LX494" s="24"/>
      <c r="LY494" s="24"/>
      <c r="LZ494" s="24"/>
      <c r="MA494" s="24"/>
      <c r="MB494" s="24"/>
      <c r="MC494" s="24"/>
      <c r="MD494" s="24"/>
      <c r="ME494" s="24"/>
      <c r="MF494" s="24"/>
      <c r="MG494" s="24"/>
      <c r="MH494" s="24"/>
      <c r="MI494" s="24"/>
      <c r="MJ494" s="24"/>
      <c r="MK494" s="24"/>
      <c r="ML494" s="24"/>
      <c r="MM494" s="24"/>
      <c r="MN494" s="24"/>
      <c r="MO494" s="24"/>
      <c r="MP494" s="24"/>
      <c r="MQ494" s="24"/>
      <c r="MR494" s="24"/>
      <c r="MS494" s="24"/>
      <c r="MT494" s="24"/>
      <c r="MU494" s="24"/>
      <c r="MV494" s="24"/>
      <c r="MW494" s="24"/>
      <c r="MX494" s="24"/>
      <c r="MY494" s="24"/>
      <c r="MZ494" s="24"/>
      <c r="NA494" s="24"/>
      <c r="NB494" s="24"/>
      <c r="NC494" s="24"/>
      <c r="ND494" s="24"/>
      <c r="NE494" s="24"/>
      <c r="NF494" s="24"/>
      <c r="NG494" s="24"/>
      <c r="NH494" s="24"/>
      <c r="NI494" s="24"/>
      <c r="NJ494" s="24"/>
      <c r="NK494" s="24"/>
      <c r="NL494" s="24"/>
      <c r="NM494" s="24"/>
      <c r="NN494" s="24"/>
      <c r="NO494" s="24"/>
      <c r="NP494" s="24"/>
      <c r="NQ494" s="24"/>
      <c r="NR494" s="24"/>
      <c r="NS494" s="24"/>
      <c r="NT494" s="24"/>
      <c r="NU494" s="24"/>
      <c r="NV494" s="24"/>
      <c r="NW494" s="24"/>
      <c r="NX494" s="24"/>
      <c r="NY494" s="24"/>
      <c r="NZ494" s="24"/>
      <c r="OA494" s="24"/>
      <c r="OB494" s="24"/>
      <c r="OC494" s="24"/>
      <c r="OD494" s="24"/>
      <c r="OE494" s="24"/>
      <c r="OF494" s="24"/>
      <c r="OG494" s="24"/>
      <c r="OH494" s="24"/>
      <c r="OI494" s="24"/>
      <c r="OJ494" s="24"/>
      <c r="OK494" s="24"/>
      <c r="OL494" s="24"/>
      <c r="OM494" s="24"/>
      <c r="ON494" s="24"/>
      <c r="OO494" s="24"/>
      <c r="OP494" s="24"/>
      <c r="OQ494" s="24"/>
      <c r="OR494" s="24"/>
      <c r="OS494" s="24"/>
      <c r="OT494" s="24"/>
      <c r="OU494" s="24"/>
      <c r="OV494" s="24"/>
      <c r="OW494" s="24"/>
      <c r="OX494" s="24"/>
      <c r="OY494" s="24"/>
      <c r="OZ494" s="24"/>
      <c r="PA494" s="24"/>
      <c r="PB494" s="24"/>
      <c r="PC494" s="24"/>
      <c r="PD494" s="24"/>
      <c r="PE494" s="24"/>
      <c r="PF494" s="24"/>
      <c r="PG494" s="24"/>
      <c r="PH494" s="24"/>
      <c r="PI494" s="24"/>
      <c r="PJ494" s="24"/>
      <c r="PK494" s="24"/>
      <c r="PL494" s="24"/>
      <c r="PM494" s="24"/>
      <c r="PN494" s="24"/>
      <c r="PO494" s="24"/>
      <c r="PP494" s="24"/>
      <c r="PQ494" s="24"/>
      <c r="PR494" s="24"/>
      <c r="PS494" s="24"/>
      <c r="PT494" s="24"/>
      <c r="PU494" s="24"/>
      <c r="PV494" s="24"/>
      <c r="PW494" s="24"/>
      <c r="PX494" s="24"/>
      <c r="PY494" s="24"/>
      <c r="PZ494" s="24"/>
      <c r="QA494" s="24"/>
      <c r="QB494" s="24"/>
      <c r="QC494" s="24"/>
      <c r="QD494" s="24"/>
      <c r="QE494" s="24"/>
      <c r="QF494" s="24"/>
      <c r="QG494" s="24"/>
      <c r="QH494" s="24"/>
      <c r="QI494" s="24"/>
      <c r="QJ494" s="24"/>
      <c r="QK494" s="24"/>
      <c r="QL494" s="24"/>
      <c r="QM494" s="24"/>
      <c r="QN494" s="24"/>
      <c r="QO494" s="24"/>
      <c r="QP494" s="24"/>
      <c r="QQ494" s="24"/>
      <c r="QR494" s="24"/>
      <c r="QS494" s="24"/>
      <c r="QT494" s="24"/>
      <c r="QU494" s="24"/>
      <c r="QV494" s="24"/>
      <c r="QW494" s="24"/>
      <c r="QX494" s="24"/>
      <c r="QY494" s="24"/>
      <c r="QZ494" s="24"/>
      <c r="RA494" s="24"/>
      <c r="RB494" s="24"/>
      <c r="RC494" s="24"/>
      <c r="RD494" s="24"/>
      <c r="RE494" s="24"/>
      <c r="RF494" s="24"/>
      <c r="RG494" s="24"/>
      <c r="RH494" s="24"/>
      <c r="RI494" s="24"/>
      <c r="RJ494" s="24"/>
      <c r="RK494" s="24"/>
      <c r="RL494" s="24"/>
      <c r="RM494" s="24"/>
      <c r="RN494" s="24"/>
      <c r="RO494" s="24"/>
      <c r="RP494" s="24"/>
      <c r="RQ494" s="24"/>
      <c r="RR494" s="24"/>
      <c r="RS494" s="24"/>
      <c r="RT494" s="24"/>
      <c r="RU494" s="24"/>
      <c r="RV494" s="24"/>
      <c r="RW494" s="24"/>
      <c r="RX494" s="24"/>
      <c r="RY494" s="24"/>
      <c r="RZ494" s="24"/>
      <c r="SA494" s="24"/>
      <c r="SB494" s="24"/>
      <c r="SC494" s="24"/>
      <c r="SD494" s="24"/>
      <c r="SE494" s="24"/>
      <c r="SF494" s="24"/>
      <c r="SG494" s="24"/>
      <c r="SH494" s="24"/>
      <c r="SI494" s="24"/>
      <c r="SJ494" s="24"/>
      <c r="SK494" s="24"/>
      <c r="SL494" s="24"/>
      <c r="SM494" s="24"/>
      <c r="SN494" s="24"/>
      <c r="SO494" s="24"/>
      <c r="SP494" s="24"/>
      <c r="SQ494" s="24"/>
      <c r="SR494" s="24"/>
      <c r="SS494" s="24"/>
      <c r="ST494" s="24"/>
      <c r="SU494" s="24"/>
      <c r="SV494" s="24"/>
      <c r="SW494" s="24"/>
      <c r="SX494" s="24"/>
      <c r="SY494" s="24"/>
      <c r="SZ494" s="24"/>
      <c r="TA494" s="24"/>
      <c r="TB494" s="24"/>
      <c r="TC494" s="24"/>
      <c r="TD494" s="24"/>
      <c r="TE494" s="24"/>
      <c r="TF494" s="24"/>
      <c r="TG494" s="24"/>
      <c r="TH494" s="24"/>
      <c r="TI494" s="24"/>
      <c r="TJ494" s="24"/>
      <c r="TK494" s="24"/>
      <c r="TL494" s="24"/>
      <c r="TM494" s="24"/>
      <c r="TN494" s="24"/>
      <c r="TO494" s="24"/>
      <c r="TP494" s="24"/>
      <c r="TQ494" s="24"/>
      <c r="TR494" s="24"/>
      <c r="TS494" s="24"/>
      <c r="TT494" s="24"/>
      <c r="TU494" s="24"/>
      <c r="TV494" s="24"/>
      <c r="TW494" s="24"/>
      <c r="TX494" s="24"/>
      <c r="TY494" s="24"/>
      <c r="TZ494" s="24"/>
      <c r="UA494" s="24"/>
      <c r="UB494" s="24"/>
      <c r="UC494" s="24"/>
      <c r="UD494" s="24"/>
      <c r="UE494" s="24"/>
      <c r="UF494" s="24"/>
      <c r="UG494" s="24"/>
      <c r="UH494" s="24"/>
      <c r="UI494" s="24"/>
      <c r="UJ494" s="24"/>
      <c r="UK494" s="24"/>
      <c r="UL494" s="24"/>
      <c r="UM494" s="24"/>
      <c r="UN494" s="24"/>
      <c r="UO494" s="24"/>
      <c r="UP494" s="24"/>
      <c r="UQ494" s="24"/>
      <c r="UR494" s="24"/>
      <c r="US494" s="24"/>
      <c r="UT494" s="24"/>
      <c r="UU494" s="24"/>
      <c r="UV494" s="24"/>
      <c r="UW494" s="24"/>
      <c r="UX494" s="24"/>
      <c r="UY494" s="24"/>
      <c r="UZ494" s="24"/>
      <c r="VA494" s="24"/>
      <c r="VB494" s="24"/>
      <c r="VC494" s="24"/>
      <c r="VD494" s="24"/>
    </row>
    <row r="495" spans="1:576" s="23" customFormat="1" ht="15" customHeight="1" x14ac:dyDescent="0.2">
      <c r="A495" s="18">
        <v>162</v>
      </c>
      <c r="B495" s="89" t="s">
        <v>335</v>
      </c>
      <c r="C495" s="89" t="s">
        <v>336</v>
      </c>
      <c r="D495" s="20">
        <v>14</v>
      </c>
      <c r="E495" s="89" t="s">
        <v>257</v>
      </c>
      <c r="F495" s="89" t="s">
        <v>337</v>
      </c>
      <c r="G495" s="130">
        <v>11</v>
      </c>
      <c r="H495" s="22">
        <v>40</v>
      </c>
      <c r="I495" s="22" t="s">
        <v>109</v>
      </c>
      <c r="J495" s="21" t="s">
        <v>208</v>
      </c>
      <c r="K495" s="21" t="s">
        <v>285</v>
      </c>
      <c r="L495" s="21" t="s">
        <v>299</v>
      </c>
      <c r="M495" s="22">
        <v>1</v>
      </c>
      <c r="N495" s="62">
        <v>19633</v>
      </c>
      <c r="O495" s="62"/>
      <c r="P495" s="62"/>
      <c r="Q495" s="62">
        <f t="shared" si="233"/>
        <v>19633</v>
      </c>
      <c r="R495" s="62"/>
      <c r="S495" s="62">
        <f t="shared" si="234"/>
        <v>3608.333333333333</v>
      </c>
      <c r="T495" s="62">
        <f t="shared" si="235"/>
        <v>36083.333333333328</v>
      </c>
      <c r="U495" s="62">
        <f t="shared" si="236"/>
        <v>2944.95</v>
      </c>
      <c r="V495" s="62">
        <f t="shared" si="237"/>
        <v>588.99</v>
      </c>
      <c r="W495" s="62">
        <f t="shared" si="238"/>
        <v>981.65000000000009</v>
      </c>
      <c r="X495" s="62">
        <f t="shared" si="239"/>
        <v>392.66</v>
      </c>
      <c r="Y495" s="62">
        <v>1261</v>
      </c>
      <c r="Z495" s="62">
        <v>756</v>
      </c>
      <c r="AA495" s="64">
        <f t="shared" si="240"/>
        <v>10825</v>
      </c>
      <c r="AB495" s="64">
        <f t="shared" si="241"/>
        <v>30767.972222222226</v>
      </c>
      <c r="AC495" s="64">
        <f t="shared" si="242"/>
        <v>369215.66666666674</v>
      </c>
      <c r="AD495" s="64"/>
      <c r="AE495" s="64"/>
      <c r="AF495" s="64"/>
      <c r="AG495" s="64"/>
      <c r="AH495" s="64"/>
      <c r="AI495" s="64"/>
      <c r="AJ495" s="64"/>
      <c r="AK495" s="64"/>
      <c r="AL495" s="6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U495" s="24"/>
      <c r="IV495" s="24"/>
      <c r="IW495" s="24"/>
      <c r="IX495" s="24"/>
      <c r="IY495" s="24"/>
      <c r="IZ495" s="24"/>
      <c r="JA495" s="24"/>
      <c r="JB495" s="24"/>
      <c r="JC495" s="24"/>
      <c r="JD495" s="24"/>
      <c r="JE495" s="24"/>
      <c r="JF495" s="24"/>
      <c r="JG495" s="24"/>
      <c r="JH495" s="24"/>
      <c r="JI495" s="24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JY495" s="24"/>
      <c r="JZ495" s="24"/>
      <c r="KA495" s="24"/>
      <c r="KB495" s="24"/>
      <c r="KC495" s="24"/>
      <c r="KD495" s="24"/>
      <c r="KE495" s="24"/>
      <c r="KF495" s="24"/>
      <c r="KG495" s="24"/>
      <c r="KH495" s="24"/>
      <c r="KI495" s="24"/>
      <c r="KJ495" s="24"/>
      <c r="KK495" s="24"/>
      <c r="KL495" s="24"/>
      <c r="KM495" s="24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C495" s="24"/>
      <c r="LD495" s="24"/>
      <c r="LE495" s="24"/>
      <c r="LF495" s="24"/>
      <c r="LG495" s="24"/>
      <c r="LH495" s="24"/>
      <c r="LI495" s="24"/>
      <c r="LJ495" s="24"/>
      <c r="LK495" s="24"/>
      <c r="LL495" s="24"/>
      <c r="LM495" s="24"/>
      <c r="LN495" s="24"/>
      <c r="LO495" s="24"/>
      <c r="LP495" s="24"/>
      <c r="LQ495" s="24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G495" s="24"/>
      <c r="MH495" s="24"/>
      <c r="MI495" s="24"/>
      <c r="MJ495" s="24"/>
      <c r="MK495" s="24"/>
      <c r="ML495" s="24"/>
      <c r="MM495" s="24"/>
      <c r="MN495" s="24"/>
      <c r="MO495" s="24"/>
      <c r="MP495" s="24"/>
      <c r="MQ495" s="24"/>
      <c r="MR495" s="24"/>
      <c r="MS495" s="24"/>
      <c r="MT495" s="24"/>
      <c r="MU495" s="24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K495" s="24"/>
      <c r="NL495" s="24"/>
      <c r="NM495" s="24"/>
      <c r="NN495" s="24"/>
      <c r="NO495" s="24"/>
      <c r="NP495" s="24"/>
      <c r="NQ495" s="24"/>
      <c r="NR495" s="24"/>
      <c r="NS495" s="24"/>
      <c r="NT495" s="24"/>
      <c r="NU495" s="24"/>
      <c r="NV495" s="24"/>
      <c r="NW495" s="24"/>
      <c r="NX495" s="24"/>
      <c r="NY495" s="24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O495" s="24"/>
      <c r="OP495" s="24"/>
      <c r="OQ495" s="24"/>
      <c r="OR495" s="24"/>
      <c r="OS495" s="24"/>
      <c r="OT495" s="24"/>
      <c r="OU495" s="24"/>
      <c r="OV495" s="24"/>
      <c r="OW495" s="24"/>
      <c r="OX495" s="24"/>
      <c r="OY495" s="24"/>
      <c r="OZ495" s="24"/>
      <c r="PA495" s="24"/>
      <c r="PB495" s="24"/>
      <c r="PC495" s="24"/>
      <c r="PD495" s="24"/>
      <c r="PE495" s="24"/>
      <c r="PF495" s="24"/>
      <c r="PG495" s="24"/>
      <c r="PH495" s="24"/>
      <c r="PI495" s="24"/>
      <c r="PJ495" s="24"/>
      <c r="PK495" s="24"/>
      <c r="PL495" s="24"/>
      <c r="PM495" s="24"/>
      <c r="PN495" s="24"/>
      <c r="PO495" s="24"/>
      <c r="PP495" s="24"/>
      <c r="PQ495" s="24"/>
      <c r="PR495" s="24"/>
      <c r="PS495" s="24"/>
      <c r="PT495" s="24"/>
      <c r="PU495" s="24"/>
      <c r="PV495" s="24"/>
      <c r="PW495" s="24"/>
      <c r="PX495" s="24"/>
      <c r="PY495" s="24"/>
      <c r="PZ495" s="24"/>
      <c r="QA495" s="24"/>
      <c r="QB495" s="24"/>
      <c r="QC495" s="24"/>
      <c r="QD495" s="24"/>
      <c r="QE495" s="24"/>
      <c r="QF495" s="24"/>
      <c r="QG495" s="24"/>
      <c r="QH495" s="24"/>
      <c r="QI495" s="24"/>
      <c r="QJ495" s="24"/>
      <c r="QK495" s="24"/>
      <c r="QL495" s="24"/>
      <c r="QM495" s="24"/>
      <c r="QN495" s="24"/>
      <c r="QO495" s="24"/>
      <c r="QP495" s="24"/>
      <c r="QQ495" s="24"/>
      <c r="QR495" s="24"/>
      <c r="QS495" s="24"/>
      <c r="QT495" s="24"/>
      <c r="QU495" s="24"/>
      <c r="QV495" s="24"/>
      <c r="QW495" s="24"/>
      <c r="QX495" s="24"/>
      <c r="QY495" s="24"/>
      <c r="QZ495" s="24"/>
      <c r="RA495" s="24"/>
      <c r="RB495" s="24"/>
      <c r="RC495" s="24"/>
      <c r="RD495" s="24"/>
      <c r="RE495" s="24"/>
      <c r="RF495" s="24"/>
      <c r="RG495" s="24"/>
      <c r="RH495" s="24"/>
      <c r="RI495" s="24"/>
      <c r="RJ495" s="24"/>
      <c r="RK495" s="24"/>
      <c r="RL495" s="24"/>
      <c r="RM495" s="24"/>
      <c r="RN495" s="24"/>
      <c r="RO495" s="24"/>
      <c r="RP495" s="24"/>
      <c r="RQ495" s="24"/>
      <c r="RR495" s="24"/>
      <c r="RS495" s="24"/>
      <c r="RT495" s="24"/>
      <c r="RU495" s="24"/>
      <c r="RV495" s="24"/>
      <c r="RW495" s="24"/>
      <c r="RX495" s="24"/>
      <c r="RY495" s="24"/>
      <c r="RZ495" s="24"/>
      <c r="SA495" s="24"/>
      <c r="SB495" s="24"/>
      <c r="SC495" s="24"/>
      <c r="SD495" s="24"/>
      <c r="SE495" s="24"/>
      <c r="SF495" s="24"/>
      <c r="SG495" s="24"/>
      <c r="SH495" s="24"/>
      <c r="SI495" s="24"/>
      <c r="SJ495" s="24"/>
      <c r="SK495" s="24"/>
      <c r="SL495" s="24"/>
      <c r="SM495" s="24"/>
      <c r="SN495" s="24"/>
      <c r="SO495" s="24"/>
      <c r="SP495" s="24"/>
      <c r="SQ495" s="24"/>
      <c r="SR495" s="24"/>
      <c r="SS495" s="24"/>
      <c r="ST495" s="24"/>
      <c r="SU495" s="24"/>
      <c r="SV495" s="24"/>
      <c r="SW495" s="24"/>
      <c r="SX495" s="24"/>
      <c r="SY495" s="24"/>
      <c r="SZ495" s="24"/>
      <c r="TA495" s="24"/>
      <c r="TB495" s="24"/>
      <c r="TC495" s="24"/>
      <c r="TD495" s="24"/>
      <c r="TE495" s="24"/>
      <c r="TF495" s="24"/>
      <c r="TG495" s="24"/>
      <c r="TH495" s="24"/>
      <c r="TI495" s="24"/>
      <c r="TJ495" s="24"/>
      <c r="TK495" s="24"/>
      <c r="TL495" s="24"/>
      <c r="TM495" s="24"/>
      <c r="TN495" s="24"/>
      <c r="TO495" s="24"/>
      <c r="TP495" s="24"/>
      <c r="TQ495" s="24"/>
      <c r="TR495" s="24"/>
      <c r="TS495" s="24"/>
      <c r="TT495" s="24"/>
      <c r="TU495" s="24"/>
      <c r="TV495" s="24"/>
      <c r="TW495" s="24"/>
      <c r="TX495" s="24"/>
      <c r="TY495" s="24"/>
      <c r="TZ495" s="24"/>
      <c r="UA495" s="24"/>
      <c r="UB495" s="24"/>
      <c r="UC495" s="24"/>
      <c r="UD495" s="24"/>
      <c r="UE495" s="24"/>
      <c r="UF495" s="24"/>
      <c r="UG495" s="24"/>
      <c r="UH495" s="24"/>
      <c r="UI495" s="24"/>
      <c r="UJ495" s="24"/>
      <c r="UK495" s="24"/>
      <c r="UL495" s="24"/>
      <c r="UM495" s="24"/>
      <c r="UN495" s="24"/>
      <c r="UO495" s="24"/>
      <c r="UP495" s="24"/>
      <c r="UQ495" s="24"/>
      <c r="UR495" s="24"/>
      <c r="US495" s="24"/>
      <c r="UT495" s="24"/>
      <c r="UU495" s="24"/>
      <c r="UV495" s="24"/>
      <c r="UW495" s="24"/>
      <c r="UX495" s="24"/>
      <c r="UY495" s="24"/>
      <c r="UZ495" s="24"/>
      <c r="VA495" s="24"/>
      <c r="VB495" s="24"/>
      <c r="VC495" s="24"/>
      <c r="VD495" s="24"/>
    </row>
    <row r="496" spans="1:576" s="23" customFormat="1" ht="15" customHeight="1" x14ac:dyDescent="0.2">
      <c r="A496" s="18">
        <v>163</v>
      </c>
      <c r="B496" s="89" t="s">
        <v>335</v>
      </c>
      <c r="C496" s="89" t="s">
        <v>336</v>
      </c>
      <c r="D496" s="20">
        <v>14</v>
      </c>
      <c r="E496" s="89" t="s">
        <v>257</v>
      </c>
      <c r="F496" s="89" t="s">
        <v>337</v>
      </c>
      <c r="G496" s="130">
        <v>11</v>
      </c>
      <c r="H496" s="22">
        <v>40</v>
      </c>
      <c r="I496" s="22" t="s">
        <v>109</v>
      </c>
      <c r="J496" s="21" t="s">
        <v>80</v>
      </c>
      <c r="K496" s="21" t="s">
        <v>284</v>
      </c>
      <c r="L496" s="21" t="s">
        <v>299</v>
      </c>
      <c r="M496" s="22">
        <v>1</v>
      </c>
      <c r="N496" s="62">
        <v>19633</v>
      </c>
      <c r="O496" s="62"/>
      <c r="P496" s="62"/>
      <c r="Q496" s="62">
        <f t="shared" si="233"/>
        <v>19633</v>
      </c>
      <c r="R496" s="88"/>
      <c r="S496" s="62">
        <f t="shared" si="234"/>
        <v>3608.333333333333</v>
      </c>
      <c r="T496" s="62">
        <f t="shared" si="235"/>
        <v>36083.333333333328</v>
      </c>
      <c r="U496" s="62">
        <f t="shared" si="236"/>
        <v>2944.95</v>
      </c>
      <c r="V496" s="62">
        <f t="shared" si="237"/>
        <v>588.99</v>
      </c>
      <c r="W496" s="62">
        <f t="shared" si="238"/>
        <v>981.65000000000009</v>
      </c>
      <c r="X496" s="62">
        <f t="shared" si="239"/>
        <v>392.66</v>
      </c>
      <c r="Y496" s="62">
        <v>1261</v>
      </c>
      <c r="Z496" s="62">
        <v>756</v>
      </c>
      <c r="AA496" s="64">
        <f t="shared" si="240"/>
        <v>10825</v>
      </c>
      <c r="AB496" s="64">
        <f t="shared" si="241"/>
        <v>30767.972222222226</v>
      </c>
      <c r="AC496" s="64">
        <f t="shared" si="242"/>
        <v>369215.66666666674</v>
      </c>
      <c r="AD496" s="64"/>
      <c r="AE496" s="64"/>
      <c r="AF496" s="64"/>
      <c r="AG496" s="64"/>
      <c r="AH496" s="64"/>
      <c r="AI496" s="64"/>
      <c r="AJ496" s="64"/>
      <c r="AK496" s="64"/>
      <c r="AL496" s="6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  <c r="IU496" s="24"/>
      <c r="IV496" s="24"/>
      <c r="IW496" s="24"/>
      <c r="IX496" s="24"/>
      <c r="IY496" s="24"/>
      <c r="IZ496" s="24"/>
      <c r="JA496" s="24"/>
      <c r="JB496" s="24"/>
      <c r="JC496" s="24"/>
      <c r="JD496" s="24"/>
      <c r="JE496" s="24"/>
      <c r="JF496" s="24"/>
      <c r="JG496" s="24"/>
      <c r="JH496" s="24"/>
      <c r="JI496" s="24"/>
      <c r="JJ496" s="24"/>
      <c r="JK496" s="24"/>
      <c r="JL496" s="24"/>
      <c r="JM496" s="24"/>
      <c r="JN496" s="24"/>
      <c r="JO496" s="24"/>
      <c r="JP496" s="24"/>
      <c r="JQ496" s="24"/>
      <c r="JR496" s="24"/>
      <c r="JS496" s="24"/>
      <c r="JT496" s="24"/>
      <c r="JU496" s="24"/>
      <c r="JV496" s="24"/>
      <c r="JW496" s="24"/>
      <c r="JX496" s="24"/>
      <c r="JY496" s="24"/>
      <c r="JZ496" s="24"/>
      <c r="KA496" s="24"/>
      <c r="KB496" s="24"/>
      <c r="KC496" s="24"/>
      <c r="KD496" s="24"/>
      <c r="KE496" s="24"/>
      <c r="KF496" s="24"/>
      <c r="KG496" s="24"/>
      <c r="KH496" s="24"/>
      <c r="KI496" s="24"/>
      <c r="KJ496" s="24"/>
      <c r="KK496" s="24"/>
      <c r="KL496" s="24"/>
      <c r="KM496" s="24"/>
      <c r="KN496" s="24"/>
      <c r="KO496" s="24"/>
      <c r="KP496" s="24"/>
      <c r="KQ496" s="24"/>
      <c r="KR496" s="24"/>
      <c r="KS496" s="24"/>
      <c r="KT496" s="24"/>
      <c r="KU496" s="24"/>
      <c r="KV496" s="24"/>
      <c r="KW496" s="24"/>
      <c r="KX496" s="24"/>
      <c r="KY496" s="24"/>
      <c r="KZ496" s="24"/>
      <c r="LA496" s="24"/>
      <c r="LB496" s="24"/>
      <c r="LC496" s="24"/>
      <c r="LD496" s="24"/>
      <c r="LE496" s="24"/>
      <c r="LF496" s="24"/>
      <c r="LG496" s="24"/>
      <c r="LH496" s="24"/>
      <c r="LI496" s="24"/>
      <c r="LJ496" s="24"/>
      <c r="LK496" s="24"/>
      <c r="LL496" s="24"/>
      <c r="LM496" s="24"/>
      <c r="LN496" s="24"/>
      <c r="LO496" s="24"/>
      <c r="LP496" s="24"/>
      <c r="LQ496" s="24"/>
      <c r="LR496" s="24"/>
      <c r="LS496" s="24"/>
      <c r="LT496" s="24"/>
      <c r="LU496" s="24"/>
      <c r="LV496" s="24"/>
      <c r="LW496" s="24"/>
      <c r="LX496" s="24"/>
      <c r="LY496" s="24"/>
      <c r="LZ496" s="24"/>
      <c r="MA496" s="24"/>
      <c r="MB496" s="24"/>
      <c r="MC496" s="24"/>
      <c r="MD496" s="24"/>
      <c r="ME496" s="24"/>
      <c r="MF496" s="24"/>
      <c r="MG496" s="24"/>
      <c r="MH496" s="24"/>
      <c r="MI496" s="24"/>
      <c r="MJ496" s="24"/>
      <c r="MK496" s="24"/>
      <c r="ML496" s="24"/>
      <c r="MM496" s="24"/>
      <c r="MN496" s="24"/>
      <c r="MO496" s="24"/>
      <c r="MP496" s="24"/>
      <c r="MQ496" s="24"/>
      <c r="MR496" s="24"/>
      <c r="MS496" s="24"/>
      <c r="MT496" s="24"/>
      <c r="MU496" s="24"/>
      <c r="MV496" s="24"/>
      <c r="MW496" s="24"/>
      <c r="MX496" s="24"/>
      <c r="MY496" s="24"/>
      <c r="MZ496" s="24"/>
      <c r="NA496" s="24"/>
      <c r="NB496" s="24"/>
      <c r="NC496" s="24"/>
      <c r="ND496" s="24"/>
      <c r="NE496" s="24"/>
      <c r="NF496" s="24"/>
      <c r="NG496" s="24"/>
      <c r="NH496" s="24"/>
      <c r="NI496" s="24"/>
      <c r="NJ496" s="24"/>
      <c r="NK496" s="24"/>
      <c r="NL496" s="24"/>
      <c r="NM496" s="24"/>
      <c r="NN496" s="24"/>
      <c r="NO496" s="24"/>
      <c r="NP496" s="24"/>
      <c r="NQ496" s="24"/>
      <c r="NR496" s="24"/>
      <c r="NS496" s="24"/>
      <c r="NT496" s="24"/>
      <c r="NU496" s="24"/>
      <c r="NV496" s="24"/>
      <c r="NW496" s="24"/>
      <c r="NX496" s="24"/>
      <c r="NY496" s="24"/>
      <c r="NZ496" s="24"/>
      <c r="OA496" s="24"/>
      <c r="OB496" s="24"/>
      <c r="OC496" s="24"/>
      <c r="OD496" s="24"/>
      <c r="OE496" s="24"/>
      <c r="OF496" s="24"/>
      <c r="OG496" s="24"/>
      <c r="OH496" s="24"/>
      <c r="OI496" s="24"/>
      <c r="OJ496" s="24"/>
      <c r="OK496" s="24"/>
      <c r="OL496" s="24"/>
      <c r="OM496" s="24"/>
      <c r="ON496" s="24"/>
      <c r="OO496" s="24"/>
      <c r="OP496" s="24"/>
      <c r="OQ496" s="24"/>
      <c r="OR496" s="24"/>
      <c r="OS496" s="24"/>
      <c r="OT496" s="24"/>
      <c r="OU496" s="24"/>
      <c r="OV496" s="24"/>
      <c r="OW496" s="24"/>
      <c r="OX496" s="24"/>
      <c r="OY496" s="24"/>
      <c r="OZ496" s="24"/>
      <c r="PA496" s="24"/>
      <c r="PB496" s="24"/>
      <c r="PC496" s="24"/>
      <c r="PD496" s="24"/>
      <c r="PE496" s="24"/>
      <c r="PF496" s="24"/>
      <c r="PG496" s="24"/>
      <c r="PH496" s="24"/>
      <c r="PI496" s="24"/>
      <c r="PJ496" s="24"/>
      <c r="PK496" s="24"/>
      <c r="PL496" s="24"/>
      <c r="PM496" s="24"/>
      <c r="PN496" s="24"/>
      <c r="PO496" s="24"/>
      <c r="PP496" s="24"/>
      <c r="PQ496" s="24"/>
      <c r="PR496" s="24"/>
      <c r="PS496" s="24"/>
      <c r="PT496" s="24"/>
      <c r="PU496" s="24"/>
      <c r="PV496" s="24"/>
      <c r="PW496" s="24"/>
      <c r="PX496" s="24"/>
      <c r="PY496" s="24"/>
      <c r="PZ496" s="24"/>
      <c r="QA496" s="24"/>
      <c r="QB496" s="24"/>
      <c r="QC496" s="24"/>
      <c r="QD496" s="24"/>
      <c r="QE496" s="24"/>
      <c r="QF496" s="24"/>
      <c r="QG496" s="24"/>
      <c r="QH496" s="24"/>
      <c r="QI496" s="24"/>
      <c r="QJ496" s="24"/>
      <c r="QK496" s="24"/>
      <c r="QL496" s="24"/>
      <c r="QM496" s="24"/>
      <c r="QN496" s="24"/>
      <c r="QO496" s="24"/>
      <c r="QP496" s="24"/>
      <c r="QQ496" s="24"/>
      <c r="QR496" s="24"/>
      <c r="QS496" s="24"/>
      <c r="QT496" s="24"/>
      <c r="QU496" s="24"/>
      <c r="QV496" s="24"/>
      <c r="QW496" s="24"/>
      <c r="QX496" s="24"/>
      <c r="QY496" s="24"/>
      <c r="QZ496" s="24"/>
      <c r="RA496" s="24"/>
      <c r="RB496" s="24"/>
      <c r="RC496" s="24"/>
      <c r="RD496" s="24"/>
      <c r="RE496" s="24"/>
      <c r="RF496" s="24"/>
      <c r="RG496" s="24"/>
      <c r="RH496" s="24"/>
      <c r="RI496" s="24"/>
      <c r="RJ496" s="24"/>
      <c r="RK496" s="24"/>
      <c r="RL496" s="24"/>
      <c r="RM496" s="24"/>
      <c r="RN496" s="24"/>
      <c r="RO496" s="24"/>
      <c r="RP496" s="24"/>
      <c r="RQ496" s="24"/>
      <c r="RR496" s="24"/>
      <c r="RS496" s="24"/>
      <c r="RT496" s="24"/>
      <c r="RU496" s="24"/>
      <c r="RV496" s="24"/>
      <c r="RW496" s="24"/>
      <c r="RX496" s="24"/>
      <c r="RY496" s="24"/>
      <c r="RZ496" s="24"/>
      <c r="SA496" s="24"/>
      <c r="SB496" s="24"/>
      <c r="SC496" s="24"/>
      <c r="SD496" s="24"/>
      <c r="SE496" s="24"/>
      <c r="SF496" s="24"/>
      <c r="SG496" s="24"/>
      <c r="SH496" s="24"/>
      <c r="SI496" s="24"/>
      <c r="SJ496" s="24"/>
      <c r="SK496" s="24"/>
      <c r="SL496" s="24"/>
      <c r="SM496" s="24"/>
      <c r="SN496" s="24"/>
      <c r="SO496" s="24"/>
      <c r="SP496" s="24"/>
      <c r="SQ496" s="24"/>
      <c r="SR496" s="24"/>
      <c r="SS496" s="24"/>
      <c r="ST496" s="24"/>
      <c r="SU496" s="24"/>
      <c r="SV496" s="24"/>
      <c r="SW496" s="24"/>
      <c r="SX496" s="24"/>
      <c r="SY496" s="24"/>
      <c r="SZ496" s="24"/>
      <c r="TA496" s="24"/>
      <c r="TB496" s="24"/>
      <c r="TC496" s="24"/>
      <c r="TD496" s="24"/>
      <c r="TE496" s="24"/>
      <c r="TF496" s="24"/>
      <c r="TG496" s="24"/>
      <c r="TH496" s="24"/>
      <c r="TI496" s="24"/>
      <c r="TJ496" s="24"/>
      <c r="TK496" s="24"/>
      <c r="TL496" s="24"/>
      <c r="TM496" s="24"/>
      <c r="TN496" s="24"/>
      <c r="TO496" s="24"/>
      <c r="TP496" s="24"/>
      <c r="TQ496" s="24"/>
      <c r="TR496" s="24"/>
      <c r="TS496" s="24"/>
      <c r="TT496" s="24"/>
      <c r="TU496" s="24"/>
      <c r="TV496" s="24"/>
      <c r="TW496" s="24"/>
      <c r="TX496" s="24"/>
      <c r="TY496" s="24"/>
      <c r="TZ496" s="24"/>
      <c r="UA496" s="24"/>
      <c r="UB496" s="24"/>
      <c r="UC496" s="24"/>
      <c r="UD496" s="24"/>
      <c r="UE496" s="24"/>
      <c r="UF496" s="24"/>
      <c r="UG496" s="24"/>
      <c r="UH496" s="24"/>
      <c r="UI496" s="24"/>
      <c r="UJ496" s="24"/>
      <c r="UK496" s="24"/>
      <c r="UL496" s="24"/>
      <c r="UM496" s="24"/>
      <c r="UN496" s="24"/>
      <c r="UO496" s="24"/>
      <c r="UP496" s="24"/>
      <c r="UQ496" s="24"/>
      <c r="UR496" s="24"/>
      <c r="US496" s="24"/>
      <c r="UT496" s="24"/>
      <c r="UU496" s="24"/>
      <c r="UV496" s="24"/>
      <c r="UW496" s="24"/>
      <c r="UX496" s="24"/>
      <c r="UY496" s="24"/>
      <c r="UZ496" s="24"/>
      <c r="VA496" s="24"/>
      <c r="VB496" s="24"/>
      <c r="VC496" s="24"/>
      <c r="VD496" s="24"/>
    </row>
    <row r="497" spans="1:576" s="23" customFormat="1" ht="15" customHeight="1" x14ac:dyDescent="0.2">
      <c r="A497" s="18">
        <v>164</v>
      </c>
      <c r="B497" s="89" t="s">
        <v>335</v>
      </c>
      <c r="C497" s="89" t="s">
        <v>336</v>
      </c>
      <c r="D497" s="20">
        <v>14</v>
      </c>
      <c r="E497" s="89" t="s">
        <v>257</v>
      </c>
      <c r="F497" s="89" t="s">
        <v>337</v>
      </c>
      <c r="G497" s="130">
        <v>14</v>
      </c>
      <c r="H497" s="22">
        <v>40</v>
      </c>
      <c r="I497" s="22" t="s">
        <v>109</v>
      </c>
      <c r="J497" s="21" t="s">
        <v>236</v>
      </c>
      <c r="K497" s="21" t="s">
        <v>281</v>
      </c>
      <c r="L497" s="21" t="s">
        <v>299</v>
      </c>
      <c r="M497" s="22">
        <v>1</v>
      </c>
      <c r="N497" s="62">
        <v>38087</v>
      </c>
      <c r="O497" s="62"/>
      <c r="P497" s="62"/>
      <c r="Q497" s="62">
        <f t="shared" si="233"/>
        <v>38087</v>
      </c>
      <c r="R497" s="62">
        <f>70.1*4</f>
        <v>280.39999999999998</v>
      </c>
      <c r="S497" s="62">
        <f t="shared" si="234"/>
        <v>6874.333333333333</v>
      </c>
      <c r="T497" s="62">
        <f t="shared" si="235"/>
        <v>68743.333333333328</v>
      </c>
      <c r="U497" s="62">
        <f t="shared" si="236"/>
        <v>5713.05</v>
      </c>
      <c r="V497" s="62">
        <f t="shared" si="237"/>
        <v>1142.6099999999999</v>
      </c>
      <c r="W497" s="62">
        <f t="shared" si="238"/>
        <v>1904.3500000000001</v>
      </c>
      <c r="X497" s="62">
        <f t="shared" si="239"/>
        <v>761.74</v>
      </c>
      <c r="Y497" s="62">
        <v>1837</v>
      </c>
      <c r="Z497" s="62">
        <v>1322</v>
      </c>
      <c r="AA497" s="64">
        <f t="shared" si="240"/>
        <v>20623</v>
      </c>
      <c r="AB497" s="64">
        <f t="shared" si="241"/>
        <v>59068.205555555556</v>
      </c>
      <c r="AC497" s="64">
        <f t="shared" si="242"/>
        <v>708818.46666666667</v>
      </c>
      <c r="AD497" s="64"/>
      <c r="AE497" s="64"/>
      <c r="AF497" s="64"/>
      <c r="AG497" s="64"/>
      <c r="AH497" s="64"/>
      <c r="AI497" s="64"/>
      <c r="AJ497" s="64"/>
      <c r="AK497" s="64"/>
      <c r="AL497" s="6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  <c r="IQ497" s="24"/>
      <c r="IR497" s="24"/>
      <c r="IS497" s="24"/>
      <c r="IT497" s="24"/>
      <c r="IU497" s="24"/>
      <c r="IV497" s="24"/>
      <c r="IW497" s="24"/>
      <c r="IX497" s="24"/>
      <c r="IY497" s="24"/>
      <c r="IZ497" s="24"/>
      <c r="JA497" s="24"/>
      <c r="JB497" s="24"/>
      <c r="JC497" s="24"/>
      <c r="JD497" s="24"/>
      <c r="JE497" s="24"/>
      <c r="JF497" s="24"/>
      <c r="JG497" s="24"/>
      <c r="JH497" s="24"/>
      <c r="JI497" s="24"/>
      <c r="JJ497" s="24"/>
      <c r="JK497" s="24"/>
      <c r="JL497" s="24"/>
      <c r="JM497" s="24"/>
      <c r="JN497" s="24"/>
      <c r="JO497" s="24"/>
      <c r="JP497" s="24"/>
      <c r="JQ497" s="24"/>
      <c r="JR497" s="24"/>
      <c r="JS497" s="24"/>
      <c r="JT497" s="24"/>
      <c r="JU497" s="24"/>
      <c r="JV497" s="24"/>
      <c r="JW497" s="24"/>
      <c r="JX497" s="24"/>
      <c r="JY497" s="24"/>
      <c r="JZ497" s="24"/>
      <c r="KA497" s="24"/>
      <c r="KB497" s="24"/>
      <c r="KC497" s="24"/>
      <c r="KD497" s="24"/>
      <c r="KE497" s="24"/>
      <c r="KF497" s="24"/>
      <c r="KG497" s="24"/>
      <c r="KH497" s="24"/>
      <c r="KI497" s="24"/>
      <c r="KJ497" s="24"/>
      <c r="KK497" s="24"/>
      <c r="KL497" s="24"/>
      <c r="KM497" s="24"/>
      <c r="KN497" s="24"/>
      <c r="KO497" s="24"/>
      <c r="KP497" s="24"/>
      <c r="KQ497" s="24"/>
      <c r="KR497" s="24"/>
      <c r="KS497" s="24"/>
      <c r="KT497" s="24"/>
      <c r="KU497" s="24"/>
      <c r="KV497" s="24"/>
      <c r="KW497" s="24"/>
      <c r="KX497" s="24"/>
      <c r="KY497" s="24"/>
      <c r="KZ497" s="24"/>
      <c r="LA497" s="24"/>
      <c r="LB497" s="24"/>
      <c r="LC497" s="24"/>
      <c r="LD497" s="24"/>
      <c r="LE497" s="24"/>
      <c r="LF497" s="24"/>
      <c r="LG497" s="24"/>
      <c r="LH497" s="24"/>
      <c r="LI497" s="24"/>
      <c r="LJ497" s="24"/>
      <c r="LK497" s="24"/>
      <c r="LL497" s="24"/>
      <c r="LM497" s="24"/>
      <c r="LN497" s="24"/>
      <c r="LO497" s="24"/>
      <c r="LP497" s="24"/>
      <c r="LQ497" s="24"/>
      <c r="LR497" s="24"/>
      <c r="LS497" s="24"/>
      <c r="LT497" s="24"/>
      <c r="LU497" s="24"/>
      <c r="LV497" s="24"/>
      <c r="LW497" s="24"/>
      <c r="LX497" s="24"/>
      <c r="LY497" s="24"/>
      <c r="LZ497" s="24"/>
      <c r="MA497" s="24"/>
      <c r="MB497" s="24"/>
      <c r="MC497" s="24"/>
      <c r="MD497" s="24"/>
      <c r="ME497" s="24"/>
      <c r="MF497" s="24"/>
      <c r="MG497" s="24"/>
      <c r="MH497" s="24"/>
      <c r="MI497" s="24"/>
      <c r="MJ497" s="24"/>
      <c r="MK497" s="24"/>
      <c r="ML497" s="24"/>
      <c r="MM497" s="24"/>
      <c r="MN497" s="24"/>
      <c r="MO497" s="24"/>
      <c r="MP497" s="24"/>
      <c r="MQ497" s="24"/>
      <c r="MR497" s="24"/>
      <c r="MS497" s="24"/>
      <c r="MT497" s="24"/>
      <c r="MU497" s="24"/>
      <c r="MV497" s="24"/>
      <c r="MW497" s="24"/>
      <c r="MX497" s="24"/>
      <c r="MY497" s="24"/>
      <c r="MZ497" s="24"/>
      <c r="NA497" s="24"/>
      <c r="NB497" s="24"/>
      <c r="NC497" s="24"/>
      <c r="ND497" s="24"/>
      <c r="NE497" s="24"/>
      <c r="NF497" s="24"/>
      <c r="NG497" s="24"/>
      <c r="NH497" s="24"/>
      <c r="NI497" s="24"/>
      <c r="NJ497" s="24"/>
      <c r="NK497" s="24"/>
      <c r="NL497" s="24"/>
      <c r="NM497" s="24"/>
      <c r="NN497" s="24"/>
      <c r="NO497" s="24"/>
      <c r="NP497" s="24"/>
      <c r="NQ497" s="24"/>
      <c r="NR497" s="24"/>
      <c r="NS497" s="24"/>
      <c r="NT497" s="24"/>
      <c r="NU497" s="24"/>
      <c r="NV497" s="24"/>
      <c r="NW497" s="24"/>
      <c r="NX497" s="24"/>
      <c r="NY497" s="24"/>
      <c r="NZ497" s="24"/>
      <c r="OA497" s="24"/>
      <c r="OB497" s="24"/>
      <c r="OC497" s="24"/>
      <c r="OD497" s="24"/>
      <c r="OE497" s="24"/>
      <c r="OF497" s="24"/>
      <c r="OG497" s="24"/>
      <c r="OH497" s="24"/>
      <c r="OI497" s="24"/>
      <c r="OJ497" s="24"/>
      <c r="OK497" s="24"/>
      <c r="OL497" s="24"/>
      <c r="OM497" s="24"/>
      <c r="ON497" s="24"/>
      <c r="OO497" s="24"/>
      <c r="OP497" s="24"/>
      <c r="OQ497" s="24"/>
      <c r="OR497" s="24"/>
      <c r="OS497" s="24"/>
      <c r="OT497" s="24"/>
      <c r="OU497" s="24"/>
      <c r="OV497" s="24"/>
      <c r="OW497" s="24"/>
      <c r="OX497" s="24"/>
      <c r="OY497" s="24"/>
      <c r="OZ497" s="24"/>
      <c r="PA497" s="24"/>
      <c r="PB497" s="24"/>
      <c r="PC497" s="24"/>
      <c r="PD497" s="24"/>
      <c r="PE497" s="24"/>
      <c r="PF497" s="24"/>
      <c r="PG497" s="24"/>
      <c r="PH497" s="24"/>
      <c r="PI497" s="24"/>
      <c r="PJ497" s="24"/>
      <c r="PK497" s="24"/>
      <c r="PL497" s="24"/>
      <c r="PM497" s="24"/>
      <c r="PN497" s="24"/>
      <c r="PO497" s="24"/>
      <c r="PP497" s="24"/>
      <c r="PQ497" s="24"/>
      <c r="PR497" s="24"/>
      <c r="PS497" s="24"/>
      <c r="PT497" s="24"/>
      <c r="PU497" s="24"/>
      <c r="PV497" s="24"/>
      <c r="PW497" s="24"/>
      <c r="PX497" s="24"/>
      <c r="PY497" s="24"/>
      <c r="PZ497" s="24"/>
      <c r="QA497" s="24"/>
      <c r="QB497" s="24"/>
      <c r="QC497" s="24"/>
      <c r="QD497" s="24"/>
      <c r="QE497" s="24"/>
      <c r="QF497" s="24"/>
      <c r="QG497" s="24"/>
      <c r="QH497" s="24"/>
      <c r="QI497" s="24"/>
      <c r="QJ497" s="24"/>
      <c r="QK497" s="24"/>
      <c r="QL497" s="24"/>
      <c r="QM497" s="24"/>
      <c r="QN497" s="24"/>
      <c r="QO497" s="24"/>
      <c r="QP497" s="24"/>
      <c r="QQ497" s="24"/>
      <c r="QR497" s="24"/>
      <c r="QS497" s="24"/>
      <c r="QT497" s="24"/>
      <c r="QU497" s="24"/>
      <c r="QV497" s="24"/>
      <c r="QW497" s="24"/>
      <c r="QX497" s="24"/>
      <c r="QY497" s="24"/>
      <c r="QZ497" s="24"/>
      <c r="RA497" s="24"/>
      <c r="RB497" s="24"/>
      <c r="RC497" s="24"/>
      <c r="RD497" s="24"/>
      <c r="RE497" s="24"/>
      <c r="RF497" s="24"/>
      <c r="RG497" s="24"/>
      <c r="RH497" s="24"/>
      <c r="RI497" s="24"/>
      <c r="RJ497" s="24"/>
      <c r="RK497" s="24"/>
      <c r="RL497" s="24"/>
      <c r="RM497" s="24"/>
      <c r="RN497" s="24"/>
      <c r="RO497" s="24"/>
      <c r="RP497" s="24"/>
      <c r="RQ497" s="24"/>
      <c r="RR497" s="24"/>
      <c r="RS497" s="24"/>
      <c r="RT497" s="24"/>
      <c r="RU497" s="24"/>
      <c r="RV497" s="24"/>
      <c r="RW497" s="24"/>
      <c r="RX497" s="24"/>
      <c r="RY497" s="24"/>
      <c r="RZ497" s="24"/>
      <c r="SA497" s="24"/>
      <c r="SB497" s="24"/>
      <c r="SC497" s="24"/>
      <c r="SD497" s="24"/>
      <c r="SE497" s="24"/>
      <c r="SF497" s="24"/>
      <c r="SG497" s="24"/>
      <c r="SH497" s="24"/>
      <c r="SI497" s="24"/>
      <c r="SJ497" s="24"/>
      <c r="SK497" s="24"/>
      <c r="SL497" s="24"/>
      <c r="SM497" s="24"/>
      <c r="SN497" s="24"/>
      <c r="SO497" s="24"/>
      <c r="SP497" s="24"/>
      <c r="SQ497" s="24"/>
      <c r="SR497" s="24"/>
      <c r="SS497" s="24"/>
      <c r="ST497" s="24"/>
      <c r="SU497" s="24"/>
      <c r="SV497" s="24"/>
      <c r="SW497" s="24"/>
      <c r="SX497" s="24"/>
      <c r="SY497" s="24"/>
      <c r="SZ497" s="24"/>
      <c r="TA497" s="24"/>
      <c r="TB497" s="24"/>
      <c r="TC497" s="24"/>
      <c r="TD497" s="24"/>
      <c r="TE497" s="24"/>
      <c r="TF497" s="24"/>
      <c r="TG497" s="24"/>
      <c r="TH497" s="24"/>
      <c r="TI497" s="24"/>
      <c r="TJ497" s="24"/>
      <c r="TK497" s="24"/>
      <c r="TL497" s="24"/>
      <c r="TM497" s="24"/>
      <c r="TN497" s="24"/>
      <c r="TO497" s="24"/>
      <c r="TP497" s="24"/>
      <c r="TQ497" s="24"/>
      <c r="TR497" s="24"/>
      <c r="TS497" s="24"/>
      <c r="TT497" s="24"/>
      <c r="TU497" s="24"/>
      <c r="TV497" s="24"/>
      <c r="TW497" s="24"/>
      <c r="TX497" s="24"/>
      <c r="TY497" s="24"/>
      <c r="TZ497" s="24"/>
      <c r="UA497" s="24"/>
      <c r="UB497" s="24"/>
      <c r="UC497" s="24"/>
      <c r="UD497" s="24"/>
      <c r="UE497" s="24"/>
      <c r="UF497" s="24"/>
      <c r="UG497" s="24"/>
      <c r="UH497" s="24"/>
      <c r="UI497" s="24"/>
      <c r="UJ497" s="24"/>
      <c r="UK497" s="24"/>
      <c r="UL497" s="24"/>
      <c r="UM497" s="24"/>
      <c r="UN497" s="24"/>
      <c r="UO497" s="24"/>
      <c r="UP497" s="24"/>
      <c r="UQ497" s="24"/>
      <c r="UR497" s="24"/>
      <c r="US497" s="24"/>
      <c r="UT497" s="24"/>
      <c r="UU497" s="24"/>
      <c r="UV497" s="24"/>
      <c r="UW497" s="24"/>
      <c r="UX497" s="24"/>
      <c r="UY497" s="24"/>
      <c r="UZ497" s="24"/>
      <c r="VA497" s="24"/>
      <c r="VB497" s="24"/>
      <c r="VC497" s="24"/>
      <c r="VD497" s="24"/>
    </row>
    <row r="498" spans="1:576" s="23" customFormat="1" ht="15" customHeight="1" x14ac:dyDescent="0.2">
      <c r="A498" s="18">
        <v>165</v>
      </c>
      <c r="B498" s="89" t="s">
        <v>335</v>
      </c>
      <c r="C498" s="89" t="s">
        <v>336</v>
      </c>
      <c r="D498" s="20">
        <v>14</v>
      </c>
      <c r="E498" s="89" t="s">
        <v>257</v>
      </c>
      <c r="F498" s="89" t="s">
        <v>337</v>
      </c>
      <c r="G498" s="130">
        <v>14</v>
      </c>
      <c r="H498" s="22">
        <v>40</v>
      </c>
      <c r="I498" s="22" t="s">
        <v>109</v>
      </c>
      <c r="J498" s="21" t="s">
        <v>207</v>
      </c>
      <c r="K498" s="21" t="s">
        <v>284</v>
      </c>
      <c r="L498" s="21" t="s">
        <v>299</v>
      </c>
      <c r="M498" s="22">
        <v>1</v>
      </c>
      <c r="N498" s="62">
        <v>38087</v>
      </c>
      <c r="O498" s="62"/>
      <c r="P498" s="62"/>
      <c r="Q498" s="62">
        <f t="shared" si="233"/>
        <v>38087</v>
      </c>
      <c r="R498" s="62"/>
      <c r="S498" s="62">
        <f t="shared" si="234"/>
        <v>6874.333333333333</v>
      </c>
      <c r="T498" s="62">
        <f t="shared" si="235"/>
        <v>68743.333333333328</v>
      </c>
      <c r="U498" s="62">
        <f t="shared" si="236"/>
        <v>5713.05</v>
      </c>
      <c r="V498" s="62">
        <f t="shared" si="237"/>
        <v>1142.6099999999999</v>
      </c>
      <c r="W498" s="62">
        <f t="shared" si="238"/>
        <v>1904.3500000000001</v>
      </c>
      <c r="X498" s="62">
        <f t="shared" si="239"/>
        <v>761.74</v>
      </c>
      <c r="Y498" s="62">
        <v>1837</v>
      </c>
      <c r="Z498" s="62">
        <v>1322</v>
      </c>
      <c r="AA498" s="64">
        <f t="shared" si="240"/>
        <v>20623</v>
      </c>
      <c r="AB498" s="64">
        <f t="shared" si="241"/>
        <v>58787.805555555555</v>
      </c>
      <c r="AC498" s="64">
        <f t="shared" si="242"/>
        <v>705453.66666666663</v>
      </c>
      <c r="AD498" s="64"/>
      <c r="AE498" s="64"/>
      <c r="AF498" s="64"/>
      <c r="AG498" s="64"/>
      <c r="AH498" s="64"/>
      <c r="AI498" s="64"/>
      <c r="AJ498" s="64"/>
      <c r="AK498" s="64"/>
      <c r="AL498" s="6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  <c r="IY498" s="24"/>
      <c r="IZ498" s="24"/>
      <c r="JA498" s="24"/>
      <c r="JB498" s="24"/>
      <c r="JC498" s="24"/>
      <c r="JD498" s="24"/>
      <c r="JE498" s="24"/>
      <c r="JF498" s="24"/>
      <c r="JG498" s="24"/>
      <c r="JH498" s="24"/>
      <c r="JI498" s="24"/>
      <c r="JJ498" s="24"/>
      <c r="JK498" s="24"/>
      <c r="JL498" s="24"/>
      <c r="JM498" s="24"/>
      <c r="JN498" s="24"/>
      <c r="JO498" s="24"/>
      <c r="JP498" s="24"/>
      <c r="JQ498" s="24"/>
      <c r="JR498" s="24"/>
      <c r="JS498" s="24"/>
      <c r="JT498" s="24"/>
      <c r="JU498" s="24"/>
      <c r="JV498" s="24"/>
      <c r="JW498" s="24"/>
      <c r="JX498" s="24"/>
      <c r="JY498" s="24"/>
      <c r="JZ498" s="24"/>
      <c r="KA498" s="24"/>
      <c r="KB498" s="24"/>
      <c r="KC498" s="24"/>
      <c r="KD498" s="24"/>
      <c r="KE498" s="24"/>
      <c r="KF498" s="24"/>
      <c r="KG498" s="24"/>
      <c r="KH498" s="24"/>
      <c r="KI498" s="24"/>
      <c r="KJ498" s="24"/>
      <c r="KK498" s="24"/>
      <c r="KL498" s="24"/>
      <c r="KM498" s="24"/>
      <c r="KN498" s="24"/>
      <c r="KO498" s="24"/>
      <c r="KP498" s="24"/>
      <c r="KQ498" s="24"/>
      <c r="KR498" s="24"/>
      <c r="KS498" s="24"/>
      <c r="KT498" s="24"/>
      <c r="KU498" s="24"/>
      <c r="KV498" s="24"/>
      <c r="KW498" s="24"/>
      <c r="KX498" s="24"/>
      <c r="KY498" s="24"/>
      <c r="KZ498" s="24"/>
      <c r="LA498" s="24"/>
      <c r="LB498" s="24"/>
      <c r="LC498" s="24"/>
      <c r="LD498" s="24"/>
      <c r="LE498" s="24"/>
      <c r="LF498" s="24"/>
      <c r="LG498" s="24"/>
      <c r="LH498" s="24"/>
      <c r="LI498" s="24"/>
      <c r="LJ498" s="24"/>
      <c r="LK498" s="24"/>
      <c r="LL498" s="24"/>
      <c r="LM498" s="24"/>
      <c r="LN498" s="24"/>
      <c r="LO498" s="24"/>
      <c r="LP498" s="24"/>
      <c r="LQ498" s="24"/>
      <c r="LR498" s="24"/>
      <c r="LS498" s="24"/>
      <c r="LT498" s="24"/>
      <c r="LU498" s="24"/>
      <c r="LV498" s="24"/>
      <c r="LW498" s="24"/>
      <c r="LX498" s="24"/>
      <c r="LY498" s="24"/>
      <c r="LZ498" s="24"/>
      <c r="MA498" s="24"/>
      <c r="MB498" s="24"/>
      <c r="MC498" s="24"/>
      <c r="MD498" s="24"/>
      <c r="ME498" s="24"/>
      <c r="MF498" s="24"/>
      <c r="MG498" s="24"/>
      <c r="MH498" s="24"/>
      <c r="MI498" s="24"/>
      <c r="MJ498" s="24"/>
      <c r="MK498" s="24"/>
      <c r="ML498" s="24"/>
      <c r="MM498" s="24"/>
      <c r="MN498" s="24"/>
      <c r="MO498" s="24"/>
      <c r="MP498" s="24"/>
      <c r="MQ498" s="24"/>
      <c r="MR498" s="24"/>
      <c r="MS498" s="24"/>
      <c r="MT498" s="24"/>
      <c r="MU498" s="24"/>
      <c r="MV498" s="24"/>
      <c r="MW498" s="24"/>
      <c r="MX498" s="24"/>
      <c r="MY498" s="24"/>
      <c r="MZ498" s="24"/>
      <c r="NA498" s="24"/>
      <c r="NB498" s="24"/>
      <c r="NC498" s="24"/>
      <c r="ND498" s="24"/>
      <c r="NE498" s="24"/>
      <c r="NF498" s="24"/>
      <c r="NG498" s="24"/>
      <c r="NH498" s="24"/>
      <c r="NI498" s="24"/>
      <c r="NJ498" s="24"/>
      <c r="NK498" s="24"/>
      <c r="NL498" s="24"/>
      <c r="NM498" s="24"/>
      <c r="NN498" s="24"/>
      <c r="NO498" s="24"/>
      <c r="NP498" s="24"/>
      <c r="NQ498" s="24"/>
      <c r="NR498" s="24"/>
      <c r="NS498" s="24"/>
      <c r="NT498" s="24"/>
      <c r="NU498" s="24"/>
      <c r="NV498" s="24"/>
      <c r="NW498" s="24"/>
      <c r="NX498" s="24"/>
      <c r="NY498" s="24"/>
      <c r="NZ498" s="24"/>
      <c r="OA498" s="24"/>
      <c r="OB498" s="24"/>
      <c r="OC498" s="24"/>
      <c r="OD498" s="24"/>
      <c r="OE498" s="24"/>
      <c r="OF498" s="24"/>
      <c r="OG498" s="24"/>
      <c r="OH498" s="24"/>
      <c r="OI498" s="24"/>
      <c r="OJ498" s="24"/>
      <c r="OK498" s="24"/>
      <c r="OL498" s="24"/>
      <c r="OM498" s="24"/>
      <c r="ON498" s="24"/>
      <c r="OO498" s="24"/>
      <c r="OP498" s="24"/>
      <c r="OQ498" s="24"/>
      <c r="OR498" s="24"/>
      <c r="OS498" s="24"/>
      <c r="OT498" s="24"/>
      <c r="OU498" s="24"/>
      <c r="OV498" s="24"/>
      <c r="OW498" s="24"/>
      <c r="OX498" s="24"/>
      <c r="OY498" s="24"/>
      <c r="OZ498" s="24"/>
      <c r="PA498" s="24"/>
      <c r="PB498" s="24"/>
      <c r="PC498" s="24"/>
      <c r="PD498" s="24"/>
      <c r="PE498" s="24"/>
      <c r="PF498" s="24"/>
      <c r="PG498" s="24"/>
      <c r="PH498" s="24"/>
      <c r="PI498" s="24"/>
      <c r="PJ498" s="24"/>
      <c r="PK498" s="24"/>
      <c r="PL498" s="24"/>
      <c r="PM498" s="24"/>
      <c r="PN498" s="24"/>
      <c r="PO498" s="24"/>
      <c r="PP498" s="24"/>
      <c r="PQ498" s="24"/>
      <c r="PR498" s="24"/>
      <c r="PS498" s="24"/>
      <c r="PT498" s="24"/>
      <c r="PU498" s="24"/>
      <c r="PV498" s="24"/>
      <c r="PW498" s="24"/>
      <c r="PX498" s="24"/>
      <c r="PY498" s="24"/>
      <c r="PZ498" s="24"/>
      <c r="QA498" s="24"/>
      <c r="QB498" s="24"/>
      <c r="QC498" s="24"/>
      <c r="QD498" s="24"/>
      <c r="QE498" s="24"/>
      <c r="QF498" s="24"/>
      <c r="QG498" s="24"/>
      <c r="QH498" s="24"/>
      <c r="QI498" s="24"/>
      <c r="QJ498" s="24"/>
      <c r="QK498" s="24"/>
      <c r="QL498" s="24"/>
      <c r="QM498" s="24"/>
      <c r="QN498" s="24"/>
      <c r="QO498" s="24"/>
      <c r="QP498" s="24"/>
      <c r="QQ498" s="24"/>
      <c r="QR498" s="24"/>
      <c r="QS498" s="24"/>
      <c r="QT498" s="24"/>
      <c r="QU498" s="24"/>
      <c r="QV498" s="24"/>
      <c r="QW498" s="24"/>
      <c r="QX498" s="24"/>
      <c r="QY498" s="24"/>
      <c r="QZ498" s="24"/>
      <c r="RA498" s="24"/>
      <c r="RB498" s="24"/>
      <c r="RC498" s="24"/>
      <c r="RD498" s="24"/>
      <c r="RE498" s="24"/>
      <c r="RF498" s="24"/>
      <c r="RG498" s="24"/>
      <c r="RH498" s="24"/>
      <c r="RI498" s="24"/>
      <c r="RJ498" s="24"/>
      <c r="RK498" s="24"/>
      <c r="RL498" s="24"/>
      <c r="RM498" s="24"/>
      <c r="RN498" s="24"/>
      <c r="RO498" s="24"/>
      <c r="RP498" s="24"/>
      <c r="RQ498" s="24"/>
      <c r="RR498" s="24"/>
      <c r="RS498" s="24"/>
      <c r="RT498" s="24"/>
      <c r="RU498" s="24"/>
      <c r="RV498" s="24"/>
      <c r="RW498" s="24"/>
      <c r="RX498" s="24"/>
      <c r="RY498" s="24"/>
      <c r="RZ498" s="24"/>
      <c r="SA498" s="24"/>
      <c r="SB498" s="24"/>
      <c r="SC498" s="24"/>
      <c r="SD498" s="24"/>
      <c r="SE498" s="24"/>
      <c r="SF498" s="24"/>
      <c r="SG498" s="24"/>
      <c r="SH498" s="24"/>
      <c r="SI498" s="24"/>
      <c r="SJ498" s="24"/>
      <c r="SK498" s="24"/>
      <c r="SL498" s="24"/>
      <c r="SM498" s="24"/>
      <c r="SN498" s="24"/>
      <c r="SO498" s="24"/>
      <c r="SP498" s="24"/>
      <c r="SQ498" s="24"/>
      <c r="SR498" s="24"/>
      <c r="SS498" s="24"/>
      <c r="ST498" s="24"/>
      <c r="SU498" s="24"/>
      <c r="SV498" s="24"/>
      <c r="SW498" s="24"/>
      <c r="SX498" s="24"/>
      <c r="SY498" s="24"/>
      <c r="SZ498" s="24"/>
      <c r="TA498" s="24"/>
      <c r="TB498" s="24"/>
      <c r="TC498" s="24"/>
      <c r="TD498" s="24"/>
      <c r="TE498" s="24"/>
      <c r="TF498" s="24"/>
      <c r="TG498" s="24"/>
      <c r="TH498" s="24"/>
      <c r="TI498" s="24"/>
      <c r="TJ498" s="24"/>
      <c r="TK498" s="24"/>
      <c r="TL498" s="24"/>
      <c r="TM498" s="24"/>
      <c r="TN498" s="24"/>
      <c r="TO498" s="24"/>
      <c r="TP498" s="24"/>
      <c r="TQ498" s="24"/>
      <c r="TR498" s="24"/>
      <c r="TS498" s="24"/>
      <c r="TT498" s="24"/>
      <c r="TU498" s="24"/>
      <c r="TV498" s="24"/>
      <c r="TW498" s="24"/>
      <c r="TX498" s="24"/>
      <c r="TY498" s="24"/>
      <c r="TZ498" s="24"/>
      <c r="UA498" s="24"/>
      <c r="UB498" s="24"/>
      <c r="UC498" s="24"/>
      <c r="UD498" s="24"/>
      <c r="UE498" s="24"/>
      <c r="UF498" s="24"/>
      <c r="UG498" s="24"/>
      <c r="UH498" s="24"/>
      <c r="UI498" s="24"/>
      <c r="UJ498" s="24"/>
      <c r="UK498" s="24"/>
      <c r="UL498" s="24"/>
      <c r="UM498" s="24"/>
      <c r="UN498" s="24"/>
      <c r="UO498" s="24"/>
      <c r="UP498" s="24"/>
      <c r="UQ498" s="24"/>
      <c r="UR498" s="24"/>
      <c r="US498" s="24"/>
      <c r="UT498" s="24"/>
      <c r="UU498" s="24"/>
      <c r="UV498" s="24"/>
      <c r="UW498" s="24"/>
      <c r="UX498" s="24"/>
      <c r="UY498" s="24"/>
      <c r="UZ498" s="24"/>
      <c r="VA498" s="24"/>
      <c r="VB498" s="24"/>
      <c r="VC498" s="24"/>
      <c r="VD498" s="24"/>
    </row>
    <row r="499" spans="1:576" s="23" customFormat="1" ht="15" customHeight="1" x14ac:dyDescent="0.2">
      <c r="A499" s="18">
        <v>166</v>
      </c>
      <c r="B499" s="95" t="s">
        <v>335</v>
      </c>
      <c r="C499" s="95" t="s">
        <v>336</v>
      </c>
      <c r="D499" s="96">
        <v>14</v>
      </c>
      <c r="E499" s="89" t="s">
        <v>257</v>
      </c>
      <c r="F499" s="95" t="s">
        <v>337</v>
      </c>
      <c r="G499" s="130">
        <v>18</v>
      </c>
      <c r="H499" s="22">
        <v>40</v>
      </c>
      <c r="I499" s="22" t="s">
        <v>109</v>
      </c>
      <c r="J499" s="21" t="s">
        <v>300</v>
      </c>
      <c r="K499" s="21" t="s">
        <v>299</v>
      </c>
      <c r="L499" s="21" t="s">
        <v>119</v>
      </c>
      <c r="M499" s="22">
        <v>1</v>
      </c>
      <c r="N499" s="63">
        <v>76946</v>
      </c>
      <c r="O499" s="62"/>
      <c r="P499" s="62"/>
      <c r="Q499" s="62">
        <f t="shared" si="233"/>
        <v>76946</v>
      </c>
      <c r="R499" s="62"/>
      <c r="S499" s="62">
        <f t="shared" si="234"/>
        <v>13686.333333333334</v>
      </c>
      <c r="T499" s="62">
        <f t="shared" si="235"/>
        <v>136863.33333333334</v>
      </c>
      <c r="U499" s="62">
        <f t="shared" si="236"/>
        <v>11541.9</v>
      </c>
      <c r="V499" s="62">
        <f t="shared" si="237"/>
        <v>2308.38</v>
      </c>
      <c r="W499" s="62">
        <f t="shared" si="238"/>
        <v>3847.3</v>
      </c>
      <c r="X499" s="62">
        <f t="shared" si="239"/>
        <v>1538.92</v>
      </c>
      <c r="Y499" s="62">
        <v>3037</v>
      </c>
      <c r="Z499" s="62">
        <v>2135</v>
      </c>
      <c r="AA499" s="64"/>
      <c r="AB499" s="64">
        <f t="shared" si="241"/>
        <v>113900.30555555556</v>
      </c>
      <c r="AC499" s="64">
        <f t="shared" si="242"/>
        <v>1366803.6666666667</v>
      </c>
      <c r="AD499" s="64"/>
      <c r="AE499" s="64"/>
      <c r="AF499" s="64"/>
      <c r="AG499" s="64"/>
      <c r="AH499" s="64"/>
      <c r="AI499" s="64"/>
      <c r="AJ499" s="64"/>
      <c r="AK499" s="64"/>
      <c r="AL499" s="6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  <c r="IU499" s="24"/>
      <c r="IV499" s="24"/>
      <c r="IW499" s="24"/>
      <c r="IX499" s="24"/>
      <c r="IY499" s="24"/>
      <c r="IZ499" s="24"/>
      <c r="JA499" s="24"/>
      <c r="JB499" s="24"/>
      <c r="JC499" s="24"/>
      <c r="JD499" s="24"/>
      <c r="JE499" s="24"/>
      <c r="JF499" s="24"/>
      <c r="JG499" s="24"/>
      <c r="JH499" s="24"/>
      <c r="JI499" s="24"/>
      <c r="JJ499" s="24"/>
      <c r="JK499" s="24"/>
      <c r="JL499" s="24"/>
      <c r="JM499" s="24"/>
      <c r="JN499" s="24"/>
      <c r="JO499" s="24"/>
      <c r="JP499" s="24"/>
      <c r="JQ499" s="24"/>
      <c r="JR499" s="24"/>
      <c r="JS499" s="24"/>
      <c r="JT499" s="24"/>
      <c r="JU499" s="24"/>
      <c r="JV499" s="24"/>
      <c r="JW499" s="24"/>
      <c r="JX499" s="24"/>
      <c r="JY499" s="24"/>
      <c r="JZ499" s="24"/>
      <c r="KA499" s="24"/>
      <c r="KB499" s="24"/>
      <c r="KC499" s="24"/>
      <c r="KD499" s="24"/>
      <c r="KE499" s="24"/>
      <c r="KF499" s="24"/>
      <c r="KG499" s="24"/>
      <c r="KH499" s="24"/>
      <c r="KI499" s="24"/>
      <c r="KJ499" s="24"/>
      <c r="KK499" s="24"/>
      <c r="KL499" s="24"/>
      <c r="KM499" s="24"/>
      <c r="KN499" s="24"/>
      <c r="KO499" s="24"/>
      <c r="KP499" s="24"/>
      <c r="KQ499" s="24"/>
      <c r="KR499" s="24"/>
      <c r="KS499" s="24"/>
      <c r="KT499" s="24"/>
      <c r="KU499" s="24"/>
      <c r="KV499" s="24"/>
      <c r="KW499" s="24"/>
      <c r="KX499" s="24"/>
      <c r="KY499" s="24"/>
      <c r="KZ499" s="24"/>
      <c r="LA499" s="24"/>
      <c r="LB499" s="24"/>
      <c r="LC499" s="24"/>
      <c r="LD499" s="24"/>
      <c r="LE499" s="24"/>
      <c r="LF499" s="24"/>
      <c r="LG499" s="24"/>
      <c r="LH499" s="24"/>
      <c r="LI499" s="24"/>
      <c r="LJ499" s="24"/>
      <c r="LK499" s="24"/>
      <c r="LL499" s="24"/>
      <c r="LM499" s="24"/>
      <c r="LN499" s="24"/>
      <c r="LO499" s="24"/>
      <c r="LP499" s="24"/>
      <c r="LQ499" s="24"/>
      <c r="LR499" s="24"/>
      <c r="LS499" s="24"/>
      <c r="LT499" s="24"/>
      <c r="LU499" s="24"/>
      <c r="LV499" s="24"/>
      <c r="LW499" s="24"/>
      <c r="LX499" s="24"/>
      <c r="LY499" s="24"/>
      <c r="LZ499" s="24"/>
      <c r="MA499" s="24"/>
      <c r="MB499" s="24"/>
      <c r="MC499" s="24"/>
      <c r="MD499" s="24"/>
      <c r="ME499" s="24"/>
      <c r="MF499" s="24"/>
      <c r="MG499" s="24"/>
      <c r="MH499" s="24"/>
      <c r="MI499" s="24"/>
      <c r="MJ499" s="24"/>
      <c r="MK499" s="24"/>
      <c r="ML499" s="24"/>
      <c r="MM499" s="24"/>
      <c r="MN499" s="24"/>
      <c r="MO499" s="24"/>
      <c r="MP499" s="24"/>
      <c r="MQ499" s="24"/>
      <c r="MR499" s="24"/>
      <c r="MS499" s="24"/>
      <c r="MT499" s="24"/>
      <c r="MU499" s="24"/>
      <c r="MV499" s="24"/>
      <c r="MW499" s="24"/>
      <c r="MX499" s="24"/>
      <c r="MY499" s="24"/>
      <c r="MZ499" s="24"/>
      <c r="NA499" s="24"/>
      <c r="NB499" s="24"/>
      <c r="NC499" s="24"/>
      <c r="ND499" s="24"/>
      <c r="NE499" s="24"/>
      <c r="NF499" s="24"/>
      <c r="NG499" s="24"/>
      <c r="NH499" s="24"/>
      <c r="NI499" s="24"/>
      <c r="NJ499" s="24"/>
      <c r="NK499" s="24"/>
      <c r="NL499" s="24"/>
      <c r="NM499" s="24"/>
      <c r="NN499" s="24"/>
      <c r="NO499" s="24"/>
      <c r="NP499" s="24"/>
      <c r="NQ499" s="24"/>
      <c r="NR499" s="24"/>
      <c r="NS499" s="24"/>
      <c r="NT499" s="24"/>
      <c r="NU499" s="24"/>
      <c r="NV499" s="24"/>
      <c r="NW499" s="24"/>
      <c r="NX499" s="24"/>
      <c r="NY499" s="24"/>
      <c r="NZ499" s="24"/>
      <c r="OA499" s="24"/>
      <c r="OB499" s="24"/>
      <c r="OC499" s="24"/>
      <c r="OD499" s="24"/>
      <c r="OE499" s="24"/>
      <c r="OF499" s="24"/>
      <c r="OG499" s="24"/>
      <c r="OH499" s="24"/>
      <c r="OI499" s="24"/>
      <c r="OJ499" s="24"/>
      <c r="OK499" s="24"/>
      <c r="OL499" s="24"/>
      <c r="OM499" s="24"/>
      <c r="ON499" s="24"/>
      <c r="OO499" s="24"/>
      <c r="OP499" s="24"/>
      <c r="OQ499" s="24"/>
      <c r="OR499" s="24"/>
      <c r="OS499" s="24"/>
      <c r="OT499" s="24"/>
      <c r="OU499" s="24"/>
      <c r="OV499" s="24"/>
      <c r="OW499" s="24"/>
      <c r="OX499" s="24"/>
      <c r="OY499" s="24"/>
      <c r="OZ499" s="24"/>
      <c r="PA499" s="24"/>
      <c r="PB499" s="24"/>
      <c r="PC499" s="24"/>
      <c r="PD499" s="24"/>
      <c r="PE499" s="24"/>
      <c r="PF499" s="24"/>
      <c r="PG499" s="24"/>
      <c r="PH499" s="24"/>
      <c r="PI499" s="24"/>
      <c r="PJ499" s="24"/>
      <c r="PK499" s="24"/>
      <c r="PL499" s="24"/>
      <c r="PM499" s="24"/>
      <c r="PN499" s="24"/>
      <c r="PO499" s="24"/>
      <c r="PP499" s="24"/>
      <c r="PQ499" s="24"/>
      <c r="PR499" s="24"/>
      <c r="PS499" s="24"/>
      <c r="PT499" s="24"/>
      <c r="PU499" s="24"/>
      <c r="PV499" s="24"/>
      <c r="PW499" s="24"/>
      <c r="PX499" s="24"/>
      <c r="PY499" s="24"/>
      <c r="PZ499" s="24"/>
      <c r="QA499" s="24"/>
      <c r="QB499" s="24"/>
      <c r="QC499" s="24"/>
      <c r="QD499" s="24"/>
      <c r="QE499" s="24"/>
      <c r="QF499" s="24"/>
      <c r="QG499" s="24"/>
      <c r="QH499" s="24"/>
      <c r="QI499" s="24"/>
      <c r="QJ499" s="24"/>
      <c r="QK499" s="24"/>
      <c r="QL499" s="24"/>
      <c r="QM499" s="24"/>
      <c r="QN499" s="24"/>
      <c r="QO499" s="24"/>
      <c r="QP499" s="24"/>
      <c r="QQ499" s="24"/>
      <c r="QR499" s="24"/>
      <c r="QS499" s="24"/>
      <c r="QT499" s="24"/>
      <c r="QU499" s="24"/>
      <c r="QV499" s="24"/>
      <c r="QW499" s="24"/>
      <c r="QX499" s="24"/>
      <c r="QY499" s="24"/>
      <c r="QZ499" s="24"/>
      <c r="RA499" s="24"/>
      <c r="RB499" s="24"/>
      <c r="RC499" s="24"/>
      <c r="RD499" s="24"/>
      <c r="RE499" s="24"/>
      <c r="RF499" s="24"/>
      <c r="RG499" s="24"/>
      <c r="RH499" s="24"/>
      <c r="RI499" s="24"/>
      <c r="RJ499" s="24"/>
      <c r="RK499" s="24"/>
      <c r="RL499" s="24"/>
      <c r="RM499" s="24"/>
      <c r="RN499" s="24"/>
      <c r="RO499" s="24"/>
      <c r="RP499" s="24"/>
      <c r="RQ499" s="24"/>
      <c r="RR499" s="24"/>
      <c r="RS499" s="24"/>
      <c r="RT499" s="24"/>
      <c r="RU499" s="24"/>
      <c r="RV499" s="24"/>
      <c r="RW499" s="24"/>
      <c r="RX499" s="24"/>
      <c r="RY499" s="24"/>
      <c r="RZ499" s="24"/>
      <c r="SA499" s="24"/>
      <c r="SB499" s="24"/>
      <c r="SC499" s="24"/>
      <c r="SD499" s="24"/>
      <c r="SE499" s="24"/>
      <c r="SF499" s="24"/>
      <c r="SG499" s="24"/>
      <c r="SH499" s="24"/>
      <c r="SI499" s="24"/>
      <c r="SJ499" s="24"/>
      <c r="SK499" s="24"/>
      <c r="SL499" s="24"/>
      <c r="SM499" s="24"/>
      <c r="SN499" s="24"/>
      <c r="SO499" s="24"/>
      <c r="SP499" s="24"/>
      <c r="SQ499" s="24"/>
      <c r="SR499" s="24"/>
      <c r="SS499" s="24"/>
      <c r="ST499" s="24"/>
      <c r="SU499" s="24"/>
      <c r="SV499" s="24"/>
      <c r="SW499" s="24"/>
      <c r="SX499" s="24"/>
      <c r="SY499" s="24"/>
      <c r="SZ499" s="24"/>
      <c r="TA499" s="24"/>
      <c r="TB499" s="24"/>
      <c r="TC499" s="24"/>
      <c r="TD499" s="24"/>
      <c r="TE499" s="24"/>
      <c r="TF499" s="24"/>
      <c r="TG499" s="24"/>
      <c r="TH499" s="24"/>
      <c r="TI499" s="24"/>
      <c r="TJ499" s="24"/>
      <c r="TK499" s="24"/>
      <c r="TL499" s="24"/>
      <c r="TM499" s="24"/>
      <c r="TN499" s="24"/>
      <c r="TO499" s="24"/>
      <c r="TP499" s="24"/>
      <c r="TQ499" s="24"/>
      <c r="TR499" s="24"/>
      <c r="TS499" s="24"/>
      <c r="TT499" s="24"/>
      <c r="TU499" s="24"/>
      <c r="TV499" s="24"/>
      <c r="TW499" s="24"/>
      <c r="TX499" s="24"/>
      <c r="TY499" s="24"/>
      <c r="TZ499" s="24"/>
      <c r="UA499" s="24"/>
      <c r="UB499" s="24"/>
      <c r="UC499" s="24"/>
      <c r="UD499" s="24"/>
      <c r="UE499" s="24"/>
      <c r="UF499" s="24"/>
      <c r="UG499" s="24"/>
      <c r="UH499" s="24"/>
      <c r="UI499" s="24"/>
      <c r="UJ499" s="24"/>
      <c r="UK499" s="24"/>
      <c r="UL499" s="24"/>
      <c r="UM499" s="24"/>
      <c r="UN499" s="24"/>
      <c r="UO499" s="24"/>
      <c r="UP499" s="24"/>
      <c r="UQ499" s="24"/>
      <c r="UR499" s="24"/>
      <c r="US499" s="24"/>
      <c r="UT499" s="24"/>
      <c r="UU499" s="24"/>
      <c r="UV499" s="24"/>
      <c r="UW499" s="24"/>
      <c r="UX499" s="24"/>
      <c r="UY499" s="24"/>
      <c r="UZ499" s="24"/>
      <c r="VA499" s="24"/>
      <c r="VB499" s="24"/>
      <c r="VC499" s="24"/>
      <c r="VD499" s="24"/>
    </row>
    <row r="500" spans="1:576" s="23" customFormat="1" ht="15" customHeight="1" x14ac:dyDescent="0.2">
      <c r="A500" s="159"/>
      <c r="B500" s="160"/>
      <c r="C500" s="89"/>
      <c r="D500" s="20"/>
      <c r="E500" s="160"/>
      <c r="F500" s="89"/>
      <c r="G500" s="162"/>
      <c r="H500" s="90"/>
      <c r="I500" s="90"/>
      <c r="J500" s="161"/>
      <c r="K500" s="161"/>
      <c r="L500" s="91" t="s">
        <v>120</v>
      </c>
      <c r="M500" s="90"/>
      <c r="N500" s="71">
        <f t="shared" ref="N500:AA500" si="243">SUM(N334:N499)</f>
        <v>2045249.2</v>
      </c>
      <c r="O500" s="71">
        <f t="shared" si="243"/>
        <v>336516.19999999972</v>
      </c>
      <c r="P500" s="71">
        <f t="shared" si="243"/>
        <v>0</v>
      </c>
      <c r="Q500" s="71">
        <f t="shared" si="243"/>
        <v>2381765.3999999962</v>
      </c>
      <c r="R500" s="71">
        <f t="shared" si="243"/>
        <v>48891.679999999957</v>
      </c>
      <c r="S500" s="71">
        <f t="shared" si="243"/>
        <v>441069.90000000008</v>
      </c>
      <c r="T500" s="71">
        <f t="shared" si="243"/>
        <v>4410698.9999999944</v>
      </c>
      <c r="U500" s="71">
        <f t="shared" si="243"/>
        <v>357264.81000000023</v>
      </c>
      <c r="V500" s="71">
        <f t="shared" si="243"/>
        <v>71452.96199999997</v>
      </c>
      <c r="W500" s="71">
        <f t="shared" si="243"/>
        <v>119088.27000000009</v>
      </c>
      <c r="X500" s="71">
        <f t="shared" si="243"/>
        <v>47635.308000000041</v>
      </c>
      <c r="Y500" s="71">
        <f t="shared" si="243"/>
        <v>158922</v>
      </c>
      <c r="Z500" s="71">
        <f t="shared" si="243"/>
        <v>105732</v>
      </c>
      <c r="AA500" s="71">
        <f t="shared" si="243"/>
        <v>1282150.6999999967</v>
      </c>
      <c r="AB500" s="216">
        <f t="shared" si="241"/>
        <v>3801912.3966666623</v>
      </c>
      <c r="AC500" s="71">
        <f>SUM(AC334:AC499)</f>
        <v>45622948.759999968</v>
      </c>
      <c r="AD500" s="71"/>
      <c r="AE500" s="71"/>
      <c r="AF500" s="71">
        <v>0</v>
      </c>
      <c r="AG500" s="71">
        <v>90000</v>
      </c>
      <c r="AH500" s="71"/>
      <c r="AI500" s="71">
        <v>1002783</v>
      </c>
      <c r="AJ500" s="71"/>
      <c r="AK500" s="71"/>
      <c r="AL500" s="71">
        <v>500000</v>
      </c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  <c r="II500" s="24"/>
      <c r="IJ500" s="24"/>
      <c r="IK500" s="24"/>
      <c r="IL500" s="24"/>
      <c r="IM500" s="24"/>
      <c r="IN500" s="24"/>
      <c r="IO500" s="24"/>
      <c r="IP500" s="24"/>
      <c r="IQ500" s="24"/>
      <c r="IR500" s="24"/>
      <c r="IS500" s="24"/>
      <c r="IT500" s="24"/>
      <c r="IU500" s="24"/>
      <c r="IV500" s="24"/>
      <c r="IW500" s="24"/>
      <c r="IX500" s="24"/>
      <c r="IY500" s="24"/>
      <c r="IZ500" s="24"/>
      <c r="JA500" s="24"/>
      <c r="JB500" s="24"/>
      <c r="JC500" s="24"/>
      <c r="JD500" s="24"/>
      <c r="JE500" s="24"/>
      <c r="JF500" s="24"/>
      <c r="JG500" s="24"/>
      <c r="JH500" s="24"/>
      <c r="JI500" s="24"/>
      <c r="JJ500" s="24"/>
      <c r="JK500" s="24"/>
      <c r="JL500" s="24"/>
      <c r="JM500" s="24"/>
      <c r="JN500" s="24"/>
      <c r="JO500" s="24"/>
      <c r="JP500" s="24"/>
      <c r="JQ500" s="24"/>
      <c r="JR500" s="24"/>
      <c r="JS500" s="24"/>
      <c r="JT500" s="24"/>
      <c r="JU500" s="24"/>
      <c r="JV500" s="24"/>
      <c r="JW500" s="24"/>
      <c r="JX500" s="24"/>
      <c r="JY500" s="24"/>
      <c r="JZ500" s="24"/>
      <c r="KA500" s="24"/>
      <c r="KB500" s="24"/>
      <c r="KC500" s="24"/>
      <c r="KD500" s="24"/>
      <c r="KE500" s="24"/>
      <c r="KF500" s="24"/>
      <c r="KG500" s="24"/>
      <c r="KH500" s="24"/>
      <c r="KI500" s="24"/>
      <c r="KJ500" s="24"/>
      <c r="KK500" s="24"/>
      <c r="KL500" s="24"/>
      <c r="KM500" s="24"/>
      <c r="KN500" s="24"/>
      <c r="KO500" s="24"/>
      <c r="KP500" s="24"/>
      <c r="KQ500" s="24"/>
      <c r="KR500" s="24"/>
      <c r="KS500" s="24"/>
      <c r="KT500" s="24"/>
      <c r="KU500" s="24"/>
      <c r="KV500" s="24"/>
      <c r="KW500" s="24"/>
      <c r="KX500" s="24"/>
      <c r="KY500" s="24"/>
      <c r="KZ500" s="24"/>
      <c r="LA500" s="24"/>
      <c r="LB500" s="24"/>
      <c r="LC500" s="24"/>
      <c r="LD500" s="24"/>
      <c r="LE500" s="24"/>
      <c r="LF500" s="24"/>
      <c r="LG500" s="24"/>
      <c r="LH500" s="24"/>
      <c r="LI500" s="24"/>
      <c r="LJ500" s="24"/>
      <c r="LK500" s="24"/>
      <c r="LL500" s="24"/>
      <c r="LM500" s="24"/>
      <c r="LN500" s="24"/>
      <c r="LO500" s="24"/>
      <c r="LP500" s="24"/>
      <c r="LQ500" s="24"/>
      <c r="LR500" s="24"/>
      <c r="LS500" s="24"/>
      <c r="LT500" s="24"/>
      <c r="LU500" s="24"/>
      <c r="LV500" s="24"/>
      <c r="LW500" s="24"/>
      <c r="LX500" s="24"/>
      <c r="LY500" s="24"/>
      <c r="LZ500" s="24"/>
      <c r="MA500" s="24"/>
      <c r="MB500" s="24"/>
      <c r="MC500" s="24"/>
      <c r="MD500" s="24"/>
      <c r="ME500" s="24"/>
      <c r="MF500" s="24"/>
      <c r="MG500" s="24"/>
      <c r="MH500" s="24"/>
      <c r="MI500" s="24"/>
      <c r="MJ500" s="24"/>
      <c r="MK500" s="24"/>
      <c r="ML500" s="24"/>
      <c r="MM500" s="24"/>
      <c r="MN500" s="24"/>
      <c r="MO500" s="24"/>
      <c r="MP500" s="24"/>
      <c r="MQ500" s="24"/>
      <c r="MR500" s="24"/>
      <c r="MS500" s="24"/>
      <c r="MT500" s="24"/>
      <c r="MU500" s="24"/>
      <c r="MV500" s="24"/>
      <c r="MW500" s="24"/>
      <c r="MX500" s="24"/>
      <c r="MY500" s="24"/>
      <c r="MZ500" s="24"/>
      <c r="NA500" s="24"/>
      <c r="NB500" s="24"/>
      <c r="NC500" s="24"/>
      <c r="ND500" s="24"/>
      <c r="NE500" s="24"/>
      <c r="NF500" s="24"/>
      <c r="NG500" s="24"/>
      <c r="NH500" s="24"/>
      <c r="NI500" s="24"/>
      <c r="NJ500" s="24"/>
      <c r="NK500" s="24"/>
      <c r="NL500" s="24"/>
      <c r="NM500" s="24"/>
      <c r="NN500" s="24"/>
      <c r="NO500" s="24"/>
      <c r="NP500" s="24"/>
      <c r="NQ500" s="24"/>
      <c r="NR500" s="24"/>
      <c r="NS500" s="24"/>
      <c r="NT500" s="24"/>
      <c r="NU500" s="24"/>
      <c r="NV500" s="24"/>
      <c r="NW500" s="24"/>
      <c r="NX500" s="24"/>
      <c r="NY500" s="24"/>
      <c r="NZ500" s="24"/>
      <c r="OA500" s="24"/>
      <c r="OB500" s="24"/>
      <c r="OC500" s="24"/>
      <c r="OD500" s="24"/>
      <c r="OE500" s="24"/>
      <c r="OF500" s="24"/>
      <c r="OG500" s="24"/>
      <c r="OH500" s="24"/>
      <c r="OI500" s="24"/>
      <c r="OJ500" s="24"/>
      <c r="OK500" s="24"/>
      <c r="OL500" s="24"/>
      <c r="OM500" s="24"/>
      <c r="ON500" s="24"/>
      <c r="OO500" s="24"/>
      <c r="OP500" s="24"/>
      <c r="OQ500" s="24"/>
      <c r="OR500" s="24"/>
      <c r="OS500" s="24"/>
      <c r="OT500" s="24"/>
      <c r="OU500" s="24"/>
      <c r="OV500" s="24"/>
      <c r="OW500" s="24"/>
      <c r="OX500" s="24"/>
      <c r="OY500" s="24"/>
      <c r="OZ500" s="24"/>
      <c r="PA500" s="24"/>
      <c r="PB500" s="24"/>
      <c r="PC500" s="24"/>
      <c r="PD500" s="24"/>
      <c r="PE500" s="24"/>
      <c r="PF500" s="24"/>
      <c r="PG500" s="24"/>
      <c r="PH500" s="24"/>
      <c r="PI500" s="24"/>
      <c r="PJ500" s="24"/>
      <c r="PK500" s="24"/>
      <c r="PL500" s="24"/>
      <c r="PM500" s="24"/>
      <c r="PN500" s="24"/>
      <c r="PO500" s="24"/>
      <c r="PP500" s="24"/>
      <c r="PQ500" s="24"/>
      <c r="PR500" s="24"/>
      <c r="PS500" s="24"/>
      <c r="PT500" s="24"/>
      <c r="PU500" s="24"/>
      <c r="PV500" s="24"/>
      <c r="PW500" s="24"/>
      <c r="PX500" s="24"/>
      <c r="PY500" s="24"/>
      <c r="PZ500" s="24"/>
      <c r="QA500" s="24"/>
      <c r="QB500" s="24"/>
      <c r="QC500" s="24"/>
      <c r="QD500" s="24"/>
      <c r="QE500" s="24"/>
      <c r="QF500" s="24"/>
      <c r="QG500" s="24"/>
      <c r="QH500" s="24"/>
      <c r="QI500" s="24"/>
      <c r="QJ500" s="24"/>
      <c r="QK500" s="24"/>
      <c r="QL500" s="24"/>
      <c r="QM500" s="24"/>
      <c r="QN500" s="24"/>
      <c r="QO500" s="24"/>
      <c r="QP500" s="24"/>
      <c r="QQ500" s="24"/>
      <c r="QR500" s="24"/>
      <c r="QS500" s="24"/>
      <c r="QT500" s="24"/>
      <c r="QU500" s="24"/>
      <c r="QV500" s="24"/>
      <c r="QW500" s="24"/>
      <c r="QX500" s="24"/>
      <c r="QY500" s="24"/>
      <c r="QZ500" s="24"/>
      <c r="RA500" s="24"/>
      <c r="RB500" s="24"/>
      <c r="RC500" s="24"/>
      <c r="RD500" s="24"/>
      <c r="RE500" s="24"/>
      <c r="RF500" s="24"/>
      <c r="RG500" s="24"/>
      <c r="RH500" s="24"/>
      <c r="RI500" s="24"/>
      <c r="RJ500" s="24"/>
      <c r="RK500" s="24"/>
      <c r="RL500" s="24"/>
      <c r="RM500" s="24"/>
      <c r="RN500" s="24"/>
      <c r="RO500" s="24"/>
      <c r="RP500" s="24"/>
      <c r="RQ500" s="24"/>
      <c r="RR500" s="24"/>
      <c r="RS500" s="24"/>
      <c r="RT500" s="24"/>
      <c r="RU500" s="24"/>
      <c r="RV500" s="24"/>
      <c r="RW500" s="24"/>
      <c r="RX500" s="24"/>
      <c r="RY500" s="24"/>
      <c r="RZ500" s="24"/>
      <c r="SA500" s="24"/>
      <c r="SB500" s="24"/>
      <c r="SC500" s="24"/>
      <c r="SD500" s="24"/>
      <c r="SE500" s="24"/>
      <c r="SF500" s="24"/>
      <c r="SG500" s="24"/>
      <c r="SH500" s="24"/>
      <c r="SI500" s="24"/>
      <c r="SJ500" s="24"/>
      <c r="SK500" s="24"/>
      <c r="SL500" s="24"/>
      <c r="SM500" s="24"/>
      <c r="SN500" s="24"/>
      <c r="SO500" s="24"/>
      <c r="SP500" s="24"/>
      <c r="SQ500" s="24"/>
      <c r="SR500" s="24"/>
      <c r="SS500" s="24"/>
      <c r="ST500" s="24"/>
      <c r="SU500" s="24"/>
      <c r="SV500" s="24"/>
      <c r="SW500" s="24"/>
      <c r="SX500" s="24"/>
      <c r="SY500" s="24"/>
      <c r="SZ500" s="24"/>
      <c r="TA500" s="24"/>
      <c r="TB500" s="24"/>
      <c r="TC500" s="24"/>
      <c r="TD500" s="24"/>
      <c r="TE500" s="24"/>
      <c r="TF500" s="24"/>
      <c r="TG500" s="24"/>
      <c r="TH500" s="24"/>
      <c r="TI500" s="24"/>
      <c r="TJ500" s="24"/>
      <c r="TK500" s="24"/>
      <c r="TL500" s="24"/>
      <c r="TM500" s="24"/>
      <c r="TN500" s="24"/>
      <c r="TO500" s="24"/>
      <c r="TP500" s="24"/>
      <c r="TQ500" s="24"/>
      <c r="TR500" s="24"/>
      <c r="TS500" s="24"/>
      <c r="TT500" s="24"/>
      <c r="TU500" s="24"/>
      <c r="TV500" s="24"/>
      <c r="TW500" s="24"/>
      <c r="TX500" s="24"/>
      <c r="TY500" s="24"/>
      <c r="TZ500" s="24"/>
      <c r="UA500" s="24"/>
      <c r="UB500" s="24"/>
      <c r="UC500" s="24"/>
      <c r="UD500" s="24"/>
      <c r="UE500" s="24"/>
      <c r="UF500" s="24"/>
      <c r="UG500" s="24"/>
      <c r="UH500" s="24"/>
      <c r="UI500" s="24"/>
      <c r="UJ500" s="24"/>
      <c r="UK500" s="24"/>
      <c r="UL500" s="24"/>
      <c r="UM500" s="24"/>
      <c r="UN500" s="24"/>
      <c r="UO500" s="24"/>
      <c r="UP500" s="24"/>
      <c r="UQ500" s="24"/>
      <c r="UR500" s="24"/>
      <c r="US500" s="24"/>
      <c r="UT500" s="24"/>
      <c r="UU500" s="24"/>
      <c r="UV500" s="24"/>
      <c r="UW500" s="24"/>
      <c r="UX500" s="24"/>
      <c r="UY500" s="24"/>
      <c r="UZ500" s="24"/>
      <c r="VA500" s="24"/>
      <c r="VB500" s="24"/>
      <c r="VC500" s="24"/>
      <c r="VD500" s="24"/>
    </row>
    <row r="501" spans="1:576" s="163" customFormat="1" ht="17.25" customHeight="1" x14ac:dyDescent="0.2">
      <c r="A501" s="123"/>
      <c r="B501" s="27"/>
      <c r="C501" s="93"/>
      <c r="D501" s="98"/>
      <c r="E501" s="28"/>
      <c r="F501" s="93"/>
      <c r="G501" s="137"/>
      <c r="H501" s="27"/>
      <c r="I501" s="27"/>
      <c r="J501" s="27"/>
      <c r="K501" s="27"/>
      <c r="L501" s="27"/>
      <c r="M501" s="27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278"/>
      <c r="AM501" s="267"/>
      <c r="AN501" s="267"/>
      <c r="AO501" s="267"/>
      <c r="AP501" s="267"/>
      <c r="AQ501" s="267"/>
      <c r="AR501" s="267"/>
      <c r="AS501" s="267"/>
      <c r="AT501" s="267"/>
      <c r="AU501" s="267"/>
      <c r="AV501" s="267"/>
      <c r="AW501" s="267"/>
      <c r="AX501" s="267"/>
      <c r="AY501" s="267"/>
      <c r="AZ501" s="267"/>
      <c r="BA501" s="267"/>
      <c r="BB501" s="267"/>
      <c r="BC501" s="267"/>
      <c r="BD501" s="267"/>
      <c r="BE501" s="267"/>
      <c r="BF501" s="267"/>
      <c r="BG501" s="267"/>
      <c r="BH501" s="267"/>
      <c r="BI501" s="267"/>
      <c r="BJ501" s="267"/>
      <c r="BK501" s="267"/>
      <c r="BL501" s="267"/>
      <c r="BM501" s="267"/>
      <c r="BN501" s="267"/>
      <c r="BO501" s="267"/>
      <c r="BP501" s="267"/>
      <c r="BQ501" s="267"/>
      <c r="BR501" s="267"/>
      <c r="BS501" s="267"/>
      <c r="BT501" s="267"/>
      <c r="BU501" s="267"/>
      <c r="BV501" s="267"/>
      <c r="BW501" s="267"/>
      <c r="BX501" s="267"/>
      <c r="BY501" s="267"/>
      <c r="BZ501" s="267"/>
      <c r="CA501" s="267"/>
      <c r="CB501" s="267"/>
      <c r="CC501" s="267"/>
      <c r="CD501" s="267"/>
      <c r="CE501" s="267"/>
      <c r="CF501" s="267"/>
      <c r="CG501" s="267"/>
      <c r="CH501" s="267"/>
      <c r="CI501" s="267"/>
      <c r="CJ501" s="267"/>
      <c r="CK501" s="267"/>
      <c r="CL501" s="267"/>
      <c r="CM501" s="267"/>
      <c r="CN501" s="267"/>
      <c r="CO501" s="267"/>
      <c r="CP501" s="267"/>
      <c r="CQ501" s="267"/>
      <c r="CR501" s="267"/>
      <c r="CS501" s="267"/>
      <c r="CT501" s="267"/>
      <c r="CU501" s="267"/>
      <c r="CV501" s="267"/>
      <c r="CW501" s="267"/>
      <c r="CX501" s="267"/>
      <c r="CY501" s="267"/>
      <c r="CZ501" s="267"/>
      <c r="DA501" s="267"/>
      <c r="DB501" s="267"/>
      <c r="DC501" s="267"/>
      <c r="DD501" s="267"/>
      <c r="DE501" s="267"/>
      <c r="DF501" s="267"/>
      <c r="DG501" s="267"/>
      <c r="DH501" s="267"/>
      <c r="DI501" s="267"/>
      <c r="DJ501" s="267"/>
      <c r="DK501" s="267"/>
      <c r="DL501" s="267"/>
      <c r="DM501" s="267"/>
      <c r="DN501" s="267"/>
      <c r="DO501" s="267"/>
      <c r="DP501" s="267"/>
      <c r="DQ501" s="267"/>
      <c r="DR501" s="267"/>
      <c r="DS501" s="267"/>
      <c r="DT501" s="267"/>
      <c r="DU501" s="267"/>
      <c r="DV501" s="267"/>
      <c r="DW501" s="267"/>
      <c r="DX501" s="267"/>
      <c r="DY501" s="267"/>
      <c r="DZ501" s="267"/>
      <c r="EA501" s="267"/>
      <c r="EB501" s="267"/>
      <c r="EC501" s="267"/>
      <c r="ED501" s="267"/>
      <c r="EE501" s="267"/>
      <c r="EF501" s="267"/>
      <c r="EG501" s="267"/>
      <c r="EH501" s="267"/>
      <c r="EI501" s="267"/>
      <c r="EJ501" s="267"/>
      <c r="EK501" s="267"/>
      <c r="EL501" s="267"/>
      <c r="EM501" s="267"/>
      <c r="EN501" s="267"/>
      <c r="EO501" s="267"/>
      <c r="EP501" s="267"/>
      <c r="EQ501" s="267"/>
      <c r="ER501" s="267"/>
      <c r="ES501" s="267"/>
      <c r="ET501" s="267"/>
      <c r="EU501" s="267"/>
      <c r="EV501" s="267"/>
      <c r="EW501" s="267"/>
      <c r="EX501" s="267"/>
      <c r="EY501" s="267"/>
      <c r="EZ501" s="267"/>
      <c r="FA501" s="267"/>
      <c r="FB501" s="267"/>
      <c r="FC501" s="267"/>
      <c r="FD501" s="267"/>
      <c r="FE501" s="267"/>
      <c r="FF501" s="267"/>
      <c r="FG501" s="267"/>
      <c r="FH501" s="267"/>
      <c r="FI501" s="267"/>
      <c r="FJ501" s="267"/>
      <c r="FK501" s="267"/>
      <c r="FL501" s="267"/>
      <c r="FM501" s="267"/>
      <c r="FN501" s="267"/>
      <c r="FO501" s="267"/>
      <c r="FP501" s="267"/>
      <c r="FQ501" s="267"/>
      <c r="FR501" s="267"/>
      <c r="FS501" s="267"/>
      <c r="FT501" s="267"/>
      <c r="FU501" s="267"/>
      <c r="FV501" s="267"/>
      <c r="FW501" s="267"/>
      <c r="FX501" s="267"/>
      <c r="FY501" s="267"/>
      <c r="FZ501" s="267"/>
      <c r="GA501" s="267"/>
      <c r="GB501" s="267"/>
      <c r="GC501" s="267"/>
      <c r="GD501" s="267"/>
      <c r="GE501" s="267"/>
      <c r="GF501" s="267"/>
      <c r="GG501" s="267"/>
      <c r="GH501" s="267"/>
      <c r="GI501" s="267"/>
      <c r="GJ501" s="267"/>
      <c r="GK501" s="267"/>
      <c r="GL501" s="267"/>
      <c r="GM501" s="267"/>
      <c r="GN501" s="267"/>
      <c r="GO501" s="267"/>
      <c r="GP501" s="267"/>
      <c r="GQ501" s="267"/>
      <c r="GR501" s="267"/>
      <c r="GS501" s="267"/>
      <c r="GT501" s="267"/>
      <c r="GU501" s="267"/>
      <c r="GV501" s="267"/>
      <c r="GW501" s="267"/>
      <c r="GX501" s="267"/>
      <c r="GY501" s="267"/>
      <c r="GZ501" s="267"/>
      <c r="HA501" s="267"/>
      <c r="HB501" s="267"/>
      <c r="HC501" s="267"/>
      <c r="HD501" s="267"/>
      <c r="HE501" s="267"/>
      <c r="HF501" s="267"/>
      <c r="HG501" s="267"/>
      <c r="HH501" s="267"/>
      <c r="HI501" s="267"/>
      <c r="HJ501" s="267"/>
      <c r="HK501" s="267"/>
      <c r="HL501" s="267"/>
      <c r="HM501" s="267"/>
      <c r="HN501" s="267"/>
      <c r="HO501" s="267"/>
      <c r="HP501" s="267"/>
      <c r="HQ501" s="267"/>
      <c r="HR501" s="267"/>
      <c r="HS501" s="267"/>
      <c r="HT501" s="267"/>
      <c r="HU501" s="267"/>
      <c r="HV501" s="267"/>
      <c r="HW501" s="267"/>
      <c r="HX501" s="267"/>
      <c r="HY501" s="267"/>
      <c r="HZ501" s="267"/>
      <c r="IA501" s="267"/>
      <c r="IB501" s="267"/>
      <c r="IC501" s="267"/>
      <c r="ID501" s="267"/>
      <c r="IE501" s="267"/>
      <c r="IF501" s="267"/>
      <c r="IG501" s="267"/>
      <c r="IH501" s="267"/>
      <c r="II501" s="267"/>
      <c r="IJ501" s="267"/>
      <c r="IK501" s="267"/>
      <c r="IL501" s="267"/>
      <c r="IM501" s="267"/>
      <c r="IN501" s="267"/>
      <c r="IO501" s="267"/>
      <c r="IP501" s="267"/>
      <c r="IQ501" s="267"/>
      <c r="IR501" s="267"/>
      <c r="IS501" s="267"/>
      <c r="IT501" s="267"/>
      <c r="IU501" s="267"/>
      <c r="IV501" s="267"/>
      <c r="IW501" s="267"/>
      <c r="IX501" s="267"/>
      <c r="IY501" s="267"/>
      <c r="IZ501" s="267"/>
      <c r="JA501" s="267"/>
      <c r="JB501" s="267"/>
      <c r="JC501" s="267"/>
      <c r="JD501" s="267"/>
      <c r="JE501" s="267"/>
      <c r="JF501" s="267"/>
      <c r="JG501" s="267"/>
      <c r="JH501" s="267"/>
      <c r="JI501" s="267"/>
      <c r="JJ501" s="267"/>
      <c r="JK501" s="267"/>
      <c r="JL501" s="267"/>
      <c r="JM501" s="267"/>
      <c r="JN501" s="267"/>
      <c r="JO501" s="267"/>
      <c r="JP501" s="267"/>
      <c r="JQ501" s="267"/>
      <c r="JR501" s="267"/>
      <c r="JS501" s="267"/>
      <c r="JT501" s="267"/>
      <c r="JU501" s="267"/>
      <c r="JV501" s="267"/>
      <c r="JW501" s="267"/>
      <c r="JX501" s="267"/>
      <c r="JY501" s="267"/>
      <c r="JZ501" s="267"/>
      <c r="KA501" s="267"/>
      <c r="KB501" s="267"/>
      <c r="KC501" s="267"/>
      <c r="KD501" s="267"/>
      <c r="KE501" s="267"/>
      <c r="KF501" s="267"/>
      <c r="KG501" s="267"/>
      <c r="KH501" s="267"/>
      <c r="KI501" s="267"/>
      <c r="KJ501" s="267"/>
      <c r="KK501" s="267"/>
      <c r="KL501" s="267"/>
      <c r="KM501" s="267"/>
      <c r="KN501" s="267"/>
      <c r="KO501" s="267"/>
      <c r="KP501" s="267"/>
      <c r="KQ501" s="267"/>
      <c r="KR501" s="267"/>
      <c r="KS501" s="267"/>
      <c r="KT501" s="267"/>
      <c r="KU501" s="267"/>
      <c r="KV501" s="267"/>
      <c r="KW501" s="267"/>
      <c r="KX501" s="267"/>
      <c r="KY501" s="267"/>
      <c r="KZ501" s="267"/>
      <c r="LA501" s="267"/>
      <c r="LB501" s="267"/>
      <c r="LC501" s="267"/>
      <c r="LD501" s="267"/>
      <c r="LE501" s="267"/>
      <c r="LF501" s="267"/>
      <c r="LG501" s="267"/>
      <c r="LH501" s="267"/>
      <c r="LI501" s="267"/>
      <c r="LJ501" s="267"/>
      <c r="LK501" s="267"/>
      <c r="LL501" s="267"/>
      <c r="LM501" s="267"/>
      <c r="LN501" s="267"/>
      <c r="LO501" s="267"/>
      <c r="LP501" s="267"/>
      <c r="LQ501" s="267"/>
      <c r="LR501" s="267"/>
      <c r="LS501" s="267"/>
      <c r="LT501" s="267"/>
      <c r="LU501" s="267"/>
      <c r="LV501" s="267"/>
      <c r="LW501" s="267"/>
      <c r="LX501" s="267"/>
      <c r="LY501" s="267"/>
      <c r="LZ501" s="267"/>
      <c r="MA501" s="267"/>
      <c r="MB501" s="267"/>
      <c r="MC501" s="267"/>
      <c r="MD501" s="267"/>
      <c r="ME501" s="267"/>
      <c r="MF501" s="267"/>
      <c r="MG501" s="267"/>
      <c r="MH501" s="267"/>
      <c r="MI501" s="267"/>
      <c r="MJ501" s="267"/>
      <c r="MK501" s="267"/>
      <c r="ML501" s="267"/>
      <c r="MM501" s="267"/>
      <c r="MN501" s="267"/>
      <c r="MO501" s="267"/>
      <c r="MP501" s="267"/>
      <c r="MQ501" s="267"/>
      <c r="MR501" s="267"/>
      <c r="MS501" s="267"/>
      <c r="MT501" s="267"/>
      <c r="MU501" s="267"/>
      <c r="MV501" s="267"/>
      <c r="MW501" s="267"/>
      <c r="MX501" s="267"/>
      <c r="MY501" s="267"/>
      <c r="MZ501" s="267"/>
      <c r="NA501" s="267"/>
      <c r="NB501" s="267"/>
      <c r="NC501" s="267"/>
      <c r="ND501" s="267"/>
      <c r="NE501" s="267"/>
      <c r="NF501" s="267"/>
      <c r="NG501" s="267"/>
      <c r="NH501" s="267"/>
      <c r="NI501" s="267"/>
      <c r="NJ501" s="267"/>
      <c r="NK501" s="267"/>
      <c r="NL501" s="267"/>
      <c r="NM501" s="267"/>
      <c r="NN501" s="267"/>
      <c r="NO501" s="267"/>
      <c r="NP501" s="267"/>
      <c r="NQ501" s="267"/>
      <c r="NR501" s="267"/>
      <c r="NS501" s="267"/>
      <c r="NT501" s="267"/>
      <c r="NU501" s="267"/>
      <c r="NV501" s="267"/>
      <c r="NW501" s="267"/>
      <c r="NX501" s="267"/>
      <c r="NY501" s="267"/>
      <c r="NZ501" s="267"/>
      <c r="OA501" s="267"/>
      <c r="OB501" s="267"/>
      <c r="OC501" s="267"/>
      <c r="OD501" s="267"/>
      <c r="OE501" s="267"/>
      <c r="OF501" s="267"/>
      <c r="OG501" s="267"/>
      <c r="OH501" s="267"/>
      <c r="OI501" s="267"/>
      <c r="OJ501" s="267"/>
      <c r="OK501" s="267"/>
      <c r="OL501" s="267"/>
      <c r="OM501" s="267"/>
      <c r="ON501" s="267"/>
      <c r="OO501" s="267"/>
      <c r="OP501" s="267"/>
      <c r="OQ501" s="267"/>
      <c r="OR501" s="267"/>
      <c r="OS501" s="267"/>
      <c r="OT501" s="267"/>
      <c r="OU501" s="267"/>
      <c r="OV501" s="267"/>
      <c r="OW501" s="267"/>
      <c r="OX501" s="252"/>
      <c r="OY501" s="252"/>
      <c r="OZ501" s="252"/>
      <c r="PA501" s="252"/>
      <c r="PB501" s="252"/>
      <c r="PC501" s="252"/>
      <c r="PD501" s="252"/>
      <c r="PE501" s="252"/>
      <c r="PF501" s="252"/>
      <c r="PG501" s="252"/>
      <c r="PH501" s="252"/>
      <c r="PI501" s="252"/>
      <c r="PJ501" s="252"/>
      <c r="PK501" s="252"/>
      <c r="PL501" s="252"/>
      <c r="PM501" s="252"/>
      <c r="PN501" s="252"/>
      <c r="PO501" s="252"/>
      <c r="PP501" s="252"/>
      <c r="PQ501" s="252"/>
      <c r="PR501" s="252"/>
      <c r="PS501" s="252"/>
      <c r="PT501" s="252"/>
      <c r="PU501" s="252"/>
      <c r="PV501" s="252"/>
      <c r="PW501" s="252"/>
      <c r="PX501" s="252"/>
      <c r="PY501" s="252"/>
      <c r="PZ501" s="252"/>
      <c r="QA501" s="252"/>
      <c r="QB501" s="252"/>
      <c r="QC501" s="252"/>
      <c r="QD501" s="252"/>
      <c r="QE501" s="252"/>
      <c r="QF501" s="252"/>
      <c r="QG501" s="252"/>
      <c r="QH501" s="252"/>
      <c r="QI501" s="252"/>
      <c r="QJ501" s="252"/>
      <c r="QK501" s="252"/>
      <c r="QL501" s="252"/>
      <c r="QM501" s="252"/>
      <c r="QN501" s="252"/>
      <c r="QO501" s="252"/>
      <c r="QP501" s="252"/>
      <c r="QQ501" s="252"/>
      <c r="QR501" s="252"/>
      <c r="QS501" s="252"/>
      <c r="QT501" s="252"/>
      <c r="QU501" s="252"/>
      <c r="QV501" s="252"/>
      <c r="QW501" s="252"/>
      <c r="QX501" s="252"/>
      <c r="QY501" s="252"/>
      <c r="QZ501" s="252"/>
      <c r="RA501" s="252"/>
      <c r="RB501" s="252"/>
      <c r="RC501" s="252"/>
      <c r="RD501" s="252"/>
      <c r="RE501" s="252"/>
      <c r="RF501" s="252"/>
      <c r="RG501" s="252"/>
      <c r="RH501" s="252"/>
      <c r="RI501" s="252"/>
      <c r="RJ501" s="252"/>
      <c r="RK501" s="252"/>
      <c r="RL501" s="252"/>
      <c r="RM501" s="252"/>
      <c r="RN501" s="252"/>
      <c r="RO501" s="252"/>
      <c r="RP501" s="252"/>
      <c r="RQ501" s="252"/>
      <c r="RR501" s="252"/>
      <c r="RS501" s="252"/>
      <c r="RT501" s="252"/>
      <c r="RU501" s="252"/>
      <c r="RV501" s="252"/>
      <c r="RW501" s="252"/>
      <c r="RX501" s="252"/>
      <c r="RY501" s="252"/>
      <c r="RZ501" s="252"/>
      <c r="SA501" s="252"/>
      <c r="SB501" s="252"/>
      <c r="SC501" s="252"/>
      <c r="SD501" s="252"/>
      <c r="SE501" s="252"/>
      <c r="SF501" s="252"/>
      <c r="SG501" s="252"/>
      <c r="SH501" s="252"/>
      <c r="SI501" s="252"/>
      <c r="SJ501" s="252"/>
      <c r="SK501" s="252"/>
      <c r="SL501" s="252"/>
      <c r="SM501" s="252"/>
      <c r="SN501" s="252"/>
      <c r="SO501" s="252"/>
      <c r="SP501" s="252"/>
      <c r="SQ501" s="252"/>
      <c r="SR501" s="252"/>
      <c r="SS501" s="252"/>
      <c r="ST501" s="252"/>
      <c r="SU501" s="252"/>
      <c r="SV501" s="252"/>
      <c r="SW501" s="252"/>
      <c r="SX501" s="252"/>
      <c r="SY501" s="252"/>
      <c r="SZ501" s="252"/>
      <c r="TA501" s="252"/>
      <c r="TB501" s="252"/>
      <c r="TC501" s="252"/>
      <c r="TD501" s="252"/>
      <c r="TE501" s="252"/>
      <c r="TF501" s="252"/>
      <c r="TG501" s="252"/>
      <c r="TH501" s="252"/>
      <c r="TI501" s="252"/>
      <c r="TJ501" s="252"/>
      <c r="TK501" s="252"/>
      <c r="TL501" s="252"/>
      <c r="TM501" s="252"/>
      <c r="TN501" s="252"/>
      <c r="TO501" s="252"/>
      <c r="TP501" s="252"/>
      <c r="TQ501" s="252"/>
      <c r="TR501" s="252"/>
      <c r="TS501" s="252"/>
      <c r="TT501" s="252"/>
      <c r="TU501" s="252"/>
      <c r="TV501" s="252"/>
      <c r="TW501" s="252"/>
      <c r="TX501" s="252"/>
      <c r="TY501" s="252"/>
      <c r="TZ501" s="252"/>
      <c r="UA501" s="252"/>
      <c r="UB501" s="252"/>
      <c r="UC501" s="252"/>
      <c r="UD501" s="252"/>
      <c r="UE501" s="252"/>
      <c r="UF501" s="252"/>
      <c r="UG501" s="252"/>
      <c r="UH501" s="252"/>
      <c r="UI501" s="252"/>
      <c r="UJ501" s="252"/>
      <c r="UK501" s="252"/>
      <c r="UL501" s="252"/>
      <c r="UM501" s="252"/>
      <c r="UN501" s="252"/>
      <c r="UO501" s="252"/>
      <c r="UP501" s="252"/>
      <c r="UQ501" s="252"/>
      <c r="UR501" s="252"/>
      <c r="US501" s="252"/>
      <c r="UT501" s="252"/>
      <c r="UU501" s="252"/>
      <c r="UV501" s="252"/>
      <c r="UW501" s="252"/>
      <c r="UX501" s="252"/>
      <c r="UY501" s="252"/>
      <c r="UZ501" s="252"/>
      <c r="VA501" s="252"/>
      <c r="VB501" s="252"/>
      <c r="VC501" s="252"/>
      <c r="VD501" s="252"/>
    </row>
    <row r="502" spans="1:576" ht="15.75" x14ac:dyDescent="0.25">
      <c r="A502" s="111" t="s">
        <v>342</v>
      </c>
      <c r="C502" s="92"/>
      <c r="D502" s="97"/>
      <c r="F502" s="92"/>
      <c r="L502" s="29"/>
      <c r="N502" s="67"/>
      <c r="O502" s="67"/>
      <c r="P502" s="67"/>
      <c r="Q502" s="68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8"/>
      <c r="AC502" s="67"/>
      <c r="AD502" s="67"/>
      <c r="AE502" s="73"/>
      <c r="AF502" s="73"/>
      <c r="AG502" s="73"/>
      <c r="AH502" s="73"/>
      <c r="AI502" s="73"/>
      <c r="AJ502" s="73"/>
      <c r="AK502" s="73"/>
      <c r="AL502" s="279"/>
    </row>
    <row r="503" spans="1:576" s="23" customFormat="1" ht="15" customHeight="1" x14ac:dyDescent="0.2">
      <c r="A503" s="18">
        <v>1</v>
      </c>
      <c r="B503" s="89" t="s">
        <v>335</v>
      </c>
      <c r="C503" s="89" t="s">
        <v>336</v>
      </c>
      <c r="D503" s="20">
        <v>14</v>
      </c>
      <c r="E503" s="89" t="s">
        <v>255</v>
      </c>
      <c r="F503" s="89" t="s">
        <v>337</v>
      </c>
      <c r="G503" s="130">
        <v>6</v>
      </c>
      <c r="H503" s="22">
        <v>40</v>
      </c>
      <c r="I503" s="22" t="s">
        <v>123</v>
      </c>
      <c r="J503" s="21" t="s">
        <v>188</v>
      </c>
      <c r="K503" s="21" t="s">
        <v>283</v>
      </c>
      <c r="L503" s="21" t="s">
        <v>301</v>
      </c>
      <c r="M503" s="22">
        <v>1</v>
      </c>
      <c r="N503" s="101">
        <v>10433</v>
      </c>
      <c r="O503" s="62">
        <f t="shared" ref="O503:O509" si="244">+N503*20%</f>
        <v>2086.6</v>
      </c>
      <c r="P503" s="62"/>
      <c r="Q503" s="62">
        <f>N503+O503+P503</f>
        <v>12519.6</v>
      </c>
      <c r="R503" s="62">
        <f t="shared" ref="R503:R509" si="245">70.1*4</f>
        <v>280.39999999999998</v>
      </c>
      <c r="S503" s="62">
        <f t="shared" ref="S503:S539" si="246">(Q503+Y503+Z503)/30*5</f>
        <v>2341.7666666666669</v>
      </c>
      <c r="T503" s="62">
        <f t="shared" ref="T503:T539" si="247">(Q503+Y503+Z503)/30*50</f>
        <v>23417.666666666668</v>
      </c>
      <c r="U503" s="62">
        <f t="shared" ref="U503:U539" si="248">Q503*15%</f>
        <v>1877.94</v>
      </c>
      <c r="V503" s="62">
        <f t="shared" ref="V503:V539" si="249">Q503*3%</f>
        <v>375.58800000000002</v>
      </c>
      <c r="W503" s="62">
        <f t="shared" ref="W503:W539" si="250">Q503*5%</f>
        <v>625.98</v>
      </c>
      <c r="X503" s="62">
        <f t="shared" ref="X503:X539" si="251">Q503*2%</f>
        <v>250.39200000000002</v>
      </c>
      <c r="Y503" s="62">
        <f t="shared" ref="Y503:Y509" si="252">845+70</f>
        <v>915</v>
      </c>
      <c r="Z503" s="62">
        <f t="shared" ref="Z503:Z509" si="253">586+30</f>
        <v>616</v>
      </c>
      <c r="AA503" s="64">
        <f t="shared" ref="AA503:AA533" si="254">(Q503+Y503+Z503)/2</f>
        <v>7025.3</v>
      </c>
      <c r="AB503" s="64">
        <f>Q503+R503+U503+V503+W503+X503+Y503+Z503+(S503/12+T503/12+AA503/12)</f>
        <v>20192.961111111112</v>
      </c>
      <c r="AC503" s="64">
        <f>+AB503*12</f>
        <v>242315.53333333333</v>
      </c>
      <c r="AD503" s="64"/>
      <c r="AE503" s="64"/>
      <c r="AF503" s="64"/>
      <c r="AG503" s="64"/>
      <c r="AH503" s="64"/>
      <c r="AI503" s="64"/>
      <c r="AJ503" s="64"/>
      <c r="AK503" s="64"/>
      <c r="AL503" s="6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  <c r="II503" s="24"/>
      <c r="IJ503" s="24"/>
      <c r="IK503" s="24"/>
      <c r="IL503" s="24"/>
      <c r="IM503" s="24"/>
      <c r="IN503" s="24"/>
      <c r="IO503" s="24"/>
      <c r="IP503" s="24"/>
      <c r="IQ503" s="24"/>
      <c r="IR503" s="24"/>
      <c r="IS503" s="24"/>
      <c r="IT503" s="24"/>
      <c r="IU503" s="24"/>
      <c r="IV503" s="24"/>
      <c r="IW503" s="24"/>
      <c r="IX503" s="24"/>
      <c r="IY503" s="24"/>
      <c r="IZ503" s="24"/>
      <c r="JA503" s="24"/>
      <c r="JB503" s="24"/>
      <c r="JC503" s="24"/>
      <c r="JD503" s="24"/>
      <c r="JE503" s="24"/>
      <c r="JF503" s="24"/>
      <c r="JG503" s="24"/>
      <c r="JH503" s="24"/>
      <c r="JI503" s="24"/>
      <c r="JJ503" s="24"/>
      <c r="JK503" s="24"/>
      <c r="JL503" s="24"/>
      <c r="JM503" s="24"/>
      <c r="JN503" s="24"/>
      <c r="JO503" s="24"/>
      <c r="JP503" s="24"/>
      <c r="JQ503" s="24"/>
      <c r="JR503" s="24"/>
      <c r="JS503" s="24"/>
      <c r="JT503" s="24"/>
      <c r="JU503" s="24"/>
      <c r="JV503" s="24"/>
      <c r="JW503" s="24"/>
      <c r="JX503" s="24"/>
      <c r="JY503" s="24"/>
      <c r="JZ503" s="24"/>
      <c r="KA503" s="24"/>
      <c r="KB503" s="24"/>
      <c r="KC503" s="24"/>
      <c r="KD503" s="24"/>
      <c r="KE503" s="24"/>
      <c r="KF503" s="24"/>
      <c r="KG503" s="24"/>
      <c r="KH503" s="24"/>
      <c r="KI503" s="24"/>
      <c r="KJ503" s="24"/>
      <c r="KK503" s="24"/>
      <c r="KL503" s="24"/>
      <c r="KM503" s="24"/>
      <c r="KN503" s="24"/>
      <c r="KO503" s="24"/>
      <c r="KP503" s="24"/>
      <c r="KQ503" s="24"/>
      <c r="KR503" s="24"/>
      <c r="KS503" s="24"/>
      <c r="KT503" s="24"/>
      <c r="KU503" s="24"/>
      <c r="KV503" s="24"/>
      <c r="KW503" s="24"/>
      <c r="KX503" s="24"/>
      <c r="KY503" s="24"/>
      <c r="KZ503" s="24"/>
      <c r="LA503" s="24"/>
      <c r="LB503" s="24"/>
      <c r="LC503" s="24"/>
      <c r="LD503" s="24"/>
      <c r="LE503" s="24"/>
      <c r="LF503" s="24"/>
      <c r="LG503" s="24"/>
      <c r="LH503" s="24"/>
      <c r="LI503" s="24"/>
      <c r="LJ503" s="24"/>
      <c r="LK503" s="24"/>
      <c r="LL503" s="24"/>
      <c r="LM503" s="24"/>
      <c r="LN503" s="24"/>
      <c r="LO503" s="24"/>
      <c r="LP503" s="24"/>
      <c r="LQ503" s="24"/>
      <c r="LR503" s="24"/>
      <c r="LS503" s="24"/>
      <c r="LT503" s="24"/>
      <c r="LU503" s="24"/>
      <c r="LV503" s="24"/>
      <c r="LW503" s="24"/>
      <c r="LX503" s="24"/>
      <c r="LY503" s="24"/>
      <c r="LZ503" s="24"/>
      <c r="MA503" s="24"/>
      <c r="MB503" s="24"/>
      <c r="MC503" s="24"/>
      <c r="MD503" s="24"/>
      <c r="ME503" s="24"/>
      <c r="MF503" s="24"/>
      <c r="MG503" s="24"/>
      <c r="MH503" s="24"/>
      <c r="MI503" s="24"/>
      <c r="MJ503" s="24"/>
      <c r="MK503" s="24"/>
      <c r="ML503" s="24"/>
      <c r="MM503" s="24"/>
      <c r="MN503" s="24"/>
      <c r="MO503" s="24"/>
      <c r="MP503" s="24"/>
      <c r="MQ503" s="24"/>
      <c r="MR503" s="24"/>
      <c r="MS503" s="24"/>
      <c r="MT503" s="24"/>
      <c r="MU503" s="24"/>
      <c r="MV503" s="24"/>
      <c r="MW503" s="24"/>
      <c r="MX503" s="24"/>
      <c r="MY503" s="24"/>
      <c r="MZ503" s="24"/>
      <c r="NA503" s="24"/>
      <c r="NB503" s="24"/>
      <c r="NC503" s="24"/>
      <c r="ND503" s="24"/>
      <c r="NE503" s="24"/>
      <c r="NF503" s="24"/>
      <c r="NG503" s="24"/>
      <c r="NH503" s="24"/>
      <c r="NI503" s="24"/>
      <c r="NJ503" s="24"/>
      <c r="NK503" s="24"/>
      <c r="NL503" s="24"/>
      <c r="NM503" s="24"/>
      <c r="NN503" s="24"/>
      <c r="NO503" s="24"/>
      <c r="NP503" s="24"/>
      <c r="NQ503" s="24"/>
      <c r="NR503" s="24"/>
      <c r="NS503" s="24"/>
      <c r="NT503" s="24"/>
      <c r="NU503" s="24"/>
      <c r="NV503" s="24"/>
      <c r="NW503" s="24"/>
      <c r="NX503" s="24"/>
      <c r="NY503" s="24"/>
      <c r="NZ503" s="24"/>
      <c r="OA503" s="24"/>
      <c r="OB503" s="24"/>
      <c r="OC503" s="24"/>
      <c r="OD503" s="24"/>
      <c r="OE503" s="24"/>
      <c r="OF503" s="24"/>
      <c r="OG503" s="24"/>
      <c r="OH503" s="24"/>
      <c r="OI503" s="24"/>
      <c r="OJ503" s="24"/>
      <c r="OK503" s="24"/>
      <c r="OL503" s="24"/>
      <c r="OM503" s="24"/>
      <c r="ON503" s="24"/>
      <c r="OO503" s="24"/>
      <c r="OP503" s="24"/>
      <c r="OQ503" s="24"/>
      <c r="OR503" s="24"/>
      <c r="OS503" s="24"/>
      <c r="OT503" s="24"/>
      <c r="OU503" s="24"/>
      <c r="OV503" s="24"/>
      <c r="OW503" s="24"/>
      <c r="OX503" s="24"/>
      <c r="OY503" s="24"/>
      <c r="OZ503" s="24"/>
      <c r="PA503" s="24"/>
      <c r="PB503" s="24"/>
      <c r="PC503" s="24"/>
      <c r="PD503" s="24"/>
      <c r="PE503" s="24"/>
      <c r="PF503" s="24"/>
      <c r="PG503" s="24"/>
      <c r="PH503" s="24"/>
      <c r="PI503" s="24"/>
      <c r="PJ503" s="24"/>
      <c r="PK503" s="24"/>
      <c r="PL503" s="24"/>
      <c r="PM503" s="24"/>
      <c r="PN503" s="24"/>
      <c r="PO503" s="24"/>
      <c r="PP503" s="24"/>
      <c r="PQ503" s="24"/>
      <c r="PR503" s="24"/>
      <c r="PS503" s="24"/>
      <c r="PT503" s="24"/>
      <c r="PU503" s="24"/>
      <c r="PV503" s="24"/>
      <c r="PW503" s="24"/>
      <c r="PX503" s="24"/>
      <c r="PY503" s="24"/>
      <c r="PZ503" s="24"/>
      <c r="QA503" s="24"/>
      <c r="QB503" s="24"/>
      <c r="QC503" s="24"/>
      <c r="QD503" s="24"/>
      <c r="QE503" s="24"/>
      <c r="QF503" s="24"/>
      <c r="QG503" s="24"/>
      <c r="QH503" s="24"/>
      <c r="QI503" s="24"/>
      <c r="QJ503" s="24"/>
      <c r="QK503" s="24"/>
      <c r="QL503" s="24"/>
      <c r="QM503" s="24"/>
      <c r="QN503" s="24"/>
      <c r="QO503" s="24"/>
      <c r="QP503" s="24"/>
      <c r="QQ503" s="24"/>
      <c r="QR503" s="24"/>
      <c r="QS503" s="24"/>
      <c r="QT503" s="24"/>
      <c r="QU503" s="24"/>
      <c r="QV503" s="24"/>
      <c r="QW503" s="24"/>
      <c r="QX503" s="24"/>
      <c r="QY503" s="24"/>
      <c r="QZ503" s="24"/>
      <c r="RA503" s="24"/>
      <c r="RB503" s="24"/>
      <c r="RC503" s="24"/>
      <c r="RD503" s="24"/>
      <c r="RE503" s="24"/>
      <c r="RF503" s="24"/>
      <c r="RG503" s="24"/>
      <c r="RH503" s="24"/>
      <c r="RI503" s="24"/>
      <c r="RJ503" s="24"/>
      <c r="RK503" s="24"/>
      <c r="RL503" s="24"/>
      <c r="RM503" s="24"/>
      <c r="RN503" s="24"/>
      <c r="RO503" s="24"/>
      <c r="RP503" s="24"/>
      <c r="RQ503" s="24"/>
      <c r="RR503" s="24"/>
      <c r="RS503" s="24"/>
      <c r="RT503" s="24"/>
      <c r="RU503" s="24"/>
      <c r="RV503" s="24"/>
      <c r="RW503" s="24"/>
      <c r="RX503" s="24"/>
      <c r="RY503" s="24"/>
      <c r="RZ503" s="24"/>
      <c r="SA503" s="24"/>
      <c r="SB503" s="24"/>
      <c r="SC503" s="24"/>
      <c r="SD503" s="24"/>
      <c r="SE503" s="24"/>
      <c r="SF503" s="24"/>
      <c r="SG503" s="24"/>
      <c r="SH503" s="24"/>
      <c r="SI503" s="24"/>
      <c r="SJ503" s="24"/>
      <c r="SK503" s="24"/>
      <c r="SL503" s="24"/>
      <c r="SM503" s="24"/>
      <c r="SN503" s="24"/>
      <c r="SO503" s="24"/>
      <c r="SP503" s="24"/>
      <c r="SQ503" s="24"/>
      <c r="SR503" s="24"/>
      <c r="SS503" s="24"/>
      <c r="ST503" s="24"/>
      <c r="SU503" s="24"/>
      <c r="SV503" s="24"/>
      <c r="SW503" s="24"/>
      <c r="SX503" s="24"/>
      <c r="SY503" s="24"/>
      <c r="SZ503" s="24"/>
      <c r="TA503" s="24"/>
      <c r="TB503" s="24"/>
      <c r="TC503" s="24"/>
      <c r="TD503" s="24"/>
      <c r="TE503" s="24"/>
      <c r="TF503" s="24"/>
      <c r="TG503" s="24"/>
      <c r="TH503" s="24"/>
      <c r="TI503" s="24"/>
      <c r="TJ503" s="24"/>
      <c r="TK503" s="24"/>
      <c r="TL503" s="24"/>
      <c r="TM503" s="24"/>
      <c r="TN503" s="24"/>
      <c r="TO503" s="24"/>
      <c r="TP503" s="24"/>
      <c r="TQ503" s="24"/>
      <c r="TR503" s="24"/>
      <c r="TS503" s="24"/>
      <c r="TT503" s="24"/>
      <c r="TU503" s="24"/>
      <c r="TV503" s="24"/>
      <c r="TW503" s="24"/>
      <c r="TX503" s="24"/>
      <c r="TY503" s="24"/>
      <c r="TZ503" s="24"/>
      <c r="UA503" s="24"/>
      <c r="UB503" s="24"/>
      <c r="UC503" s="24"/>
      <c r="UD503" s="24"/>
      <c r="UE503" s="24"/>
      <c r="UF503" s="24"/>
      <c r="UG503" s="24"/>
      <c r="UH503" s="24"/>
      <c r="UI503" s="24"/>
      <c r="UJ503" s="24"/>
      <c r="UK503" s="24"/>
      <c r="UL503" s="24"/>
      <c r="UM503" s="24"/>
      <c r="UN503" s="24"/>
      <c r="UO503" s="24"/>
      <c r="UP503" s="24"/>
      <c r="UQ503" s="24"/>
      <c r="UR503" s="24"/>
      <c r="US503" s="24"/>
      <c r="UT503" s="24"/>
      <c r="UU503" s="24"/>
      <c r="UV503" s="24"/>
      <c r="UW503" s="24"/>
      <c r="UX503" s="24"/>
      <c r="UY503" s="24"/>
      <c r="UZ503" s="24"/>
      <c r="VA503" s="24"/>
      <c r="VB503" s="24"/>
      <c r="VC503" s="24"/>
      <c r="VD503" s="24"/>
    </row>
    <row r="504" spans="1:576" s="23" customFormat="1" ht="15" customHeight="1" x14ac:dyDescent="0.2">
      <c r="A504" s="18">
        <v>2</v>
      </c>
      <c r="B504" s="89" t="s">
        <v>335</v>
      </c>
      <c r="C504" s="89" t="s">
        <v>336</v>
      </c>
      <c r="D504" s="20">
        <v>14</v>
      </c>
      <c r="E504" s="89" t="s">
        <v>255</v>
      </c>
      <c r="F504" s="89" t="s">
        <v>337</v>
      </c>
      <c r="G504" s="130">
        <v>6</v>
      </c>
      <c r="H504" s="22">
        <v>40</v>
      </c>
      <c r="I504" s="22" t="s">
        <v>123</v>
      </c>
      <c r="J504" s="21" t="s">
        <v>188</v>
      </c>
      <c r="K504" s="21" t="s">
        <v>283</v>
      </c>
      <c r="L504" s="21" t="s">
        <v>301</v>
      </c>
      <c r="M504" s="22">
        <v>1</v>
      </c>
      <c r="N504" s="101">
        <v>10433</v>
      </c>
      <c r="O504" s="62">
        <f t="shared" si="244"/>
        <v>2086.6</v>
      </c>
      <c r="P504" s="62"/>
      <c r="Q504" s="62">
        <f t="shared" ref="Q504:Q539" si="255">N504+O504+P504</f>
        <v>12519.6</v>
      </c>
      <c r="R504" s="62">
        <f t="shared" si="245"/>
        <v>280.39999999999998</v>
      </c>
      <c r="S504" s="62">
        <f t="shared" si="246"/>
        <v>2341.7666666666669</v>
      </c>
      <c r="T504" s="62">
        <f t="shared" si="247"/>
        <v>23417.666666666668</v>
      </c>
      <c r="U504" s="62">
        <f t="shared" si="248"/>
        <v>1877.94</v>
      </c>
      <c r="V504" s="62">
        <f t="shared" si="249"/>
        <v>375.58800000000002</v>
      </c>
      <c r="W504" s="62">
        <f t="shared" si="250"/>
        <v>625.98</v>
      </c>
      <c r="X504" s="62">
        <f t="shared" si="251"/>
        <v>250.39200000000002</v>
      </c>
      <c r="Y504" s="62">
        <f t="shared" si="252"/>
        <v>915</v>
      </c>
      <c r="Z504" s="62">
        <f t="shared" si="253"/>
        <v>616</v>
      </c>
      <c r="AA504" s="64">
        <f t="shared" si="254"/>
        <v>7025.3</v>
      </c>
      <c r="AB504" s="64">
        <f t="shared" ref="AB504:AB540" si="256">Q504+R504+U504+V504+W504+X504+Y504+Z504+(S504/12+T504/12+AA504/12)</f>
        <v>20192.961111111112</v>
      </c>
      <c r="AC504" s="64">
        <f t="shared" ref="AC504:AC539" si="257">+AB504*12</f>
        <v>242315.53333333333</v>
      </c>
      <c r="AD504" s="64"/>
      <c r="AE504" s="64"/>
      <c r="AF504" s="64"/>
      <c r="AG504" s="64"/>
      <c r="AH504" s="64"/>
      <c r="AI504" s="64"/>
      <c r="AJ504" s="64"/>
      <c r="AK504" s="64"/>
      <c r="AL504" s="6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  <c r="NQ504" s="24"/>
      <c r="NR504" s="24"/>
      <c r="NS504" s="24"/>
      <c r="NT504" s="24"/>
      <c r="NU504" s="24"/>
      <c r="NV504" s="24"/>
      <c r="NW504" s="24"/>
      <c r="NX504" s="24"/>
      <c r="NY504" s="24"/>
      <c r="NZ504" s="24"/>
      <c r="OA504" s="24"/>
      <c r="OB504" s="24"/>
      <c r="OC504" s="24"/>
      <c r="OD504" s="24"/>
      <c r="OE504" s="24"/>
      <c r="OF504" s="24"/>
      <c r="OG504" s="24"/>
      <c r="OH504" s="24"/>
      <c r="OI504" s="24"/>
      <c r="OJ504" s="24"/>
      <c r="OK504" s="24"/>
      <c r="OL504" s="24"/>
      <c r="OM504" s="24"/>
      <c r="ON504" s="24"/>
      <c r="OO504" s="24"/>
      <c r="OP504" s="24"/>
      <c r="OQ504" s="24"/>
      <c r="OR504" s="24"/>
      <c r="OS504" s="24"/>
      <c r="OT504" s="24"/>
      <c r="OU504" s="24"/>
      <c r="OV504" s="24"/>
      <c r="OW504" s="24"/>
      <c r="OX504" s="24"/>
      <c r="OY504" s="24"/>
      <c r="OZ504" s="24"/>
      <c r="PA504" s="24"/>
      <c r="PB504" s="24"/>
      <c r="PC504" s="24"/>
      <c r="PD504" s="24"/>
      <c r="PE504" s="24"/>
      <c r="PF504" s="24"/>
      <c r="PG504" s="24"/>
      <c r="PH504" s="24"/>
      <c r="PI504" s="24"/>
      <c r="PJ504" s="24"/>
      <c r="PK504" s="24"/>
      <c r="PL504" s="24"/>
      <c r="PM504" s="24"/>
      <c r="PN504" s="24"/>
      <c r="PO504" s="24"/>
      <c r="PP504" s="24"/>
      <c r="PQ504" s="24"/>
      <c r="PR504" s="24"/>
      <c r="PS504" s="24"/>
      <c r="PT504" s="24"/>
      <c r="PU504" s="24"/>
      <c r="PV504" s="24"/>
      <c r="PW504" s="24"/>
      <c r="PX504" s="24"/>
      <c r="PY504" s="24"/>
      <c r="PZ504" s="24"/>
      <c r="QA504" s="24"/>
      <c r="QB504" s="24"/>
      <c r="QC504" s="24"/>
      <c r="QD504" s="24"/>
      <c r="QE504" s="24"/>
      <c r="QF504" s="24"/>
      <c r="QG504" s="24"/>
      <c r="QH504" s="24"/>
      <c r="QI504" s="24"/>
      <c r="QJ504" s="24"/>
      <c r="QK504" s="24"/>
      <c r="QL504" s="24"/>
      <c r="QM504" s="24"/>
      <c r="QN504" s="24"/>
      <c r="QO504" s="24"/>
      <c r="QP504" s="24"/>
      <c r="QQ504" s="24"/>
      <c r="QR504" s="24"/>
      <c r="QS504" s="24"/>
      <c r="QT504" s="24"/>
      <c r="QU504" s="24"/>
      <c r="QV504" s="24"/>
      <c r="QW504" s="24"/>
      <c r="QX504" s="24"/>
      <c r="QY504" s="24"/>
      <c r="QZ504" s="24"/>
      <c r="RA504" s="24"/>
      <c r="RB504" s="24"/>
      <c r="RC504" s="24"/>
      <c r="RD504" s="24"/>
      <c r="RE504" s="24"/>
      <c r="RF504" s="24"/>
      <c r="RG504" s="24"/>
      <c r="RH504" s="24"/>
      <c r="RI504" s="24"/>
      <c r="RJ504" s="24"/>
      <c r="RK504" s="24"/>
      <c r="RL504" s="24"/>
      <c r="RM504" s="24"/>
      <c r="RN504" s="24"/>
      <c r="RO504" s="24"/>
      <c r="RP504" s="24"/>
      <c r="RQ504" s="24"/>
      <c r="RR504" s="24"/>
      <c r="RS504" s="24"/>
      <c r="RT504" s="24"/>
      <c r="RU504" s="24"/>
      <c r="RV504" s="24"/>
      <c r="RW504" s="24"/>
      <c r="RX504" s="24"/>
      <c r="RY504" s="24"/>
      <c r="RZ504" s="24"/>
      <c r="SA504" s="24"/>
      <c r="SB504" s="24"/>
      <c r="SC504" s="24"/>
      <c r="SD504" s="24"/>
      <c r="SE504" s="24"/>
      <c r="SF504" s="24"/>
      <c r="SG504" s="24"/>
      <c r="SH504" s="24"/>
      <c r="SI504" s="24"/>
      <c r="SJ504" s="24"/>
      <c r="SK504" s="24"/>
      <c r="SL504" s="24"/>
      <c r="SM504" s="24"/>
      <c r="SN504" s="24"/>
      <c r="SO504" s="24"/>
      <c r="SP504" s="24"/>
      <c r="SQ504" s="24"/>
      <c r="SR504" s="24"/>
      <c r="SS504" s="24"/>
      <c r="ST504" s="24"/>
      <c r="SU504" s="24"/>
      <c r="SV504" s="24"/>
      <c r="SW504" s="24"/>
      <c r="SX504" s="24"/>
      <c r="SY504" s="24"/>
      <c r="SZ504" s="24"/>
      <c r="TA504" s="24"/>
      <c r="TB504" s="24"/>
      <c r="TC504" s="24"/>
      <c r="TD504" s="24"/>
      <c r="TE504" s="24"/>
      <c r="TF504" s="24"/>
      <c r="TG504" s="24"/>
      <c r="TH504" s="24"/>
      <c r="TI504" s="24"/>
      <c r="TJ504" s="24"/>
      <c r="TK504" s="24"/>
      <c r="TL504" s="24"/>
      <c r="TM504" s="24"/>
      <c r="TN504" s="24"/>
      <c r="TO504" s="24"/>
      <c r="TP504" s="24"/>
      <c r="TQ504" s="24"/>
      <c r="TR504" s="24"/>
      <c r="TS504" s="24"/>
      <c r="TT504" s="24"/>
      <c r="TU504" s="24"/>
      <c r="TV504" s="24"/>
      <c r="TW504" s="24"/>
      <c r="TX504" s="24"/>
      <c r="TY504" s="24"/>
      <c r="TZ504" s="24"/>
      <c r="UA504" s="24"/>
      <c r="UB504" s="24"/>
      <c r="UC504" s="24"/>
      <c r="UD504" s="24"/>
      <c r="UE504" s="24"/>
      <c r="UF504" s="24"/>
      <c r="UG504" s="24"/>
      <c r="UH504" s="24"/>
      <c r="UI504" s="24"/>
      <c r="UJ504" s="24"/>
      <c r="UK504" s="24"/>
      <c r="UL504" s="24"/>
      <c r="UM504" s="24"/>
      <c r="UN504" s="24"/>
      <c r="UO504" s="24"/>
      <c r="UP504" s="24"/>
      <c r="UQ504" s="24"/>
      <c r="UR504" s="24"/>
      <c r="US504" s="24"/>
      <c r="UT504" s="24"/>
      <c r="UU504" s="24"/>
      <c r="UV504" s="24"/>
      <c r="UW504" s="24"/>
      <c r="UX504" s="24"/>
      <c r="UY504" s="24"/>
      <c r="UZ504" s="24"/>
      <c r="VA504" s="24"/>
      <c r="VB504" s="24"/>
      <c r="VC504" s="24"/>
      <c r="VD504" s="24"/>
    </row>
    <row r="505" spans="1:576" s="23" customFormat="1" ht="15" customHeight="1" x14ac:dyDescent="0.2">
      <c r="A505" s="18">
        <v>3</v>
      </c>
      <c r="B505" s="164" t="s">
        <v>335</v>
      </c>
      <c r="C505" s="164" t="s">
        <v>336</v>
      </c>
      <c r="D505" s="167">
        <v>14</v>
      </c>
      <c r="E505" s="164" t="s">
        <v>255</v>
      </c>
      <c r="F505" s="164" t="s">
        <v>337</v>
      </c>
      <c r="G505" s="169">
        <v>6</v>
      </c>
      <c r="H505" s="166">
        <v>40</v>
      </c>
      <c r="I505" s="166" t="s">
        <v>123</v>
      </c>
      <c r="J505" s="165" t="s">
        <v>188</v>
      </c>
      <c r="K505" s="165" t="s">
        <v>283</v>
      </c>
      <c r="L505" s="165" t="s">
        <v>301</v>
      </c>
      <c r="M505" s="166">
        <v>1</v>
      </c>
      <c r="N505" s="101">
        <v>10433</v>
      </c>
      <c r="O505" s="170">
        <f t="shared" si="244"/>
        <v>2086.6</v>
      </c>
      <c r="P505" s="170"/>
      <c r="Q505" s="62">
        <f t="shared" si="255"/>
        <v>12519.6</v>
      </c>
      <c r="R505" s="170">
        <f t="shared" si="245"/>
        <v>280.39999999999998</v>
      </c>
      <c r="S505" s="170">
        <f t="shared" si="246"/>
        <v>2341.7666666666669</v>
      </c>
      <c r="T505" s="170">
        <f t="shared" si="247"/>
        <v>23417.666666666668</v>
      </c>
      <c r="U505" s="170">
        <f t="shared" si="248"/>
        <v>1877.94</v>
      </c>
      <c r="V505" s="170">
        <f t="shared" si="249"/>
        <v>375.58800000000002</v>
      </c>
      <c r="W505" s="170">
        <f t="shared" si="250"/>
        <v>625.98</v>
      </c>
      <c r="X505" s="170">
        <f t="shared" si="251"/>
        <v>250.39200000000002</v>
      </c>
      <c r="Y505" s="62">
        <f t="shared" si="252"/>
        <v>915</v>
      </c>
      <c r="Z505" s="62">
        <f t="shared" si="253"/>
        <v>616</v>
      </c>
      <c r="AA505" s="171">
        <f t="shared" si="254"/>
        <v>7025.3</v>
      </c>
      <c r="AB505" s="64">
        <f t="shared" si="256"/>
        <v>20192.961111111112</v>
      </c>
      <c r="AC505" s="64">
        <f t="shared" si="257"/>
        <v>242315.53333333333</v>
      </c>
      <c r="AD505" s="171"/>
      <c r="AE505" s="171"/>
      <c r="AF505" s="171"/>
      <c r="AG505" s="171"/>
      <c r="AH505" s="171"/>
      <c r="AI505" s="171"/>
      <c r="AJ505" s="171"/>
      <c r="AK505" s="171"/>
      <c r="AL505" s="171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  <c r="IU505" s="24"/>
      <c r="IV505" s="24"/>
      <c r="IW505" s="24"/>
      <c r="IX505" s="24"/>
      <c r="IY505" s="24"/>
      <c r="IZ505" s="24"/>
      <c r="JA505" s="24"/>
      <c r="JB505" s="24"/>
      <c r="JC505" s="24"/>
      <c r="JD505" s="24"/>
      <c r="JE505" s="24"/>
      <c r="JF505" s="24"/>
      <c r="JG505" s="24"/>
      <c r="JH505" s="24"/>
      <c r="JI505" s="24"/>
      <c r="JJ505" s="24"/>
      <c r="JK505" s="24"/>
      <c r="JL505" s="24"/>
      <c r="JM505" s="24"/>
      <c r="JN505" s="24"/>
      <c r="JO505" s="24"/>
      <c r="JP505" s="24"/>
      <c r="JQ505" s="24"/>
      <c r="JR505" s="24"/>
      <c r="JS505" s="24"/>
      <c r="JT505" s="24"/>
      <c r="JU505" s="24"/>
      <c r="JV505" s="24"/>
      <c r="JW505" s="24"/>
      <c r="JX505" s="24"/>
      <c r="JY505" s="24"/>
      <c r="JZ505" s="24"/>
      <c r="KA505" s="24"/>
      <c r="KB505" s="24"/>
      <c r="KC505" s="24"/>
      <c r="KD505" s="24"/>
      <c r="KE505" s="24"/>
      <c r="KF505" s="24"/>
      <c r="KG505" s="24"/>
      <c r="KH505" s="24"/>
      <c r="KI505" s="24"/>
      <c r="KJ505" s="24"/>
      <c r="KK505" s="24"/>
      <c r="KL505" s="24"/>
      <c r="KM505" s="24"/>
      <c r="KN505" s="24"/>
      <c r="KO505" s="24"/>
      <c r="KP505" s="24"/>
      <c r="KQ505" s="24"/>
      <c r="KR505" s="24"/>
      <c r="KS505" s="24"/>
      <c r="KT505" s="24"/>
      <c r="KU505" s="24"/>
      <c r="KV505" s="24"/>
      <c r="KW505" s="24"/>
      <c r="KX505" s="24"/>
      <c r="KY505" s="24"/>
      <c r="KZ505" s="24"/>
      <c r="LA505" s="24"/>
      <c r="LB505" s="24"/>
      <c r="LC505" s="24"/>
      <c r="LD505" s="24"/>
      <c r="LE505" s="24"/>
      <c r="LF505" s="24"/>
      <c r="LG505" s="24"/>
      <c r="LH505" s="24"/>
      <c r="LI505" s="24"/>
      <c r="LJ505" s="24"/>
      <c r="LK505" s="24"/>
      <c r="LL505" s="24"/>
      <c r="LM505" s="24"/>
      <c r="LN505" s="24"/>
      <c r="LO505" s="24"/>
      <c r="LP505" s="24"/>
      <c r="LQ505" s="24"/>
      <c r="LR505" s="24"/>
      <c r="LS505" s="24"/>
      <c r="LT505" s="24"/>
      <c r="LU505" s="24"/>
      <c r="LV505" s="24"/>
      <c r="LW505" s="24"/>
      <c r="LX505" s="24"/>
      <c r="LY505" s="24"/>
      <c r="LZ505" s="24"/>
      <c r="MA505" s="24"/>
      <c r="MB505" s="24"/>
      <c r="MC505" s="24"/>
      <c r="MD505" s="24"/>
      <c r="ME505" s="24"/>
      <c r="MF505" s="24"/>
      <c r="MG505" s="24"/>
      <c r="MH505" s="24"/>
      <c r="MI505" s="24"/>
      <c r="MJ505" s="24"/>
      <c r="MK505" s="24"/>
      <c r="ML505" s="24"/>
      <c r="MM505" s="24"/>
      <c r="MN505" s="24"/>
      <c r="MO505" s="24"/>
      <c r="MP505" s="24"/>
      <c r="MQ505" s="24"/>
      <c r="MR505" s="24"/>
      <c r="MS505" s="24"/>
      <c r="MT505" s="24"/>
      <c r="MU505" s="24"/>
      <c r="MV505" s="24"/>
      <c r="MW505" s="24"/>
      <c r="MX505" s="24"/>
      <c r="MY505" s="24"/>
      <c r="MZ505" s="24"/>
      <c r="NA505" s="24"/>
      <c r="NB505" s="24"/>
      <c r="NC505" s="24"/>
      <c r="ND505" s="24"/>
      <c r="NE505" s="24"/>
      <c r="NF505" s="24"/>
      <c r="NG505" s="24"/>
      <c r="NH505" s="24"/>
      <c r="NI505" s="24"/>
      <c r="NJ505" s="24"/>
      <c r="NK505" s="24"/>
      <c r="NL505" s="24"/>
      <c r="NM505" s="24"/>
      <c r="NN505" s="24"/>
      <c r="NO505" s="24"/>
      <c r="NP505" s="24"/>
      <c r="NQ505" s="24"/>
      <c r="NR505" s="24"/>
      <c r="NS505" s="24"/>
      <c r="NT505" s="24"/>
      <c r="NU505" s="24"/>
      <c r="NV505" s="24"/>
      <c r="NW505" s="24"/>
      <c r="NX505" s="24"/>
      <c r="NY505" s="24"/>
      <c r="NZ505" s="24"/>
      <c r="OA505" s="24"/>
      <c r="OB505" s="24"/>
      <c r="OC505" s="24"/>
      <c r="OD505" s="24"/>
      <c r="OE505" s="24"/>
      <c r="OF505" s="24"/>
      <c r="OG505" s="24"/>
      <c r="OH505" s="24"/>
      <c r="OI505" s="24"/>
      <c r="OJ505" s="24"/>
      <c r="OK505" s="24"/>
      <c r="OL505" s="24"/>
      <c r="OM505" s="24"/>
      <c r="ON505" s="24"/>
      <c r="OO505" s="24"/>
      <c r="OP505" s="24"/>
      <c r="OQ505" s="24"/>
      <c r="OR505" s="24"/>
      <c r="OS505" s="24"/>
      <c r="OT505" s="24"/>
      <c r="OU505" s="24"/>
      <c r="OV505" s="24"/>
      <c r="OW505" s="24"/>
      <c r="OX505" s="24"/>
      <c r="OY505" s="24"/>
      <c r="OZ505" s="24"/>
      <c r="PA505" s="24"/>
      <c r="PB505" s="24"/>
      <c r="PC505" s="24"/>
      <c r="PD505" s="24"/>
      <c r="PE505" s="24"/>
      <c r="PF505" s="24"/>
      <c r="PG505" s="24"/>
      <c r="PH505" s="24"/>
      <c r="PI505" s="24"/>
      <c r="PJ505" s="24"/>
      <c r="PK505" s="24"/>
      <c r="PL505" s="24"/>
      <c r="PM505" s="24"/>
      <c r="PN505" s="24"/>
      <c r="PO505" s="24"/>
      <c r="PP505" s="24"/>
      <c r="PQ505" s="24"/>
      <c r="PR505" s="24"/>
      <c r="PS505" s="24"/>
      <c r="PT505" s="24"/>
      <c r="PU505" s="24"/>
      <c r="PV505" s="24"/>
      <c r="PW505" s="24"/>
      <c r="PX505" s="24"/>
      <c r="PY505" s="24"/>
      <c r="PZ505" s="24"/>
      <c r="QA505" s="24"/>
      <c r="QB505" s="24"/>
      <c r="QC505" s="24"/>
      <c r="QD505" s="24"/>
      <c r="QE505" s="24"/>
      <c r="QF505" s="24"/>
      <c r="QG505" s="24"/>
      <c r="QH505" s="24"/>
      <c r="QI505" s="24"/>
      <c r="QJ505" s="24"/>
      <c r="QK505" s="24"/>
      <c r="QL505" s="24"/>
      <c r="QM505" s="24"/>
      <c r="QN505" s="24"/>
      <c r="QO505" s="24"/>
      <c r="QP505" s="24"/>
      <c r="QQ505" s="24"/>
      <c r="QR505" s="24"/>
      <c r="QS505" s="24"/>
      <c r="QT505" s="24"/>
      <c r="QU505" s="24"/>
      <c r="QV505" s="24"/>
      <c r="QW505" s="24"/>
      <c r="QX505" s="24"/>
      <c r="QY505" s="24"/>
      <c r="QZ505" s="24"/>
      <c r="RA505" s="24"/>
      <c r="RB505" s="24"/>
      <c r="RC505" s="24"/>
      <c r="RD505" s="24"/>
      <c r="RE505" s="24"/>
      <c r="RF505" s="24"/>
      <c r="RG505" s="24"/>
      <c r="RH505" s="24"/>
      <c r="RI505" s="24"/>
      <c r="RJ505" s="24"/>
      <c r="RK505" s="24"/>
      <c r="RL505" s="24"/>
      <c r="RM505" s="24"/>
      <c r="RN505" s="24"/>
      <c r="RO505" s="24"/>
      <c r="RP505" s="24"/>
      <c r="RQ505" s="24"/>
      <c r="RR505" s="24"/>
      <c r="RS505" s="24"/>
      <c r="RT505" s="24"/>
      <c r="RU505" s="24"/>
      <c r="RV505" s="24"/>
      <c r="RW505" s="24"/>
      <c r="RX505" s="24"/>
      <c r="RY505" s="24"/>
      <c r="RZ505" s="24"/>
      <c r="SA505" s="24"/>
      <c r="SB505" s="24"/>
      <c r="SC505" s="24"/>
      <c r="SD505" s="24"/>
      <c r="SE505" s="24"/>
      <c r="SF505" s="24"/>
      <c r="SG505" s="24"/>
      <c r="SH505" s="24"/>
      <c r="SI505" s="24"/>
      <c r="SJ505" s="24"/>
      <c r="SK505" s="24"/>
      <c r="SL505" s="24"/>
      <c r="SM505" s="24"/>
      <c r="SN505" s="24"/>
      <c r="SO505" s="24"/>
      <c r="SP505" s="24"/>
      <c r="SQ505" s="24"/>
      <c r="SR505" s="24"/>
      <c r="SS505" s="24"/>
      <c r="ST505" s="24"/>
      <c r="SU505" s="24"/>
      <c r="SV505" s="24"/>
      <c r="SW505" s="24"/>
      <c r="SX505" s="24"/>
      <c r="SY505" s="24"/>
      <c r="SZ505" s="24"/>
      <c r="TA505" s="24"/>
      <c r="TB505" s="24"/>
      <c r="TC505" s="24"/>
      <c r="TD505" s="24"/>
      <c r="TE505" s="24"/>
      <c r="TF505" s="24"/>
      <c r="TG505" s="24"/>
      <c r="TH505" s="24"/>
      <c r="TI505" s="24"/>
      <c r="TJ505" s="24"/>
      <c r="TK505" s="24"/>
      <c r="TL505" s="24"/>
      <c r="TM505" s="24"/>
      <c r="TN505" s="24"/>
      <c r="TO505" s="24"/>
      <c r="TP505" s="24"/>
      <c r="TQ505" s="24"/>
      <c r="TR505" s="24"/>
      <c r="TS505" s="24"/>
      <c r="TT505" s="24"/>
      <c r="TU505" s="24"/>
      <c r="TV505" s="24"/>
      <c r="TW505" s="24"/>
      <c r="TX505" s="24"/>
      <c r="TY505" s="24"/>
      <c r="TZ505" s="24"/>
      <c r="UA505" s="24"/>
      <c r="UB505" s="24"/>
      <c r="UC505" s="24"/>
      <c r="UD505" s="24"/>
      <c r="UE505" s="24"/>
      <c r="UF505" s="24"/>
      <c r="UG505" s="24"/>
      <c r="UH505" s="24"/>
      <c r="UI505" s="24"/>
      <c r="UJ505" s="24"/>
      <c r="UK505" s="24"/>
      <c r="UL505" s="24"/>
      <c r="UM505" s="24"/>
      <c r="UN505" s="24"/>
      <c r="UO505" s="24"/>
      <c r="UP505" s="24"/>
      <c r="UQ505" s="24"/>
      <c r="UR505" s="24"/>
      <c r="US505" s="24"/>
      <c r="UT505" s="24"/>
      <c r="UU505" s="24"/>
      <c r="UV505" s="24"/>
      <c r="UW505" s="24"/>
      <c r="UX505" s="24"/>
      <c r="UY505" s="24"/>
      <c r="UZ505" s="24"/>
      <c r="VA505" s="24"/>
      <c r="VB505" s="24"/>
      <c r="VC505" s="24"/>
      <c r="VD505" s="24"/>
    </row>
    <row r="506" spans="1:576" s="172" customFormat="1" ht="15" customHeight="1" x14ac:dyDescent="0.2">
      <c r="A506" s="18">
        <v>4</v>
      </c>
      <c r="B506" s="89" t="s">
        <v>335</v>
      </c>
      <c r="C506" s="89" t="s">
        <v>336</v>
      </c>
      <c r="D506" s="20">
        <v>14</v>
      </c>
      <c r="E506" s="89" t="s">
        <v>255</v>
      </c>
      <c r="F506" s="89" t="s">
        <v>337</v>
      </c>
      <c r="G506" s="130">
        <v>6</v>
      </c>
      <c r="H506" s="22">
        <v>40</v>
      </c>
      <c r="I506" s="22" t="s">
        <v>123</v>
      </c>
      <c r="J506" s="21" t="s">
        <v>188</v>
      </c>
      <c r="K506" s="21" t="s">
        <v>283</v>
      </c>
      <c r="L506" s="21" t="s">
        <v>301</v>
      </c>
      <c r="M506" s="22">
        <v>1</v>
      </c>
      <c r="N506" s="101">
        <v>10433</v>
      </c>
      <c r="O506" s="62">
        <f t="shared" si="244"/>
        <v>2086.6</v>
      </c>
      <c r="P506" s="62"/>
      <c r="Q506" s="62">
        <f t="shared" si="255"/>
        <v>12519.6</v>
      </c>
      <c r="R506" s="62">
        <f t="shared" si="245"/>
        <v>280.39999999999998</v>
      </c>
      <c r="S506" s="62">
        <f t="shared" si="246"/>
        <v>2341.7666666666669</v>
      </c>
      <c r="T506" s="62">
        <f t="shared" si="247"/>
        <v>23417.666666666668</v>
      </c>
      <c r="U506" s="62">
        <f t="shared" si="248"/>
        <v>1877.94</v>
      </c>
      <c r="V506" s="62">
        <f t="shared" si="249"/>
        <v>375.58800000000002</v>
      </c>
      <c r="W506" s="62">
        <f t="shared" si="250"/>
        <v>625.98</v>
      </c>
      <c r="X506" s="62">
        <f t="shared" si="251"/>
        <v>250.39200000000002</v>
      </c>
      <c r="Y506" s="62">
        <f t="shared" si="252"/>
        <v>915</v>
      </c>
      <c r="Z506" s="62">
        <f t="shared" si="253"/>
        <v>616</v>
      </c>
      <c r="AA506" s="64">
        <f t="shared" si="254"/>
        <v>7025.3</v>
      </c>
      <c r="AB506" s="64">
        <f t="shared" si="256"/>
        <v>20192.961111111112</v>
      </c>
      <c r="AC506" s="64">
        <f t="shared" si="257"/>
        <v>242315.53333333333</v>
      </c>
      <c r="AD506" s="64"/>
      <c r="AE506" s="64"/>
      <c r="AF506" s="64"/>
      <c r="AG506" s="64"/>
      <c r="AH506" s="64"/>
      <c r="AI506" s="64"/>
      <c r="AJ506" s="64"/>
      <c r="AK506" s="64"/>
      <c r="AL506" s="64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  <c r="AY506" s="173"/>
      <c r="AZ506" s="173"/>
      <c r="BA506" s="173"/>
      <c r="BB506" s="173"/>
      <c r="BC506" s="173"/>
      <c r="BD506" s="173"/>
      <c r="BE506" s="173"/>
      <c r="BF506" s="173"/>
      <c r="BG506" s="173"/>
      <c r="BH506" s="173"/>
      <c r="BI506" s="173"/>
      <c r="BJ506" s="173"/>
      <c r="BK506" s="173"/>
      <c r="BL506" s="173"/>
      <c r="BM506" s="173"/>
      <c r="BN506" s="173"/>
      <c r="BO506" s="173"/>
      <c r="BP506" s="173"/>
      <c r="BQ506" s="173"/>
      <c r="BR506" s="173"/>
      <c r="BS506" s="173"/>
      <c r="BT506" s="173"/>
      <c r="BU506" s="173"/>
      <c r="BV506" s="173"/>
      <c r="BW506" s="173"/>
      <c r="BX506" s="173"/>
      <c r="BY506" s="173"/>
      <c r="BZ506" s="173"/>
      <c r="CA506" s="173"/>
      <c r="CB506" s="173"/>
      <c r="CC506" s="173"/>
      <c r="CD506" s="173"/>
      <c r="CE506" s="173"/>
      <c r="CF506" s="173"/>
      <c r="CG506" s="173"/>
      <c r="CH506" s="173"/>
      <c r="CI506" s="173"/>
      <c r="CJ506" s="173"/>
      <c r="CK506" s="173"/>
      <c r="CL506" s="173"/>
      <c r="CM506" s="173"/>
      <c r="CN506" s="173"/>
      <c r="CO506" s="173"/>
      <c r="CP506" s="173"/>
      <c r="CQ506" s="173"/>
      <c r="CR506" s="173"/>
      <c r="CS506" s="173"/>
      <c r="CT506" s="173"/>
      <c r="CU506" s="173"/>
      <c r="CV506" s="173"/>
      <c r="CW506" s="173"/>
      <c r="CX506" s="173"/>
      <c r="CY506" s="173"/>
      <c r="CZ506" s="173"/>
      <c r="DA506" s="173"/>
      <c r="DB506" s="173"/>
      <c r="DC506" s="173"/>
      <c r="DD506" s="173"/>
      <c r="DE506" s="173"/>
      <c r="DF506" s="173"/>
      <c r="DG506" s="173"/>
      <c r="DH506" s="173"/>
      <c r="DI506" s="173"/>
      <c r="DJ506" s="173"/>
      <c r="DK506" s="173"/>
      <c r="DL506" s="173"/>
      <c r="DM506" s="173"/>
      <c r="DN506" s="173"/>
      <c r="DO506" s="173"/>
      <c r="DP506" s="173"/>
      <c r="DQ506" s="173"/>
      <c r="DR506" s="173"/>
      <c r="DS506" s="173"/>
      <c r="DT506" s="173"/>
      <c r="DU506" s="173"/>
      <c r="DV506" s="173"/>
      <c r="DW506" s="173"/>
      <c r="DX506" s="173"/>
      <c r="DY506" s="173"/>
      <c r="DZ506" s="173"/>
      <c r="EA506" s="173"/>
      <c r="EB506" s="173"/>
      <c r="EC506" s="173"/>
      <c r="ED506" s="173"/>
      <c r="EE506" s="173"/>
      <c r="EF506" s="173"/>
      <c r="EG506" s="173"/>
      <c r="EH506" s="173"/>
      <c r="EI506" s="173"/>
      <c r="EJ506" s="173"/>
      <c r="EK506" s="173"/>
      <c r="EL506" s="173"/>
      <c r="EM506" s="173"/>
      <c r="EN506" s="173"/>
      <c r="EO506" s="173"/>
      <c r="EP506" s="173"/>
      <c r="EQ506" s="173"/>
      <c r="ER506" s="173"/>
      <c r="ES506" s="173"/>
      <c r="ET506" s="173"/>
      <c r="EU506" s="173"/>
      <c r="EV506" s="173"/>
      <c r="EW506" s="173"/>
      <c r="EX506" s="173"/>
      <c r="EY506" s="173"/>
      <c r="EZ506" s="173"/>
      <c r="FA506" s="173"/>
      <c r="FB506" s="173"/>
      <c r="FC506" s="173"/>
      <c r="FD506" s="173"/>
      <c r="FE506" s="173"/>
      <c r="FF506" s="173"/>
      <c r="FG506" s="173"/>
      <c r="FH506" s="173"/>
      <c r="FI506" s="173"/>
      <c r="FJ506" s="173"/>
      <c r="FK506" s="173"/>
      <c r="FL506" s="173"/>
      <c r="FM506" s="173"/>
      <c r="FN506" s="173"/>
      <c r="FO506" s="173"/>
      <c r="FP506" s="173"/>
      <c r="FQ506" s="173"/>
      <c r="FR506" s="173"/>
      <c r="FS506" s="173"/>
      <c r="FT506" s="173"/>
      <c r="FU506" s="173"/>
      <c r="FV506" s="173"/>
      <c r="FW506" s="173"/>
      <c r="FX506" s="173"/>
      <c r="FY506" s="173"/>
      <c r="FZ506" s="173"/>
      <c r="GA506" s="173"/>
      <c r="GB506" s="173"/>
      <c r="GC506" s="173"/>
      <c r="GD506" s="173"/>
      <c r="GE506" s="173"/>
      <c r="GF506" s="173"/>
      <c r="GG506" s="173"/>
      <c r="GH506" s="173"/>
      <c r="GI506" s="173"/>
      <c r="GJ506" s="173"/>
      <c r="GK506" s="173"/>
      <c r="GL506" s="173"/>
      <c r="GM506" s="173"/>
      <c r="GN506" s="173"/>
      <c r="GO506" s="173"/>
      <c r="GP506" s="173"/>
      <c r="GQ506" s="173"/>
      <c r="GR506" s="173"/>
      <c r="GS506" s="173"/>
      <c r="GT506" s="173"/>
      <c r="GU506" s="173"/>
      <c r="GV506" s="173"/>
      <c r="GW506" s="173"/>
      <c r="GX506" s="173"/>
      <c r="GY506" s="173"/>
      <c r="GZ506" s="173"/>
      <c r="HA506" s="173"/>
      <c r="HB506" s="173"/>
      <c r="HC506" s="173"/>
      <c r="HD506" s="173"/>
      <c r="HE506" s="173"/>
      <c r="HF506" s="173"/>
      <c r="HG506" s="173"/>
      <c r="HH506" s="173"/>
      <c r="HI506" s="173"/>
      <c r="HJ506" s="173"/>
      <c r="HK506" s="173"/>
      <c r="HL506" s="173"/>
      <c r="HM506" s="173"/>
      <c r="HN506" s="173"/>
      <c r="HO506" s="173"/>
      <c r="HP506" s="173"/>
      <c r="HQ506" s="173"/>
      <c r="HR506" s="173"/>
      <c r="HS506" s="173"/>
      <c r="HT506" s="173"/>
      <c r="HU506" s="173"/>
      <c r="HV506" s="173"/>
      <c r="HW506" s="173"/>
      <c r="HX506" s="173"/>
      <c r="HY506" s="173"/>
      <c r="HZ506" s="173"/>
      <c r="IA506" s="173"/>
      <c r="IB506" s="173"/>
      <c r="IC506" s="173"/>
      <c r="ID506" s="173"/>
      <c r="IE506" s="173"/>
      <c r="IF506" s="173"/>
      <c r="IG506" s="173"/>
      <c r="IH506" s="173"/>
      <c r="II506" s="173"/>
      <c r="IJ506" s="173"/>
      <c r="IK506" s="173"/>
      <c r="IL506" s="173"/>
      <c r="IM506" s="173"/>
      <c r="IN506" s="173"/>
      <c r="IO506" s="173"/>
      <c r="IP506" s="173"/>
      <c r="IQ506" s="173"/>
      <c r="IR506" s="173"/>
      <c r="IS506" s="173"/>
      <c r="IT506" s="173"/>
      <c r="IU506" s="173"/>
      <c r="IV506" s="173"/>
      <c r="IW506" s="173"/>
      <c r="IX506" s="173"/>
      <c r="IY506" s="173"/>
      <c r="IZ506" s="173"/>
      <c r="JA506" s="173"/>
      <c r="JB506" s="173"/>
      <c r="JC506" s="173"/>
      <c r="JD506" s="173"/>
      <c r="JE506" s="173"/>
      <c r="JF506" s="173"/>
      <c r="JG506" s="173"/>
      <c r="JH506" s="173"/>
      <c r="JI506" s="173"/>
      <c r="JJ506" s="173"/>
      <c r="JK506" s="173"/>
      <c r="JL506" s="173"/>
      <c r="JM506" s="173"/>
      <c r="JN506" s="173"/>
      <c r="JO506" s="173"/>
      <c r="JP506" s="173"/>
      <c r="JQ506" s="173"/>
      <c r="JR506" s="173"/>
      <c r="JS506" s="173"/>
      <c r="JT506" s="173"/>
      <c r="JU506" s="173"/>
      <c r="JV506" s="173"/>
      <c r="JW506" s="173"/>
      <c r="JX506" s="173"/>
      <c r="JY506" s="173"/>
      <c r="JZ506" s="173"/>
      <c r="KA506" s="173"/>
      <c r="KB506" s="173"/>
      <c r="KC506" s="173"/>
      <c r="KD506" s="173"/>
      <c r="KE506" s="173"/>
      <c r="KF506" s="173"/>
      <c r="KG506" s="173"/>
      <c r="KH506" s="173"/>
      <c r="KI506" s="173"/>
      <c r="KJ506" s="173"/>
      <c r="KK506" s="173"/>
      <c r="KL506" s="173"/>
      <c r="KM506" s="173"/>
      <c r="KN506" s="173"/>
      <c r="KO506" s="173"/>
      <c r="KP506" s="173"/>
      <c r="KQ506" s="173"/>
      <c r="KR506" s="173"/>
      <c r="KS506" s="173"/>
      <c r="KT506" s="173"/>
      <c r="KU506" s="173"/>
      <c r="KV506" s="173"/>
      <c r="KW506" s="173"/>
      <c r="KX506" s="173"/>
      <c r="KY506" s="173"/>
      <c r="KZ506" s="173"/>
      <c r="LA506" s="173"/>
      <c r="LB506" s="173"/>
      <c r="LC506" s="173"/>
      <c r="LD506" s="173"/>
      <c r="LE506" s="173"/>
      <c r="LF506" s="173"/>
      <c r="LG506" s="173"/>
      <c r="LH506" s="173"/>
      <c r="LI506" s="173"/>
      <c r="LJ506" s="173"/>
      <c r="LK506" s="173"/>
      <c r="LL506" s="173"/>
      <c r="LM506" s="173"/>
      <c r="LN506" s="173"/>
      <c r="LO506" s="173"/>
      <c r="LP506" s="173"/>
      <c r="LQ506" s="173"/>
      <c r="LR506" s="173"/>
      <c r="LS506" s="173"/>
      <c r="LT506" s="173"/>
      <c r="LU506" s="173"/>
      <c r="LV506" s="173"/>
      <c r="LW506" s="173"/>
      <c r="LX506" s="173"/>
      <c r="LY506" s="173"/>
      <c r="LZ506" s="173"/>
      <c r="MA506" s="173"/>
      <c r="MB506" s="173"/>
      <c r="MC506" s="173"/>
      <c r="MD506" s="173"/>
      <c r="ME506" s="173"/>
      <c r="MF506" s="173"/>
      <c r="MG506" s="173"/>
      <c r="MH506" s="173"/>
      <c r="MI506" s="173"/>
      <c r="MJ506" s="173"/>
      <c r="MK506" s="173"/>
      <c r="ML506" s="173"/>
      <c r="MM506" s="173"/>
      <c r="MN506" s="173"/>
      <c r="MO506" s="173"/>
      <c r="MP506" s="173"/>
      <c r="MQ506" s="173"/>
      <c r="MR506" s="173"/>
      <c r="MS506" s="173"/>
      <c r="MT506" s="173"/>
      <c r="MU506" s="173"/>
      <c r="MV506" s="173"/>
      <c r="MW506" s="173"/>
      <c r="MX506" s="173"/>
      <c r="MY506" s="173"/>
      <c r="MZ506" s="173"/>
      <c r="NA506" s="173"/>
      <c r="NB506" s="173"/>
      <c r="NC506" s="173"/>
      <c r="ND506" s="173"/>
      <c r="NE506" s="173"/>
      <c r="NF506" s="173"/>
      <c r="NG506" s="173"/>
      <c r="NH506" s="173"/>
      <c r="NI506" s="173"/>
      <c r="NJ506" s="173"/>
      <c r="NK506" s="173"/>
      <c r="NL506" s="173"/>
      <c r="NM506" s="173"/>
      <c r="NN506" s="173"/>
      <c r="NO506" s="173"/>
      <c r="NP506" s="173"/>
      <c r="NQ506" s="173"/>
      <c r="NR506" s="173"/>
      <c r="NS506" s="173"/>
      <c r="NT506" s="173"/>
      <c r="NU506" s="173"/>
      <c r="NV506" s="173"/>
      <c r="NW506" s="173"/>
      <c r="NX506" s="173"/>
      <c r="NY506" s="173"/>
      <c r="NZ506" s="173"/>
      <c r="OA506" s="173"/>
      <c r="OB506" s="173"/>
      <c r="OC506" s="173"/>
      <c r="OD506" s="173"/>
      <c r="OE506" s="173"/>
      <c r="OF506" s="173"/>
      <c r="OG506" s="173"/>
      <c r="OH506" s="173"/>
      <c r="OI506" s="173"/>
      <c r="OJ506" s="173"/>
      <c r="OK506" s="173"/>
      <c r="OL506" s="173"/>
      <c r="OM506" s="173"/>
      <c r="ON506" s="173"/>
      <c r="OO506" s="173"/>
      <c r="OP506" s="173"/>
      <c r="OQ506" s="173"/>
      <c r="OR506" s="173"/>
      <c r="OS506" s="173"/>
      <c r="OT506" s="173"/>
      <c r="OU506" s="173"/>
      <c r="OV506" s="173"/>
      <c r="OW506" s="173"/>
      <c r="OX506" s="173"/>
      <c r="OY506" s="173"/>
      <c r="OZ506" s="173"/>
      <c r="PA506" s="173"/>
      <c r="PB506" s="173"/>
      <c r="PC506" s="173"/>
      <c r="PD506" s="173"/>
      <c r="PE506" s="173"/>
      <c r="PF506" s="173"/>
      <c r="PG506" s="173"/>
      <c r="PH506" s="173"/>
      <c r="PI506" s="173"/>
      <c r="PJ506" s="173"/>
      <c r="PK506" s="173"/>
      <c r="PL506" s="173"/>
      <c r="PM506" s="173"/>
      <c r="PN506" s="173"/>
      <c r="PO506" s="173"/>
      <c r="PP506" s="173"/>
      <c r="PQ506" s="173"/>
      <c r="PR506" s="173"/>
      <c r="PS506" s="173"/>
      <c r="PT506" s="173"/>
      <c r="PU506" s="173"/>
      <c r="PV506" s="173"/>
      <c r="PW506" s="173"/>
      <c r="PX506" s="173"/>
      <c r="PY506" s="173"/>
      <c r="PZ506" s="173"/>
      <c r="QA506" s="173"/>
      <c r="QB506" s="173"/>
      <c r="QC506" s="173"/>
      <c r="QD506" s="173"/>
      <c r="QE506" s="173"/>
      <c r="QF506" s="173"/>
      <c r="QG506" s="173"/>
      <c r="QH506" s="173"/>
      <c r="QI506" s="173"/>
      <c r="QJ506" s="173"/>
      <c r="QK506" s="173"/>
      <c r="QL506" s="173"/>
      <c r="QM506" s="173"/>
      <c r="QN506" s="173"/>
      <c r="QO506" s="173"/>
      <c r="QP506" s="173"/>
      <c r="QQ506" s="173"/>
      <c r="QR506" s="173"/>
      <c r="QS506" s="173"/>
      <c r="QT506" s="173"/>
      <c r="QU506" s="173"/>
      <c r="QV506" s="173"/>
      <c r="QW506" s="173"/>
      <c r="QX506" s="173"/>
      <c r="QY506" s="173"/>
      <c r="QZ506" s="173"/>
      <c r="RA506" s="173"/>
      <c r="RB506" s="173"/>
      <c r="RC506" s="173"/>
      <c r="RD506" s="173"/>
      <c r="RE506" s="173"/>
      <c r="RF506" s="173"/>
      <c r="RG506" s="173"/>
      <c r="RH506" s="173"/>
      <c r="RI506" s="173"/>
      <c r="RJ506" s="173"/>
      <c r="RK506" s="173"/>
      <c r="RL506" s="173"/>
      <c r="RM506" s="173"/>
      <c r="RN506" s="173"/>
      <c r="RO506" s="173"/>
      <c r="RP506" s="173"/>
      <c r="RQ506" s="173"/>
      <c r="RR506" s="173"/>
      <c r="RS506" s="173"/>
      <c r="RT506" s="173"/>
      <c r="RU506" s="173"/>
      <c r="RV506" s="173"/>
      <c r="RW506" s="173"/>
      <c r="RX506" s="173"/>
      <c r="RY506" s="173"/>
      <c r="RZ506" s="173"/>
      <c r="SA506" s="173"/>
      <c r="SB506" s="173"/>
      <c r="SC506" s="173"/>
      <c r="SD506" s="173"/>
      <c r="SE506" s="173"/>
      <c r="SF506" s="173"/>
      <c r="SG506" s="173"/>
      <c r="SH506" s="173"/>
      <c r="SI506" s="173"/>
      <c r="SJ506" s="173"/>
      <c r="SK506" s="173"/>
      <c r="SL506" s="173"/>
      <c r="SM506" s="173"/>
      <c r="SN506" s="173"/>
      <c r="SO506" s="173"/>
      <c r="SP506" s="173"/>
      <c r="SQ506" s="173"/>
      <c r="SR506" s="173"/>
      <c r="SS506" s="173"/>
      <c r="ST506" s="173"/>
      <c r="SU506" s="173"/>
      <c r="SV506" s="173"/>
      <c r="SW506" s="173"/>
      <c r="SX506" s="173"/>
      <c r="SY506" s="173"/>
      <c r="SZ506" s="173"/>
      <c r="TA506" s="173"/>
      <c r="TB506" s="173"/>
      <c r="TC506" s="173"/>
      <c r="TD506" s="173"/>
      <c r="TE506" s="173"/>
      <c r="TF506" s="173"/>
      <c r="TG506" s="173"/>
      <c r="TH506" s="173"/>
      <c r="TI506" s="173"/>
      <c r="TJ506" s="173"/>
      <c r="TK506" s="173"/>
      <c r="TL506" s="173"/>
      <c r="TM506" s="173"/>
      <c r="TN506" s="173"/>
      <c r="TO506" s="173"/>
      <c r="TP506" s="173"/>
      <c r="TQ506" s="173"/>
      <c r="TR506" s="173"/>
      <c r="TS506" s="173"/>
      <c r="TT506" s="173"/>
      <c r="TU506" s="173"/>
      <c r="TV506" s="173"/>
      <c r="TW506" s="173"/>
      <c r="TX506" s="173"/>
      <c r="TY506" s="173"/>
      <c r="TZ506" s="173"/>
      <c r="UA506" s="173"/>
      <c r="UB506" s="173"/>
      <c r="UC506" s="173"/>
      <c r="UD506" s="173"/>
      <c r="UE506" s="173"/>
      <c r="UF506" s="173"/>
      <c r="UG506" s="173"/>
      <c r="UH506" s="173"/>
      <c r="UI506" s="173"/>
      <c r="UJ506" s="173"/>
      <c r="UK506" s="173"/>
      <c r="UL506" s="173"/>
      <c r="UM506" s="173"/>
      <c r="UN506" s="173"/>
      <c r="UO506" s="173"/>
      <c r="UP506" s="173"/>
      <c r="UQ506" s="173"/>
      <c r="UR506" s="173"/>
      <c r="US506" s="173"/>
      <c r="UT506" s="173"/>
      <c r="UU506" s="173"/>
      <c r="UV506" s="173"/>
      <c r="UW506" s="173"/>
      <c r="UX506" s="173"/>
      <c r="UY506" s="173"/>
      <c r="UZ506" s="173"/>
      <c r="VA506" s="173"/>
      <c r="VB506" s="173"/>
      <c r="VC506" s="173"/>
      <c r="VD506" s="173"/>
    </row>
    <row r="507" spans="1:576" s="23" customFormat="1" ht="15" customHeight="1" x14ac:dyDescent="0.2">
      <c r="A507" s="18">
        <v>5</v>
      </c>
      <c r="B507" s="89" t="s">
        <v>335</v>
      </c>
      <c r="C507" s="89" t="s">
        <v>336</v>
      </c>
      <c r="D507" s="20">
        <v>14</v>
      </c>
      <c r="E507" s="89" t="s">
        <v>255</v>
      </c>
      <c r="F507" s="89" t="s">
        <v>337</v>
      </c>
      <c r="G507" s="130">
        <v>6</v>
      </c>
      <c r="H507" s="22">
        <v>40</v>
      </c>
      <c r="I507" s="22" t="s">
        <v>123</v>
      </c>
      <c r="J507" s="21" t="s">
        <v>188</v>
      </c>
      <c r="K507" s="21" t="s">
        <v>283</v>
      </c>
      <c r="L507" s="21" t="s">
        <v>301</v>
      </c>
      <c r="M507" s="22">
        <v>1</v>
      </c>
      <c r="N507" s="101">
        <v>10433</v>
      </c>
      <c r="O507" s="62">
        <f t="shared" si="244"/>
        <v>2086.6</v>
      </c>
      <c r="P507" s="62"/>
      <c r="Q507" s="62">
        <f t="shared" si="255"/>
        <v>12519.6</v>
      </c>
      <c r="R507" s="62">
        <f t="shared" si="245"/>
        <v>280.39999999999998</v>
      </c>
      <c r="S507" s="62">
        <f t="shared" si="246"/>
        <v>2341.7666666666669</v>
      </c>
      <c r="T507" s="62">
        <f t="shared" si="247"/>
        <v>23417.666666666668</v>
      </c>
      <c r="U507" s="62">
        <f t="shared" si="248"/>
        <v>1877.94</v>
      </c>
      <c r="V507" s="62">
        <f t="shared" si="249"/>
        <v>375.58800000000002</v>
      </c>
      <c r="W507" s="62">
        <f t="shared" si="250"/>
        <v>625.98</v>
      </c>
      <c r="X507" s="62">
        <f t="shared" si="251"/>
        <v>250.39200000000002</v>
      </c>
      <c r="Y507" s="62">
        <f t="shared" si="252"/>
        <v>915</v>
      </c>
      <c r="Z507" s="62">
        <f t="shared" si="253"/>
        <v>616</v>
      </c>
      <c r="AA507" s="64">
        <f t="shared" si="254"/>
        <v>7025.3</v>
      </c>
      <c r="AB507" s="64">
        <f t="shared" si="256"/>
        <v>20192.961111111112</v>
      </c>
      <c r="AC507" s="64">
        <f t="shared" si="257"/>
        <v>242315.53333333333</v>
      </c>
      <c r="AD507" s="64"/>
      <c r="AE507" s="64"/>
      <c r="AF507" s="64"/>
      <c r="AG507" s="64"/>
      <c r="AH507" s="64"/>
      <c r="AI507" s="64"/>
      <c r="AJ507" s="64"/>
      <c r="AK507" s="64"/>
      <c r="AL507" s="6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  <c r="IU507" s="24"/>
      <c r="IV507" s="24"/>
      <c r="IW507" s="24"/>
      <c r="IX507" s="24"/>
      <c r="IY507" s="24"/>
      <c r="IZ507" s="24"/>
      <c r="JA507" s="24"/>
      <c r="JB507" s="24"/>
      <c r="JC507" s="24"/>
      <c r="JD507" s="24"/>
      <c r="JE507" s="24"/>
      <c r="JF507" s="24"/>
      <c r="JG507" s="24"/>
      <c r="JH507" s="24"/>
      <c r="JI507" s="24"/>
      <c r="JJ507" s="24"/>
      <c r="JK507" s="24"/>
      <c r="JL507" s="24"/>
      <c r="JM507" s="24"/>
      <c r="JN507" s="24"/>
      <c r="JO507" s="24"/>
      <c r="JP507" s="24"/>
      <c r="JQ507" s="24"/>
      <c r="JR507" s="24"/>
      <c r="JS507" s="24"/>
      <c r="JT507" s="24"/>
      <c r="JU507" s="24"/>
      <c r="JV507" s="24"/>
      <c r="JW507" s="24"/>
      <c r="JX507" s="24"/>
      <c r="JY507" s="24"/>
      <c r="JZ507" s="24"/>
      <c r="KA507" s="24"/>
      <c r="KB507" s="24"/>
      <c r="KC507" s="24"/>
      <c r="KD507" s="24"/>
      <c r="KE507" s="24"/>
      <c r="KF507" s="24"/>
      <c r="KG507" s="24"/>
      <c r="KH507" s="24"/>
      <c r="KI507" s="24"/>
      <c r="KJ507" s="24"/>
      <c r="KK507" s="24"/>
      <c r="KL507" s="24"/>
      <c r="KM507" s="24"/>
      <c r="KN507" s="24"/>
      <c r="KO507" s="24"/>
      <c r="KP507" s="24"/>
      <c r="KQ507" s="24"/>
      <c r="KR507" s="24"/>
      <c r="KS507" s="24"/>
      <c r="KT507" s="24"/>
      <c r="KU507" s="24"/>
      <c r="KV507" s="24"/>
      <c r="KW507" s="24"/>
      <c r="KX507" s="24"/>
      <c r="KY507" s="24"/>
      <c r="KZ507" s="24"/>
      <c r="LA507" s="24"/>
      <c r="LB507" s="24"/>
      <c r="LC507" s="24"/>
      <c r="LD507" s="24"/>
      <c r="LE507" s="24"/>
      <c r="LF507" s="24"/>
      <c r="LG507" s="24"/>
      <c r="LH507" s="24"/>
      <c r="LI507" s="24"/>
      <c r="LJ507" s="24"/>
      <c r="LK507" s="24"/>
      <c r="LL507" s="24"/>
      <c r="LM507" s="24"/>
      <c r="LN507" s="24"/>
      <c r="LO507" s="24"/>
      <c r="LP507" s="24"/>
      <c r="LQ507" s="24"/>
      <c r="LR507" s="24"/>
      <c r="LS507" s="24"/>
      <c r="LT507" s="24"/>
      <c r="LU507" s="24"/>
      <c r="LV507" s="24"/>
      <c r="LW507" s="24"/>
      <c r="LX507" s="24"/>
      <c r="LY507" s="24"/>
      <c r="LZ507" s="24"/>
      <c r="MA507" s="24"/>
      <c r="MB507" s="24"/>
      <c r="MC507" s="24"/>
      <c r="MD507" s="24"/>
      <c r="ME507" s="24"/>
      <c r="MF507" s="24"/>
      <c r="MG507" s="24"/>
      <c r="MH507" s="24"/>
      <c r="MI507" s="24"/>
      <c r="MJ507" s="24"/>
      <c r="MK507" s="24"/>
      <c r="ML507" s="24"/>
      <c r="MM507" s="24"/>
      <c r="MN507" s="24"/>
      <c r="MO507" s="24"/>
      <c r="MP507" s="24"/>
      <c r="MQ507" s="24"/>
      <c r="MR507" s="24"/>
      <c r="MS507" s="24"/>
      <c r="MT507" s="24"/>
      <c r="MU507" s="24"/>
      <c r="MV507" s="24"/>
      <c r="MW507" s="24"/>
      <c r="MX507" s="24"/>
      <c r="MY507" s="24"/>
      <c r="MZ507" s="24"/>
      <c r="NA507" s="24"/>
      <c r="NB507" s="24"/>
      <c r="NC507" s="24"/>
      <c r="ND507" s="24"/>
      <c r="NE507" s="24"/>
      <c r="NF507" s="24"/>
      <c r="NG507" s="24"/>
      <c r="NH507" s="24"/>
      <c r="NI507" s="24"/>
      <c r="NJ507" s="24"/>
      <c r="NK507" s="24"/>
      <c r="NL507" s="24"/>
      <c r="NM507" s="24"/>
      <c r="NN507" s="24"/>
      <c r="NO507" s="24"/>
      <c r="NP507" s="24"/>
      <c r="NQ507" s="24"/>
      <c r="NR507" s="24"/>
      <c r="NS507" s="24"/>
      <c r="NT507" s="24"/>
      <c r="NU507" s="24"/>
      <c r="NV507" s="24"/>
      <c r="NW507" s="24"/>
      <c r="NX507" s="24"/>
      <c r="NY507" s="24"/>
      <c r="NZ507" s="24"/>
      <c r="OA507" s="24"/>
      <c r="OB507" s="24"/>
      <c r="OC507" s="24"/>
      <c r="OD507" s="24"/>
      <c r="OE507" s="24"/>
      <c r="OF507" s="24"/>
      <c r="OG507" s="24"/>
      <c r="OH507" s="24"/>
      <c r="OI507" s="24"/>
      <c r="OJ507" s="24"/>
      <c r="OK507" s="24"/>
      <c r="OL507" s="24"/>
      <c r="OM507" s="24"/>
      <c r="ON507" s="24"/>
      <c r="OO507" s="24"/>
      <c r="OP507" s="24"/>
      <c r="OQ507" s="24"/>
      <c r="OR507" s="24"/>
      <c r="OS507" s="24"/>
      <c r="OT507" s="24"/>
      <c r="OU507" s="24"/>
      <c r="OV507" s="24"/>
      <c r="OW507" s="24"/>
      <c r="OX507" s="24"/>
      <c r="OY507" s="24"/>
      <c r="OZ507" s="24"/>
      <c r="PA507" s="24"/>
      <c r="PB507" s="24"/>
      <c r="PC507" s="24"/>
      <c r="PD507" s="24"/>
      <c r="PE507" s="24"/>
      <c r="PF507" s="24"/>
      <c r="PG507" s="24"/>
      <c r="PH507" s="24"/>
      <c r="PI507" s="24"/>
      <c r="PJ507" s="24"/>
      <c r="PK507" s="24"/>
      <c r="PL507" s="24"/>
      <c r="PM507" s="24"/>
      <c r="PN507" s="24"/>
      <c r="PO507" s="24"/>
      <c r="PP507" s="24"/>
      <c r="PQ507" s="24"/>
      <c r="PR507" s="24"/>
      <c r="PS507" s="24"/>
      <c r="PT507" s="24"/>
      <c r="PU507" s="24"/>
      <c r="PV507" s="24"/>
      <c r="PW507" s="24"/>
      <c r="PX507" s="24"/>
      <c r="PY507" s="24"/>
      <c r="PZ507" s="24"/>
      <c r="QA507" s="24"/>
      <c r="QB507" s="24"/>
      <c r="QC507" s="24"/>
      <c r="QD507" s="24"/>
      <c r="QE507" s="24"/>
      <c r="QF507" s="24"/>
      <c r="QG507" s="24"/>
      <c r="QH507" s="24"/>
      <c r="QI507" s="24"/>
      <c r="QJ507" s="24"/>
      <c r="QK507" s="24"/>
      <c r="QL507" s="24"/>
      <c r="QM507" s="24"/>
      <c r="QN507" s="24"/>
      <c r="QO507" s="24"/>
      <c r="QP507" s="24"/>
      <c r="QQ507" s="24"/>
      <c r="QR507" s="24"/>
      <c r="QS507" s="24"/>
      <c r="QT507" s="24"/>
      <c r="QU507" s="24"/>
      <c r="QV507" s="24"/>
      <c r="QW507" s="24"/>
      <c r="QX507" s="24"/>
      <c r="QY507" s="24"/>
      <c r="QZ507" s="24"/>
      <c r="RA507" s="24"/>
      <c r="RB507" s="24"/>
      <c r="RC507" s="24"/>
      <c r="RD507" s="24"/>
      <c r="RE507" s="24"/>
      <c r="RF507" s="24"/>
      <c r="RG507" s="24"/>
      <c r="RH507" s="24"/>
      <c r="RI507" s="24"/>
      <c r="RJ507" s="24"/>
      <c r="RK507" s="24"/>
      <c r="RL507" s="24"/>
      <c r="RM507" s="24"/>
      <c r="RN507" s="24"/>
      <c r="RO507" s="24"/>
      <c r="RP507" s="24"/>
      <c r="RQ507" s="24"/>
      <c r="RR507" s="24"/>
      <c r="RS507" s="24"/>
      <c r="RT507" s="24"/>
      <c r="RU507" s="24"/>
      <c r="RV507" s="24"/>
      <c r="RW507" s="24"/>
      <c r="RX507" s="24"/>
      <c r="RY507" s="24"/>
      <c r="RZ507" s="24"/>
      <c r="SA507" s="24"/>
      <c r="SB507" s="24"/>
      <c r="SC507" s="24"/>
      <c r="SD507" s="24"/>
      <c r="SE507" s="24"/>
      <c r="SF507" s="24"/>
      <c r="SG507" s="24"/>
      <c r="SH507" s="24"/>
      <c r="SI507" s="24"/>
      <c r="SJ507" s="24"/>
      <c r="SK507" s="24"/>
      <c r="SL507" s="24"/>
      <c r="SM507" s="24"/>
      <c r="SN507" s="24"/>
      <c r="SO507" s="24"/>
      <c r="SP507" s="24"/>
      <c r="SQ507" s="24"/>
      <c r="SR507" s="24"/>
      <c r="SS507" s="24"/>
      <c r="ST507" s="24"/>
      <c r="SU507" s="24"/>
      <c r="SV507" s="24"/>
      <c r="SW507" s="24"/>
      <c r="SX507" s="24"/>
      <c r="SY507" s="24"/>
      <c r="SZ507" s="24"/>
      <c r="TA507" s="24"/>
      <c r="TB507" s="24"/>
      <c r="TC507" s="24"/>
      <c r="TD507" s="24"/>
      <c r="TE507" s="24"/>
      <c r="TF507" s="24"/>
      <c r="TG507" s="24"/>
      <c r="TH507" s="24"/>
      <c r="TI507" s="24"/>
      <c r="TJ507" s="24"/>
      <c r="TK507" s="24"/>
      <c r="TL507" s="24"/>
      <c r="TM507" s="24"/>
      <c r="TN507" s="24"/>
      <c r="TO507" s="24"/>
      <c r="TP507" s="24"/>
      <c r="TQ507" s="24"/>
      <c r="TR507" s="24"/>
      <c r="TS507" s="24"/>
      <c r="TT507" s="24"/>
      <c r="TU507" s="24"/>
      <c r="TV507" s="24"/>
      <c r="TW507" s="24"/>
      <c r="TX507" s="24"/>
      <c r="TY507" s="24"/>
      <c r="TZ507" s="24"/>
      <c r="UA507" s="24"/>
      <c r="UB507" s="24"/>
      <c r="UC507" s="24"/>
      <c r="UD507" s="24"/>
      <c r="UE507" s="24"/>
      <c r="UF507" s="24"/>
      <c r="UG507" s="24"/>
      <c r="UH507" s="24"/>
      <c r="UI507" s="24"/>
      <c r="UJ507" s="24"/>
      <c r="UK507" s="24"/>
      <c r="UL507" s="24"/>
      <c r="UM507" s="24"/>
      <c r="UN507" s="24"/>
      <c r="UO507" s="24"/>
      <c r="UP507" s="24"/>
      <c r="UQ507" s="24"/>
      <c r="UR507" s="24"/>
      <c r="US507" s="24"/>
      <c r="UT507" s="24"/>
      <c r="UU507" s="24"/>
      <c r="UV507" s="24"/>
      <c r="UW507" s="24"/>
      <c r="UX507" s="24"/>
      <c r="UY507" s="24"/>
      <c r="UZ507" s="24"/>
      <c r="VA507" s="24"/>
      <c r="VB507" s="24"/>
      <c r="VC507" s="24"/>
      <c r="VD507" s="24"/>
    </row>
    <row r="508" spans="1:576" s="23" customFormat="1" ht="15" customHeight="1" x14ac:dyDescent="0.2">
      <c r="A508" s="18">
        <v>6</v>
      </c>
      <c r="B508" s="89" t="s">
        <v>335</v>
      </c>
      <c r="C508" s="89" t="s">
        <v>336</v>
      </c>
      <c r="D508" s="20">
        <v>14</v>
      </c>
      <c r="E508" s="89" t="s">
        <v>255</v>
      </c>
      <c r="F508" s="89" t="s">
        <v>337</v>
      </c>
      <c r="G508" s="130">
        <v>6</v>
      </c>
      <c r="H508" s="22">
        <v>40</v>
      </c>
      <c r="I508" s="22" t="s">
        <v>123</v>
      </c>
      <c r="J508" s="21" t="s">
        <v>188</v>
      </c>
      <c r="K508" s="21" t="s">
        <v>283</v>
      </c>
      <c r="L508" s="21" t="s">
        <v>301</v>
      </c>
      <c r="M508" s="22">
        <v>1</v>
      </c>
      <c r="N508" s="101">
        <v>10433</v>
      </c>
      <c r="O508" s="62">
        <f t="shared" si="244"/>
        <v>2086.6</v>
      </c>
      <c r="P508" s="62"/>
      <c r="Q508" s="62">
        <f t="shared" si="255"/>
        <v>12519.6</v>
      </c>
      <c r="R508" s="62">
        <f t="shared" si="245"/>
        <v>280.39999999999998</v>
      </c>
      <c r="S508" s="62">
        <f t="shared" si="246"/>
        <v>2341.7666666666669</v>
      </c>
      <c r="T508" s="62">
        <f t="shared" si="247"/>
        <v>23417.666666666668</v>
      </c>
      <c r="U508" s="62">
        <f t="shared" si="248"/>
        <v>1877.94</v>
      </c>
      <c r="V508" s="62">
        <f t="shared" si="249"/>
        <v>375.58800000000002</v>
      </c>
      <c r="W508" s="62">
        <f t="shared" si="250"/>
        <v>625.98</v>
      </c>
      <c r="X508" s="62">
        <f t="shared" si="251"/>
        <v>250.39200000000002</v>
      </c>
      <c r="Y508" s="62">
        <f t="shared" si="252"/>
        <v>915</v>
      </c>
      <c r="Z508" s="62">
        <f t="shared" si="253"/>
        <v>616</v>
      </c>
      <c r="AA508" s="64">
        <f t="shared" si="254"/>
        <v>7025.3</v>
      </c>
      <c r="AB508" s="64">
        <f t="shared" si="256"/>
        <v>20192.961111111112</v>
      </c>
      <c r="AC508" s="64">
        <f t="shared" si="257"/>
        <v>242315.53333333333</v>
      </c>
      <c r="AD508" s="64"/>
      <c r="AE508" s="64"/>
      <c r="AF508" s="64"/>
      <c r="AG508" s="64"/>
      <c r="AH508" s="64"/>
      <c r="AI508" s="64"/>
      <c r="AJ508" s="64"/>
      <c r="AK508" s="64"/>
      <c r="AL508" s="6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  <c r="NQ508" s="24"/>
      <c r="NR508" s="24"/>
      <c r="NS508" s="24"/>
      <c r="NT508" s="24"/>
      <c r="NU508" s="24"/>
      <c r="NV508" s="24"/>
      <c r="NW508" s="24"/>
      <c r="NX508" s="24"/>
      <c r="NY508" s="24"/>
      <c r="NZ508" s="24"/>
      <c r="OA508" s="24"/>
      <c r="OB508" s="24"/>
      <c r="OC508" s="24"/>
      <c r="OD508" s="24"/>
      <c r="OE508" s="24"/>
      <c r="OF508" s="24"/>
      <c r="OG508" s="24"/>
      <c r="OH508" s="24"/>
      <c r="OI508" s="24"/>
      <c r="OJ508" s="24"/>
      <c r="OK508" s="24"/>
      <c r="OL508" s="24"/>
      <c r="OM508" s="24"/>
      <c r="ON508" s="24"/>
      <c r="OO508" s="24"/>
      <c r="OP508" s="24"/>
      <c r="OQ508" s="24"/>
      <c r="OR508" s="24"/>
      <c r="OS508" s="24"/>
      <c r="OT508" s="24"/>
      <c r="OU508" s="24"/>
      <c r="OV508" s="24"/>
      <c r="OW508" s="24"/>
      <c r="OX508" s="24"/>
      <c r="OY508" s="24"/>
      <c r="OZ508" s="24"/>
      <c r="PA508" s="24"/>
      <c r="PB508" s="24"/>
      <c r="PC508" s="24"/>
      <c r="PD508" s="24"/>
      <c r="PE508" s="24"/>
      <c r="PF508" s="24"/>
      <c r="PG508" s="24"/>
      <c r="PH508" s="24"/>
      <c r="PI508" s="24"/>
      <c r="PJ508" s="24"/>
      <c r="PK508" s="24"/>
      <c r="PL508" s="24"/>
      <c r="PM508" s="24"/>
      <c r="PN508" s="24"/>
      <c r="PO508" s="24"/>
      <c r="PP508" s="24"/>
      <c r="PQ508" s="24"/>
      <c r="PR508" s="24"/>
      <c r="PS508" s="24"/>
      <c r="PT508" s="24"/>
      <c r="PU508" s="24"/>
      <c r="PV508" s="24"/>
      <c r="PW508" s="24"/>
      <c r="PX508" s="24"/>
      <c r="PY508" s="24"/>
      <c r="PZ508" s="24"/>
      <c r="QA508" s="24"/>
      <c r="QB508" s="24"/>
      <c r="QC508" s="24"/>
      <c r="QD508" s="24"/>
      <c r="QE508" s="24"/>
      <c r="QF508" s="24"/>
      <c r="QG508" s="24"/>
      <c r="QH508" s="24"/>
      <c r="QI508" s="24"/>
      <c r="QJ508" s="24"/>
      <c r="QK508" s="24"/>
      <c r="QL508" s="24"/>
      <c r="QM508" s="24"/>
      <c r="QN508" s="24"/>
      <c r="QO508" s="24"/>
      <c r="QP508" s="24"/>
      <c r="QQ508" s="24"/>
      <c r="QR508" s="24"/>
      <c r="QS508" s="24"/>
      <c r="QT508" s="24"/>
      <c r="QU508" s="24"/>
      <c r="QV508" s="24"/>
      <c r="QW508" s="24"/>
      <c r="QX508" s="24"/>
      <c r="QY508" s="24"/>
      <c r="QZ508" s="24"/>
      <c r="RA508" s="24"/>
      <c r="RB508" s="24"/>
      <c r="RC508" s="24"/>
      <c r="RD508" s="24"/>
      <c r="RE508" s="24"/>
      <c r="RF508" s="24"/>
      <c r="RG508" s="24"/>
      <c r="RH508" s="24"/>
      <c r="RI508" s="24"/>
      <c r="RJ508" s="24"/>
      <c r="RK508" s="24"/>
      <c r="RL508" s="24"/>
      <c r="RM508" s="24"/>
      <c r="RN508" s="24"/>
      <c r="RO508" s="24"/>
      <c r="RP508" s="24"/>
      <c r="RQ508" s="24"/>
      <c r="RR508" s="24"/>
      <c r="RS508" s="24"/>
      <c r="RT508" s="24"/>
      <c r="RU508" s="24"/>
      <c r="RV508" s="24"/>
      <c r="RW508" s="24"/>
      <c r="RX508" s="24"/>
      <c r="RY508" s="24"/>
      <c r="RZ508" s="24"/>
      <c r="SA508" s="24"/>
      <c r="SB508" s="24"/>
      <c r="SC508" s="24"/>
      <c r="SD508" s="24"/>
      <c r="SE508" s="24"/>
      <c r="SF508" s="24"/>
      <c r="SG508" s="24"/>
      <c r="SH508" s="24"/>
      <c r="SI508" s="24"/>
      <c r="SJ508" s="24"/>
      <c r="SK508" s="24"/>
      <c r="SL508" s="24"/>
      <c r="SM508" s="24"/>
      <c r="SN508" s="24"/>
      <c r="SO508" s="24"/>
      <c r="SP508" s="24"/>
      <c r="SQ508" s="24"/>
      <c r="SR508" s="24"/>
      <c r="SS508" s="24"/>
      <c r="ST508" s="24"/>
      <c r="SU508" s="24"/>
      <c r="SV508" s="24"/>
      <c r="SW508" s="24"/>
      <c r="SX508" s="24"/>
      <c r="SY508" s="24"/>
      <c r="SZ508" s="24"/>
      <c r="TA508" s="24"/>
      <c r="TB508" s="24"/>
      <c r="TC508" s="24"/>
      <c r="TD508" s="24"/>
      <c r="TE508" s="24"/>
      <c r="TF508" s="24"/>
      <c r="TG508" s="24"/>
      <c r="TH508" s="24"/>
      <c r="TI508" s="24"/>
      <c r="TJ508" s="24"/>
      <c r="TK508" s="24"/>
      <c r="TL508" s="24"/>
      <c r="TM508" s="24"/>
      <c r="TN508" s="24"/>
      <c r="TO508" s="24"/>
      <c r="TP508" s="24"/>
      <c r="TQ508" s="24"/>
      <c r="TR508" s="24"/>
      <c r="TS508" s="24"/>
      <c r="TT508" s="24"/>
      <c r="TU508" s="24"/>
      <c r="TV508" s="24"/>
      <c r="TW508" s="24"/>
      <c r="TX508" s="24"/>
      <c r="TY508" s="24"/>
      <c r="TZ508" s="24"/>
      <c r="UA508" s="24"/>
      <c r="UB508" s="24"/>
      <c r="UC508" s="24"/>
      <c r="UD508" s="24"/>
      <c r="UE508" s="24"/>
      <c r="UF508" s="24"/>
      <c r="UG508" s="24"/>
      <c r="UH508" s="24"/>
      <c r="UI508" s="24"/>
      <c r="UJ508" s="24"/>
      <c r="UK508" s="24"/>
      <c r="UL508" s="24"/>
      <c r="UM508" s="24"/>
      <c r="UN508" s="24"/>
      <c r="UO508" s="24"/>
      <c r="UP508" s="24"/>
      <c r="UQ508" s="24"/>
      <c r="UR508" s="24"/>
      <c r="US508" s="24"/>
      <c r="UT508" s="24"/>
      <c r="UU508" s="24"/>
      <c r="UV508" s="24"/>
      <c r="UW508" s="24"/>
      <c r="UX508" s="24"/>
      <c r="UY508" s="24"/>
      <c r="UZ508" s="24"/>
      <c r="VA508" s="24"/>
      <c r="VB508" s="24"/>
      <c r="VC508" s="24"/>
      <c r="VD508" s="24"/>
    </row>
    <row r="509" spans="1:576" s="23" customFormat="1" ht="15" customHeight="1" x14ac:dyDescent="0.2">
      <c r="A509" s="18">
        <v>7</v>
      </c>
      <c r="B509" s="89" t="s">
        <v>335</v>
      </c>
      <c r="C509" s="89" t="s">
        <v>336</v>
      </c>
      <c r="D509" s="20">
        <v>14</v>
      </c>
      <c r="E509" s="89" t="s">
        <v>255</v>
      </c>
      <c r="F509" s="89" t="s">
        <v>337</v>
      </c>
      <c r="G509" s="130">
        <v>6</v>
      </c>
      <c r="H509" s="22">
        <v>40</v>
      </c>
      <c r="I509" s="22" t="s">
        <v>123</v>
      </c>
      <c r="J509" s="21" t="s">
        <v>188</v>
      </c>
      <c r="K509" s="21" t="s">
        <v>283</v>
      </c>
      <c r="L509" s="21" t="s">
        <v>301</v>
      </c>
      <c r="M509" s="22">
        <v>1</v>
      </c>
      <c r="N509" s="101">
        <v>10433</v>
      </c>
      <c r="O509" s="62">
        <f t="shared" si="244"/>
        <v>2086.6</v>
      </c>
      <c r="P509" s="62"/>
      <c r="Q509" s="62">
        <f t="shared" si="255"/>
        <v>12519.6</v>
      </c>
      <c r="R509" s="62">
        <f t="shared" si="245"/>
        <v>280.39999999999998</v>
      </c>
      <c r="S509" s="62">
        <f t="shared" si="246"/>
        <v>2341.7666666666669</v>
      </c>
      <c r="T509" s="62">
        <f t="shared" si="247"/>
        <v>23417.666666666668</v>
      </c>
      <c r="U509" s="62">
        <f t="shared" si="248"/>
        <v>1877.94</v>
      </c>
      <c r="V509" s="62">
        <f t="shared" si="249"/>
        <v>375.58800000000002</v>
      </c>
      <c r="W509" s="62">
        <f t="shared" si="250"/>
        <v>625.98</v>
      </c>
      <c r="X509" s="62">
        <f t="shared" si="251"/>
        <v>250.39200000000002</v>
      </c>
      <c r="Y509" s="62">
        <f t="shared" si="252"/>
        <v>915</v>
      </c>
      <c r="Z509" s="62">
        <f t="shared" si="253"/>
        <v>616</v>
      </c>
      <c r="AA509" s="64">
        <f t="shared" si="254"/>
        <v>7025.3</v>
      </c>
      <c r="AB509" s="64">
        <f t="shared" si="256"/>
        <v>20192.961111111112</v>
      </c>
      <c r="AC509" s="64">
        <f t="shared" si="257"/>
        <v>242315.53333333333</v>
      </c>
      <c r="AD509" s="64"/>
      <c r="AE509" s="64"/>
      <c r="AF509" s="64"/>
      <c r="AG509" s="64"/>
      <c r="AH509" s="64"/>
      <c r="AI509" s="64"/>
      <c r="AJ509" s="64"/>
      <c r="AK509" s="64"/>
      <c r="AL509" s="6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  <c r="IU509" s="24"/>
      <c r="IV509" s="24"/>
      <c r="IW509" s="24"/>
      <c r="IX509" s="24"/>
      <c r="IY509" s="24"/>
      <c r="IZ509" s="24"/>
      <c r="JA509" s="24"/>
      <c r="JB509" s="24"/>
      <c r="JC509" s="24"/>
      <c r="JD509" s="24"/>
      <c r="JE509" s="24"/>
      <c r="JF509" s="24"/>
      <c r="JG509" s="24"/>
      <c r="JH509" s="24"/>
      <c r="JI509" s="24"/>
      <c r="JJ509" s="24"/>
      <c r="JK509" s="24"/>
      <c r="JL509" s="24"/>
      <c r="JM509" s="24"/>
      <c r="JN509" s="24"/>
      <c r="JO509" s="24"/>
      <c r="JP509" s="24"/>
      <c r="JQ509" s="24"/>
      <c r="JR509" s="24"/>
      <c r="JS509" s="24"/>
      <c r="JT509" s="24"/>
      <c r="JU509" s="24"/>
      <c r="JV509" s="24"/>
      <c r="JW509" s="24"/>
      <c r="JX509" s="24"/>
      <c r="JY509" s="24"/>
      <c r="JZ509" s="24"/>
      <c r="KA509" s="24"/>
      <c r="KB509" s="24"/>
      <c r="KC509" s="24"/>
      <c r="KD509" s="24"/>
      <c r="KE509" s="24"/>
      <c r="KF509" s="24"/>
      <c r="KG509" s="24"/>
      <c r="KH509" s="24"/>
      <c r="KI509" s="24"/>
      <c r="KJ509" s="24"/>
      <c r="KK509" s="24"/>
      <c r="KL509" s="24"/>
      <c r="KM509" s="24"/>
      <c r="KN509" s="24"/>
      <c r="KO509" s="24"/>
      <c r="KP509" s="24"/>
      <c r="KQ509" s="24"/>
      <c r="KR509" s="24"/>
      <c r="KS509" s="24"/>
      <c r="KT509" s="24"/>
      <c r="KU509" s="24"/>
      <c r="KV509" s="24"/>
      <c r="KW509" s="24"/>
      <c r="KX509" s="24"/>
      <c r="KY509" s="24"/>
      <c r="KZ509" s="24"/>
      <c r="LA509" s="24"/>
      <c r="LB509" s="24"/>
      <c r="LC509" s="24"/>
      <c r="LD509" s="24"/>
      <c r="LE509" s="24"/>
      <c r="LF509" s="24"/>
      <c r="LG509" s="24"/>
      <c r="LH509" s="24"/>
      <c r="LI509" s="24"/>
      <c r="LJ509" s="24"/>
      <c r="LK509" s="24"/>
      <c r="LL509" s="24"/>
      <c r="LM509" s="24"/>
      <c r="LN509" s="24"/>
      <c r="LO509" s="24"/>
      <c r="LP509" s="24"/>
      <c r="LQ509" s="24"/>
      <c r="LR509" s="24"/>
      <c r="LS509" s="24"/>
      <c r="LT509" s="24"/>
      <c r="LU509" s="24"/>
      <c r="LV509" s="24"/>
      <c r="LW509" s="24"/>
      <c r="LX509" s="24"/>
      <c r="LY509" s="24"/>
      <c r="LZ509" s="24"/>
      <c r="MA509" s="24"/>
      <c r="MB509" s="24"/>
      <c r="MC509" s="24"/>
      <c r="MD509" s="24"/>
      <c r="ME509" s="24"/>
      <c r="MF509" s="24"/>
      <c r="MG509" s="24"/>
      <c r="MH509" s="24"/>
      <c r="MI509" s="24"/>
      <c r="MJ509" s="24"/>
      <c r="MK509" s="24"/>
      <c r="ML509" s="24"/>
      <c r="MM509" s="24"/>
      <c r="MN509" s="24"/>
      <c r="MO509" s="24"/>
      <c r="MP509" s="24"/>
      <c r="MQ509" s="24"/>
      <c r="MR509" s="24"/>
      <c r="MS509" s="24"/>
      <c r="MT509" s="24"/>
      <c r="MU509" s="24"/>
      <c r="MV509" s="24"/>
      <c r="MW509" s="24"/>
      <c r="MX509" s="24"/>
      <c r="MY509" s="24"/>
      <c r="MZ509" s="24"/>
      <c r="NA509" s="24"/>
      <c r="NB509" s="24"/>
      <c r="NC509" s="24"/>
      <c r="ND509" s="24"/>
      <c r="NE509" s="24"/>
      <c r="NF509" s="24"/>
      <c r="NG509" s="24"/>
      <c r="NH509" s="24"/>
      <c r="NI509" s="24"/>
      <c r="NJ509" s="24"/>
      <c r="NK509" s="24"/>
      <c r="NL509" s="24"/>
      <c r="NM509" s="24"/>
      <c r="NN509" s="24"/>
      <c r="NO509" s="24"/>
      <c r="NP509" s="24"/>
      <c r="NQ509" s="24"/>
      <c r="NR509" s="24"/>
      <c r="NS509" s="24"/>
      <c r="NT509" s="24"/>
      <c r="NU509" s="24"/>
      <c r="NV509" s="24"/>
      <c r="NW509" s="24"/>
      <c r="NX509" s="24"/>
      <c r="NY509" s="24"/>
      <c r="NZ509" s="24"/>
      <c r="OA509" s="24"/>
      <c r="OB509" s="24"/>
      <c r="OC509" s="24"/>
      <c r="OD509" s="24"/>
      <c r="OE509" s="24"/>
      <c r="OF509" s="24"/>
      <c r="OG509" s="24"/>
      <c r="OH509" s="24"/>
      <c r="OI509" s="24"/>
      <c r="OJ509" s="24"/>
      <c r="OK509" s="24"/>
      <c r="OL509" s="24"/>
      <c r="OM509" s="24"/>
      <c r="ON509" s="24"/>
      <c r="OO509" s="24"/>
      <c r="OP509" s="24"/>
      <c r="OQ509" s="24"/>
      <c r="OR509" s="24"/>
      <c r="OS509" s="24"/>
      <c r="OT509" s="24"/>
      <c r="OU509" s="24"/>
      <c r="OV509" s="24"/>
      <c r="OW509" s="24"/>
      <c r="OX509" s="24"/>
      <c r="OY509" s="24"/>
      <c r="OZ509" s="24"/>
      <c r="PA509" s="24"/>
      <c r="PB509" s="24"/>
      <c r="PC509" s="24"/>
      <c r="PD509" s="24"/>
      <c r="PE509" s="24"/>
      <c r="PF509" s="24"/>
      <c r="PG509" s="24"/>
      <c r="PH509" s="24"/>
      <c r="PI509" s="24"/>
      <c r="PJ509" s="24"/>
      <c r="PK509" s="24"/>
      <c r="PL509" s="24"/>
      <c r="PM509" s="24"/>
      <c r="PN509" s="24"/>
      <c r="PO509" s="24"/>
      <c r="PP509" s="24"/>
      <c r="PQ509" s="24"/>
      <c r="PR509" s="24"/>
      <c r="PS509" s="24"/>
      <c r="PT509" s="24"/>
      <c r="PU509" s="24"/>
      <c r="PV509" s="24"/>
      <c r="PW509" s="24"/>
      <c r="PX509" s="24"/>
      <c r="PY509" s="24"/>
      <c r="PZ509" s="24"/>
      <c r="QA509" s="24"/>
      <c r="QB509" s="24"/>
      <c r="QC509" s="24"/>
      <c r="QD509" s="24"/>
      <c r="QE509" s="24"/>
      <c r="QF509" s="24"/>
      <c r="QG509" s="24"/>
      <c r="QH509" s="24"/>
      <c r="QI509" s="24"/>
      <c r="QJ509" s="24"/>
      <c r="QK509" s="24"/>
      <c r="QL509" s="24"/>
      <c r="QM509" s="24"/>
      <c r="QN509" s="24"/>
      <c r="QO509" s="24"/>
      <c r="QP509" s="24"/>
      <c r="QQ509" s="24"/>
      <c r="QR509" s="24"/>
      <c r="QS509" s="24"/>
      <c r="QT509" s="24"/>
      <c r="QU509" s="24"/>
      <c r="QV509" s="24"/>
      <c r="QW509" s="24"/>
      <c r="QX509" s="24"/>
      <c r="QY509" s="24"/>
      <c r="QZ509" s="24"/>
      <c r="RA509" s="24"/>
      <c r="RB509" s="24"/>
      <c r="RC509" s="24"/>
      <c r="RD509" s="24"/>
      <c r="RE509" s="24"/>
      <c r="RF509" s="24"/>
      <c r="RG509" s="24"/>
      <c r="RH509" s="24"/>
      <c r="RI509" s="24"/>
      <c r="RJ509" s="24"/>
      <c r="RK509" s="24"/>
      <c r="RL509" s="24"/>
      <c r="RM509" s="24"/>
      <c r="RN509" s="24"/>
      <c r="RO509" s="24"/>
      <c r="RP509" s="24"/>
      <c r="RQ509" s="24"/>
      <c r="RR509" s="24"/>
      <c r="RS509" s="24"/>
      <c r="RT509" s="24"/>
      <c r="RU509" s="24"/>
      <c r="RV509" s="24"/>
      <c r="RW509" s="24"/>
      <c r="RX509" s="24"/>
      <c r="RY509" s="24"/>
      <c r="RZ509" s="24"/>
      <c r="SA509" s="24"/>
      <c r="SB509" s="24"/>
      <c r="SC509" s="24"/>
      <c r="SD509" s="24"/>
      <c r="SE509" s="24"/>
      <c r="SF509" s="24"/>
      <c r="SG509" s="24"/>
      <c r="SH509" s="24"/>
      <c r="SI509" s="24"/>
      <c r="SJ509" s="24"/>
      <c r="SK509" s="24"/>
      <c r="SL509" s="24"/>
      <c r="SM509" s="24"/>
      <c r="SN509" s="24"/>
      <c r="SO509" s="24"/>
      <c r="SP509" s="24"/>
      <c r="SQ509" s="24"/>
      <c r="SR509" s="24"/>
      <c r="SS509" s="24"/>
      <c r="ST509" s="24"/>
      <c r="SU509" s="24"/>
      <c r="SV509" s="24"/>
      <c r="SW509" s="24"/>
      <c r="SX509" s="24"/>
      <c r="SY509" s="24"/>
      <c r="SZ509" s="24"/>
      <c r="TA509" s="24"/>
      <c r="TB509" s="24"/>
      <c r="TC509" s="24"/>
      <c r="TD509" s="24"/>
      <c r="TE509" s="24"/>
      <c r="TF509" s="24"/>
      <c r="TG509" s="24"/>
      <c r="TH509" s="24"/>
      <c r="TI509" s="24"/>
      <c r="TJ509" s="24"/>
      <c r="TK509" s="24"/>
      <c r="TL509" s="24"/>
      <c r="TM509" s="24"/>
      <c r="TN509" s="24"/>
      <c r="TO509" s="24"/>
      <c r="TP509" s="24"/>
      <c r="TQ509" s="24"/>
      <c r="TR509" s="24"/>
      <c r="TS509" s="24"/>
      <c r="TT509" s="24"/>
      <c r="TU509" s="24"/>
      <c r="TV509" s="24"/>
      <c r="TW509" s="24"/>
      <c r="TX509" s="24"/>
      <c r="TY509" s="24"/>
      <c r="TZ509" s="24"/>
      <c r="UA509" s="24"/>
      <c r="UB509" s="24"/>
      <c r="UC509" s="24"/>
      <c r="UD509" s="24"/>
      <c r="UE509" s="24"/>
      <c r="UF509" s="24"/>
      <c r="UG509" s="24"/>
      <c r="UH509" s="24"/>
      <c r="UI509" s="24"/>
      <c r="UJ509" s="24"/>
      <c r="UK509" s="24"/>
      <c r="UL509" s="24"/>
      <c r="UM509" s="24"/>
      <c r="UN509" s="24"/>
      <c r="UO509" s="24"/>
      <c r="UP509" s="24"/>
      <c r="UQ509" s="24"/>
      <c r="UR509" s="24"/>
      <c r="US509" s="24"/>
      <c r="UT509" s="24"/>
      <c r="UU509" s="24"/>
      <c r="UV509" s="24"/>
      <c r="UW509" s="24"/>
      <c r="UX509" s="24"/>
      <c r="UY509" s="24"/>
      <c r="UZ509" s="24"/>
      <c r="VA509" s="24"/>
      <c r="VB509" s="24"/>
      <c r="VC509" s="24"/>
      <c r="VD509" s="24"/>
    </row>
    <row r="510" spans="1:576" s="23" customFormat="1" ht="15" customHeight="1" x14ac:dyDescent="0.2">
      <c r="A510" s="18">
        <v>8</v>
      </c>
      <c r="B510" s="89" t="s">
        <v>335</v>
      </c>
      <c r="C510" s="89" t="s">
        <v>336</v>
      </c>
      <c r="D510" s="20">
        <v>14</v>
      </c>
      <c r="E510" s="89" t="s">
        <v>255</v>
      </c>
      <c r="F510" s="89" t="s">
        <v>337</v>
      </c>
      <c r="G510" s="130" t="s">
        <v>237</v>
      </c>
      <c r="H510" s="22">
        <v>40</v>
      </c>
      <c r="I510" s="22" t="s">
        <v>123</v>
      </c>
      <c r="J510" s="21" t="s">
        <v>263</v>
      </c>
      <c r="K510" s="21" t="s">
        <v>301</v>
      </c>
      <c r="L510" s="21" t="s">
        <v>301</v>
      </c>
      <c r="M510" s="22">
        <v>1</v>
      </c>
      <c r="N510" s="62">
        <v>10937</v>
      </c>
      <c r="O510" s="62"/>
      <c r="P510" s="62"/>
      <c r="Q510" s="62">
        <f t="shared" si="255"/>
        <v>10937</v>
      </c>
      <c r="R510" s="62">
        <f>70.1*5</f>
        <v>350.5</v>
      </c>
      <c r="S510" s="62">
        <f t="shared" si="246"/>
        <v>2082.1666666666665</v>
      </c>
      <c r="T510" s="62">
        <f t="shared" si="247"/>
        <v>20821.666666666668</v>
      </c>
      <c r="U510" s="62">
        <f t="shared" si="248"/>
        <v>1640.55</v>
      </c>
      <c r="V510" s="62">
        <f t="shared" si="249"/>
        <v>328.11</v>
      </c>
      <c r="W510" s="62">
        <f t="shared" si="250"/>
        <v>546.85</v>
      </c>
      <c r="X510" s="62">
        <f t="shared" si="251"/>
        <v>218.74</v>
      </c>
      <c r="Y510" s="62">
        <f>856+70</f>
        <v>926</v>
      </c>
      <c r="Z510" s="62">
        <f>600+30</f>
        <v>630</v>
      </c>
      <c r="AA510" s="64">
        <f t="shared" si="254"/>
        <v>6246.5</v>
      </c>
      <c r="AB510" s="64">
        <f t="shared" si="256"/>
        <v>18006.944444444445</v>
      </c>
      <c r="AC510" s="64">
        <f t="shared" si="257"/>
        <v>216083.33333333334</v>
      </c>
      <c r="AD510" s="64"/>
      <c r="AE510" s="64"/>
      <c r="AF510" s="64"/>
      <c r="AG510" s="64"/>
      <c r="AH510" s="64"/>
      <c r="AI510" s="64"/>
      <c r="AJ510" s="64"/>
      <c r="AK510" s="64"/>
      <c r="AL510" s="6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  <c r="IY510" s="24"/>
      <c r="IZ510" s="24"/>
      <c r="JA510" s="24"/>
      <c r="JB510" s="24"/>
      <c r="JC510" s="24"/>
      <c r="JD510" s="24"/>
      <c r="JE510" s="24"/>
      <c r="JF510" s="24"/>
      <c r="JG510" s="24"/>
      <c r="JH510" s="24"/>
      <c r="JI510" s="24"/>
      <c r="JJ510" s="24"/>
      <c r="JK510" s="24"/>
      <c r="JL510" s="24"/>
      <c r="JM510" s="24"/>
      <c r="JN510" s="24"/>
      <c r="JO510" s="24"/>
      <c r="JP510" s="24"/>
      <c r="JQ510" s="24"/>
      <c r="JR510" s="24"/>
      <c r="JS510" s="24"/>
      <c r="JT510" s="24"/>
      <c r="JU510" s="24"/>
      <c r="JV510" s="24"/>
      <c r="JW510" s="24"/>
      <c r="JX510" s="24"/>
      <c r="JY510" s="24"/>
      <c r="JZ510" s="24"/>
      <c r="KA510" s="24"/>
      <c r="KB510" s="24"/>
      <c r="KC510" s="24"/>
      <c r="KD510" s="24"/>
      <c r="KE510" s="24"/>
      <c r="KF510" s="24"/>
      <c r="KG510" s="24"/>
      <c r="KH510" s="24"/>
      <c r="KI510" s="24"/>
      <c r="KJ510" s="24"/>
      <c r="KK510" s="24"/>
      <c r="KL510" s="24"/>
      <c r="KM510" s="24"/>
      <c r="KN510" s="24"/>
      <c r="KO510" s="24"/>
      <c r="KP510" s="24"/>
      <c r="KQ510" s="24"/>
      <c r="KR510" s="24"/>
      <c r="KS510" s="24"/>
      <c r="KT510" s="24"/>
      <c r="KU510" s="24"/>
      <c r="KV510" s="24"/>
      <c r="KW510" s="24"/>
      <c r="KX510" s="24"/>
      <c r="KY510" s="24"/>
      <c r="KZ510" s="24"/>
      <c r="LA510" s="24"/>
      <c r="LB510" s="24"/>
      <c r="LC510" s="24"/>
      <c r="LD510" s="24"/>
      <c r="LE510" s="24"/>
      <c r="LF510" s="24"/>
      <c r="LG510" s="24"/>
      <c r="LH510" s="24"/>
      <c r="LI510" s="24"/>
      <c r="LJ510" s="24"/>
      <c r="LK510" s="24"/>
      <c r="LL510" s="24"/>
      <c r="LM510" s="24"/>
      <c r="LN510" s="24"/>
      <c r="LO510" s="24"/>
      <c r="LP510" s="24"/>
      <c r="LQ510" s="24"/>
      <c r="LR510" s="24"/>
      <c r="LS510" s="24"/>
      <c r="LT510" s="24"/>
      <c r="LU510" s="24"/>
      <c r="LV510" s="24"/>
      <c r="LW510" s="24"/>
      <c r="LX510" s="24"/>
      <c r="LY510" s="24"/>
      <c r="LZ510" s="24"/>
      <c r="MA510" s="24"/>
      <c r="MB510" s="24"/>
      <c r="MC510" s="24"/>
      <c r="MD510" s="24"/>
      <c r="ME510" s="24"/>
      <c r="MF510" s="24"/>
      <c r="MG510" s="24"/>
      <c r="MH510" s="24"/>
      <c r="MI510" s="24"/>
      <c r="MJ510" s="24"/>
      <c r="MK510" s="24"/>
      <c r="ML510" s="24"/>
      <c r="MM510" s="24"/>
      <c r="MN510" s="24"/>
      <c r="MO510" s="24"/>
      <c r="MP510" s="24"/>
      <c r="MQ510" s="24"/>
      <c r="MR510" s="24"/>
      <c r="MS510" s="24"/>
      <c r="MT510" s="24"/>
      <c r="MU510" s="24"/>
      <c r="MV510" s="24"/>
      <c r="MW510" s="24"/>
      <c r="MX510" s="24"/>
      <c r="MY510" s="24"/>
      <c r="MZ510" s="24"/>
      <c r="NA510" s="24"/>
      <c r="NB510" s="24"/>
      <c r="NC510" s="24"/>
      <c r="ND510" s="24"/>
      <c r="NE510" s="24"/>
      <c r="NF510" s="24"/>
      <c r="NG510" s="24"/>
      <c r="NH510" s="24"/>
      <c r="NI510" s="24"/>
      <c r="NJ510" s="24"/>
      <c r="NK510" s="24"/>
      <c r="NL510" s="24"/>
      <c r="NM510" s="24"/>
      <c r="NN510" s="24"/>
      <c r="NO510" s="24"/>
      <c r="NP510" s="24"/>
      <c r="NQ510" s="24"/>
      <c r="NR510" s="24"/>
      <c r="NS510" s="24"/>
      <c r="NT510" s="24"/>
      <c r="NU510" s="24"/>
      <c r="NV510" s="24"/>
      <c r="NW510" s="24"/>
      <c r="NX510" s="24"/>
      <c r="NY510" s="24"/>
      <c r="NZ510" s="24"/>
      <c r="OA510" s="24"/>
      <c r="OB510" s="24"/>
      <c r="OC510" s="24"/>
      <c r="OD510" s="24"/>
      <c r="OE510" s="24"/>
      <c r="OF510" s="24"/>
      <c r="OG510" s="24"/>
      <c r="OH510" s="24"/>
      <c r="OI510" s="24"/>
      <c r="OJ510" s="24"/>
      <c r="OK510" s="24"/>
      <c r="OL510" s="24"/>
      <c r="OM510" s="24"/>
      <c r="ON510" s="24"/>
      <c r="OO510" s="24"/>
      <c r="OP510" s="24"/>
      <c r="OQ510" s="24"/>
      <c r="OR510" s="24"/>
      <c r="OS510" s="24"/>
      <c r="OT510" s="24"/>
      <c r="OU510" s="24"/>
      <c r="OV510" s="24"/>
      <c r="OW510" s="24"/>
      <c r="OX510" s="24"/>
      <c r="OY510" s="24"/>
      <c r="OZ510" s="24"/>
      <c r="PA510" s="24"/>
      <c r="PB510" s="24"/>
      <c r="PC510" s="24"/>
      <c r="PD510" s="24"/>
      <c r="PE510" s="24"/>
      <c r="PF510" s="24"/>
      <c r="PG510" s="24"/>
      <c r="PH510" s="24"/>
      <c r="PI510" s="24"/>
      <c r="PJ510" s="24"/>
      <c r="PK510" s="24"/>
      <c r="PL510" s="24"/>
      <c r="PM510" s="24"/>
      <c r="PN510" s="24"/>
      <c r="PO510" s="24"/>
      <c r="PP510" s="24"/>
      <c r="PQ510" s="24"/>
      <c r="PR510" s="24"/>
      <c r="PS510" s="24"/>
      <c r="PT510" s="24"/>
      <c r="PU510" s="24"/>
      <c r="PV510" s="24"/>
      <c r="PW510" s="24"/>
      <c r="PX510" s="24"/>
      <c r="PY510" s="24"/>
      <c r="PZ510" s="24"/>
      <c r="QA510" s="24"/>
      <c r="QB510" s="24"/>
      <c r="QC510" s="24"/>
      <c r="QD510" s="24"/>
      <c r="QE510" s="24"/>
      <c r="QF510" s="24"/>
      <c r="QG510" s="24"/>
      <c r="QH510" s="24"/>
      <c r="QI510" s="24"/>
      <c r="QJ510" s="24"/>
      <c r="QK510" s="24"/>
      <c r="QL510" s="24"/>
      <c r="QM510" s="24"/>
      <c r="QN510" s="24"/>
      <c r="QO510" s="24"/>
      <c r="QP510" s="24"/>
      <c r="QQ510" s="24"/>
      <c r="QR510" s="24"/>
      <c r="QS510" s="24"/>
      <c r="QT510" s="24"/>
      <c r="QU510" s="24"/>
      <c r="QV510" s="24"/>
      <c r="QW510" s="24"/>
      <c r="QX510" s="24"/>
      <c r="QY510" s="24"/>
      <c r="QZ510" s="24"/>
      <c r="RA510" s="24"/>
      <c r="RB510" s="24"/>
      <c r="RC510" s="24"/>
      <c r="RD510" s="24"/>
      <c r="RE510" s="24"/>
      <c r="RF510" s="24"/>
      <c r="RG510" s="24"/>
      <c r="RH510" s="24"/>
      <c r="RI510" s="24"/>
      <c r="RJ510" s="24"/>
      <c r="RK510" s="24"/>
      <c r="RL510" s="24"/>
      <c r="RM510" s="24"/>
      <c r="RN510" s="24"/>
      <c r="RO510" s="24"/>
      <c r="RP510" s="24"/>
      <c r="RQ510" s="24"/>
      <c r="RR510" s="24"/>
      <c r="RS510" s="24"/>
      <c r="RT510" s="24"/>
      <c r="RU510" s="24"/>
      <c r="RV510" s="24"/>
      <c r="RW510" s="24"/>
      <c r="RX510" s="24"/>
      <c r="RY510" s="24"/>
      <c r="RZ510" s="24"/>
      <c r="SA510" s="24"/>
      <c r="SB510" s="24"/>
      <c r="SC510" s="24"/>
      <c r="SD510" s="24"/>
      <c r="SE510" s="24"/>
      <c r="SF510" s="24"/>
      <c r="SG510" s="24"/>
      <c r="SH510" s="24"/>
      <c r="SI510" s="24"/>
      <c r="SJ510" s="24"/>
      <c r="SK510" s="24"/>
      <c r="SL510" s="24"/>
      <c r="SM510" s="24"/>
      <c r="SN510" s="24"/>
      <c r="SO510" s="24"/>
      <c r="SP510" s="24"/>
      <c r="SQ510" s="24"/>
      <c r="SR510" s="24"/>
      <c r="SS510" s="24"/>
      <c r="ST510" s="24"/>
      <c r="SU510" s="24"/>
      <c r="SV510" s="24"/>
      <c r="SW510" s="24"/>
      <c r="SX510" s="24"/>
      <c r="SY510" s="24"/>
      <c r="SZ510" s="24"/>
      <c r="TA510" s="24"/>
      <c r="TB510" s="24"/>
      <c r="TC510" s="24"/>
      <c r="TD510" s="24"/>
      <c r="TE510" s="24"/>
      <c r="TF510" s="24"/>
      <c r="TG510" s="24"/>
      <c r="TH510" s="24"/>
      <c r="TI510" s="24"/>
      <c r="TJ510" s="24"/>
      <c r="TK510" s="24"/>
      <c r="TL510" s="24"/>
      <c r="TM510" s="24"/>
      <c r="TN510" s="24"/>
      <c r="TO510" s="24"/>
      <c r="TP510" s="24"/>
      <c r="TQ510" s="24"/>
      <c r="TR510" s="24"/>
      <c r="TS510" s="24"/>
      <c r="TT510" s="24"/>
      <c r="TU510" s="24"/>
      <c r="TV510" s="24"/>
      <c r="TW510" s="24"/>
      <c r="TX510" s="24"/>
      <c r="TY510" s="24"/>
      <c r="TZ510" s="24"/>
      <c r="UA510" s="24"/>
      <c r="UB510" s="24"/>
      <c r="UC510" s="24"/>
      <c r="UD510" s="24"/>
      <c r="UE510" s="24"/>
      <c r="UF510" s="24"/>
      <c r="UG510" s="24"/>
      <c r="UH510" s="24"/>
      <c r="UI510" s="24"/>
      <c r="UJ510" s="24"/>
      <c r="UK510" s="24"/>
      <c r="UL510" s="24"/>
      <c r="UM510" s="24"/>
      <c r="UN510" s="24"/>
      <c r="UO510" s="24"/>
      <c r="UP510" s="24"/>
      <c r="UQ510" s="24"/>
      <c r="UR510" s="24"/>
      <c r="US510" s="24"/>
      <c r="UT510" s="24"/>
      <c r="UU510" s="24"/>
      <c r="UV510" s="24"/>
      <c r="UW510" s="24"/>
      <c r="UX510" s="24"/>
      <c r="UY510" s="24"/>
      <c r="UZ510" s="24"/>
      <c r="VA510" s="24"/>
      <c r="VB510" s="24"/>
      <c r="VC510" s="24"/>
      <c r="VD510" s="24"/>
    </row>
    <row r="511" spans="1:576" s="23" customFormat="1" ht="15" customHeight="1" x14ac:dyDescent="0.2">
      <c r="A511" s="18">
        <v>9</v>
      </c>
      <c r="B511" s="89" t="s">
        <v>335</v>
      </c>
      <c r="C511" s="89" t="s">
        <v>336</v>
      </c>
      <c r="D511" s="20">
        <v>14</v>
      </c>
      <c r="E511" s="89" t="s">
        <v>255</v>
      </c>
      <c r="F511" s="89" t="s">
        <v>337</v>
      </c>
      <c r="G511" s="130" t="s">
        <v>127</v>
      </c>
      <c r="H511" s="22">
        <v>40</v>
      </c>
      <c r="I511" s="22" t="s">
        <v>123</v>
      </c>
      <c r="J511" s="21" t="s">
        <v>128</v>
      </c>
      <c r="K511" s="21" t="s">
        <v>283</v>
      </c>
      <c r="L511" s="21" t="s">
        <v>301</v>
      </c>
      <c r="M511" s="22">
        <v>1</v>
      </c>
      <c r="N511" s="225">
        <v>12087</v>
      </c>
      <c r="O511" s="62"/>
      <c r="P511" s="62"/>
      <c r="Q511" s="62">
        <f t="shared" si="255"/>
        <v>12087</v>
      </c>
      <c r="R511" s="62"/>
      <c r="S511" s="62">
        <f t="shared" si="246"/>
        <v>2284.1666666666665</v>
      </c>
      <c r="T511" s="62">
        <f t="shared" si="247"/>
        <v>22841.666666666664</v>
      </c>
      <c r="U511" s="62">
        <f t="shared" si="248"/>
        <v>1813.05</v>
      </c>
      <c r="V511" s="62">
        <f t="shared" si="249"/>
        <v>362.61</v>
      </c>
      <c r="W511" s="62">
        <f t="shared" si="250"/>
        <v>604.35</v>
      </c>
      <c r="X511" s="62">
        <f t="shared" si="251"/>
        <v>241.74</v>
      </c>
      <c r="Y511" s="62">
        <f>887+70</f>
        <v>957</v>
      </c>
      <c r="Z511" s="62">
        <f>631+30</f>
        <v>661</v>
      </c>
      <c r="AA511" s="64">
        <f t="shared" si="254"/>
        <v>6852.5</v>
      </c>
      <c r="AB511" s="64">
        <f t="shared" si="256"/>
        <v>19391.611111111109</v>
      </c>
      <c r="AC511" s="64">
        <f t="shared" si="257"/>
        <v>232699.33333333331</v>
      </c>
      <c r="AD511" s="64"/>
      <c r="AE511" s="64"/>
      <c r="AF511" s="64"/>
      <c r="AG511" s="64"/>
      <c r="AH511" s="64"/>
      <c r="AI511" s="64"/>
      <c r="AJ511" s="64"/>
      <c r="AK511" s="64"/>
      <c r="AL511" s="6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  <c r="IU511" s="24"/>
      <c r="IV511" s="24"/>
      <c r="IW511" s="24"/>
      <c r="IX511" s="24"/>
      <c r="IY511" s="24"/>
      <c r="IZ511" s="24"/>
      <c r="JA511" s="24"/>
      <c r="JB511" s="24"/>
      <c r="JC511" s="24"/>
      <c r="JD511" s="24"/>
      <c r="JE511" s="24"/>
      <c r="JF511" s="24"/>
      <c r="JG511" s="24"/>
      <c r="JH511" s="24"/>
      <c r="JI511" s="24"/>
      <c r="JJ511" s="24"/>
      <c r="JK511" s="24"/>
      <c r="JL511" s="24"/>
      <c r="JM511" s="24"/>
      <c r="JN511" s="24"/>
      <c r="JO511" s="24"/>
      <c r="JP511" s="24"/>
      <c r="JQ511" s="24"/>
      <c r="JR511" s="24"/>
      <c r="JS511" s="24"/>
      <c r="JT511" s="24"/>
      <c r="JU511" s="24"/>
      <c r="JV511" s="24"/>
      <c r="JW511" s="24"/>
      <c r="JX511" s="24"/>
      <c r="JY511" s="24"/>
      <c r="JZ511" s="24"/>
      <c r="KA511" s="24"/>
      <c r="KB511" s="24"/>
      <c r="KC511" s="24"/>
      <c r="KD511" s="24"/>
      <c r="KE511" s="24"/>
      <c r="KF511" s="24"/>
      <c r="KG511" s="24"/>
      <c r="KH511" s="24"/>
      <c r="KI511" s="24"/>
      <c r="KJ511" s="24"/>
      <c r="KK511" s="24"/>
      <c r="KL511" s="24"/>
      <c r="KM511" s="24"/>
      <c r="KN511" s="24"/>
      <c r="KO511" s="24"/>
      <c r="KP511" s="24"/>
      <c r="KQ511" s="24"/>
      <c r="KR511" s="24"/>
      <c r="KS511" s="24"/>
      <c r="KT511" s="24"/>
      <c r="KU511" s="24"/>
      <c r="KV511" s="24"/>
      <c r="KW511" s="24"/>
      <c r="KX511" s="24"/>
      <c r="KY511" s="24"/>
      <c r="KZ511" s="24"/>
      <c r="LA511" s="24"/>
      <c r="LB511" s="24"/>
      <c r="LC511" s="24"/>
      <c r="LD511" s="24"/>
      <c r="LE511" s="24"/>
      <c r="LF511" s="24"/>
      <c r="LG511" s="24"/>
      <c r="LH511" s="24"/>
      <c r="LI511" s="24"/>
      <c r="LJ511" s="24"/>
      <c r="LK511" s="24"/>
      <c r="LL511" s="24"/>
      <c r="LM511" s="24"/>
      <c r="LN511" s="24"/>
      <c r="LO511" s="24"/>
      <c r="LP511" s="24"/>
      <c r="LQ511" s="24"/>
      <c r="LR511" s="24"/>
      <c r="LS511" s="24"/>
      <c r="LT511" s="24"/>
      <c r="LU511" s="24"/>
      <c r="LV511" s="24"/>
      <c r="LW511" s="24"/>
      <c r="LX511" s="24"/>
      <c r="LY511" s="24"/>
      <c r="LZ511" s="24"/>
      <c r="MA511" s="24"/>
      <c r="MB511" s="24"/>
      <c r="MC511" s="24"/>
      <c r="MD511" s="24"/>
      <c r="ME511" s="24"/>
      <c r="MF511" s="24"/>
      <c r="MG511" s="24"/>
      <c r="MH511" s="24"/>
      <c r="MI511" s="24"/>
      <c r="MJ511" s="24"/>
      <c r="MK511" s="24"/>
      <c r="ML511" s="24"/>
      <c r="MM511" s="24"/>
      <c r="MN511" s="24"/>
      <c r="MO511" s="24"/>
      <c r="MP511" s="24"/>
      <c r="MQ511" s="24"/>
      <c r="MR511" s="24"/>
      <c r="MS511" s="24"/>
      <c r="MT511" s="24"/>
      <c r="MU511" s="24"/>
      <c r="MV511" s="24"/>
      <c r="MW511" s="24"/>
      <c r="MX511" s="24"/>
      <c r="MY511" s="24"/>
      <c r="MZ511" s="24"/>
      <c r="NA511" s="24"/>
      <c r="NB511" s="24"/>
      <c r="NC511" s="24"/>
      <c r="ND511" s="24"/>
      <c r="NE511" s="24"/>
      <c r="NF511" s="24"/>
      <c r="NG511" s="24"/>
      <c r="NH511" s="24"/>
      <c r="NI511" s="24"/>
      <c r="NJ511" s="24"/>
      <c r="NK511" s="24"/>
      <c r="NL511" s="24"/>
      <c r="NM511" s="24"/>
      <c r="NN511" s="24"/>
      <c r="NO511" s="24"/>
      <c r="NP511" s="24"/>
      <c r="NQ511" s="24"/>
      <c r="NR511" s="24"/>
      <c r="NS511" s="24"/>
      <c r="NT511" s="24"/>
      <c r="NU511" s="24"/>
      <c r="NV511" s="24"/>
      <c r="NW511" s="24"/>
      <c r="NX511" s="24"/>
      <c r="NY511" s="24"/>
      <c r="NZ511" s="24"/>
      <c r="OA511" s="24"/>
      <c r="OB511" s="24"/>
      <c r="OC511" s="24"/>
      <c r="OD511" s="24"/>
      <c r="OE511" s="24"/>
      <c r="OF511" s="24"/>
      <c r="OG511" s="24"/>
      <c r="OH511" s="24"/>
      <c r="OI511" s="24"/>
      <c r="OJ511" s="24"/>
      <c r="OK511" s="24"/>
      <c r="OL511" s="24"/>
      <c r="OM511" s="24"/>
      <c r="ON511" s="24"/>
      <c r="OO511" s="24"/>
      <c r="OP511" s="24"/>
      <c r="OQ511" s="24"/>
      <c r="OR511" s="24"/>
      <c r="OS511" s="24"/>
      <c r="OT511" s="24"/>
      <c r="OU511" s="24"/>
      <c r="OV511" s="24"/>
      <c r="OW511" s="24"/>
      <c r="OX511" s="24"/>
      <c r="OY511" s="24"/>
      <c r="OZ511" s="24"/>
      <c r="PA511" s="24"/>
      <c r="PB511" s="24"/>
      <c r="PC511" s="24"/>
      <c r="PD511" s="24"/>
      <c r="PE511" s="24"/>
      <c r="PF511" s="24"/>
      <c r="PG511" s="24"/>
      <c r="PH511" s="24"/>
      <c r="PI511" s="24"/>
      <c r="PJ511" s="24"/>
      <c r="PK511" s="24"/>
      <c r="PL511" s="24"/>
      <c r="PM511" s="24"/>
      <c r="PN511" s="24"/>
      <c r="PO511" s="24"/>
      <c r="PP511" s="24"/>
      <c r="PQ511" s="24"/>
      <c r="PR511" s="24"/>
      <c r="PS511" s="24"/>
      <c r="PT511" s="24"/>
      <c r="PU511" s="24"/>
      <c r="PV511" s="24"/>
      <c r="PW511" s="24"/>
      <c r="PX511" s="24"/>
      <c r="PY511" s="24"/>
      <c r="PZ511" s="24"/>
      <c r="QA511" s="24"/>
      <c r="QB511" s="24"/>
      <c r="QC511" s="24"/>
      <c r="QD511" s="24"/>
      <c r="QE511" s="24"/>
      <c r="QF511" s="24"/>
      <c r="QG511" s="24"/>
      <c r="QH511" s="24"/>
      <c r="QI511" s="24"/>
      <c r="QJ511" s="24"/>
      <c r="QK511" s="24"/>
      <c r="QL511" s="24"/>
      <c r="QM511" s="24"/>
      <c r="QN511" s="24"/>
      <c r="QO511" s="24"/>
      <c r="QP511" s="24"/>
      <c r="QQ511" s="24"/>
      <c r="QR511" s="24"/>
      <c r="QS511" s="24"/>
      <c r="QT511" s="24"/>
      <c r="QU511" s="24"/>
      <c r="QV511" s="24"/>
      <c r="QW511" s="24"/>
      <c r="QX511" s="24"/>
      <c r="QY511" s="24"/>
      <c r="QZ511" s="24"/>
      <c r="RA511" s="24"/>
      <c r="RB511" s="24"/>
      <c r="RC511" s="24"/>
      <c r="RD511" s="24"/>
      <c r="RE511" s="24"/>
      <c r="RF511" s="24"/>
      <c r="RG511" s="24"/>
      <c r="RH511" s="24"/>
      <c r="RI511" s="24"/>
      <c r="RJ511" s="24"/>
      <c r="RK511" s="24"/>
      <c r="RL511" s="24"/>
      <c r="RM511" s="24"/>
      <c r="RN511" s="24"/>
      <c r="RO511" s="24"/>
      <c r="RP511" s="24"/>
      <c r="RQ511" s="24"/>
      <c r="RR511" s="24"/>
      <c r="RS511" s="24"/>
      <c r="RT511" s="24"/>
      <c r="RU511" s="24"/>
      <c r="RV511" s="24"/>
      <c r="RW511" s="24"/>
      <c r="RX511" s="24"/>
      <c r="RY511" s="24"/>
      <c r="RZ511" s="24"/>
      <c r="SA511" s="24"/>
      <c r="SB511" s="24"/>
      <c r="SC511" s="24"/>
      <c r="SD511" s="24"/>
      <c r="SE511" s="24"/>
      <c r="SF511" s="24"/>
      <c r="SG511" s="24"/>
      <c r="SH511" s="24"/>
      <c r="SI511" s="24"/>
      <c r="SJ511" s="24"/>
      <c r="SK511" s="24"/>
      <c r="SL511" s="24"/>
      <c r="SM511" s="24"/>
      <c r="SN511" s="24"/>
      <c r="SO511" s="24"/>
      <c r="SP511" s="24"/>
      <c r="SQ511" s="24"/>
      <c r="SR511" s="24"/>
      <c r="SS511" s="24"/>
      <c r="ST511" s="24"/>
      <c r="SU511" s="24"/>
      <c r="SV511" s="24"/>
      <c r="SW511" s="24"/>
      <c r="SX511" s="24"/>
      <c r="SY511" s="24"/>
      <c r="SZ511" s="24"/>
      <c r="TA511" s="24"/>
      <c r="TB511" s="24"/>
      <c r="TC511" s="24"/>
      <c r="TD511" s="24"/>
      <c r="TE511" s="24"/>
      <c r="TF511" s="24"/>
      <c r="TG511" s="24"/>
      <c r="TH511" s="24"/>
      <c r="TI511" s="24"/>
      <c r="TJ511" s="24"/>
      <c r="TK511" s="24"/>
      <c r="TL511" s="24"/>
      <c r="TM511" s="24"/>
      <c r="TN511" s="24"/>
      <c r="TO511" s="24"/>
      <c r="TP511" s="24"/>
      <c r="TQ511" s="24"/>
      <c r="TR511" s="24"/>
      <c r="TS511" s="24"/>
      <c r="TT511" s="24"/>
      <c r="TU511" s="24"/>
      <c r="TV511" s="24"/>
      <c r="TW511" s="24"/>
      <c r="TX511" s="24"/>
      <c r="TY511" s="24"/>
      <c r="TZ511" s="24"/>
      <c r="UA511" s="24"/>
      <c r="UB511" s="24"/>
      <c r="UC511" s="24"/>
      <c r="UD511" s="24"/>
      <c r="UE511" s="24"/>
      <c r="UF511" s="24"/>
      <c r="UG511" s="24"/>
      <c r="UH511" s="24"/>
      <c r="UI511" s="24"/>
      <c r="UJ511" s="24"/>
      <c r="UK511" s="24"/>
      <c r="UL511" s="24"/>
      <c r="UM511" s="24"/>
      <c r="UN511" s="24"/>
      <c r="UO511" s="24"/>
      <c r="UP511" s="24"/>
      <c r="UQ511" s="24"/>
      <c r="UR511" s="24"/>
      <c r="US511" s="24"/>
      <c r="UT511" s="24"/>
      <c r="UU511" s="24"/>
      <c r="UV511" s="24"/>
      <c r="UW511" s="24"/>
      <c r="UX511" s="24"/>
      <c r="UY511" s="24"/>
      <c r="UZ511" s="24"/>
      <c r="VA511" s="24"/>
      <c r="VB511" s="24"/>
      <c r="VC511" s="24"/>
      <c r="VD511" s="24"/>
    </row>
    <row r="512" spans="1:576" s="23" customFormat="1" ht="15" customHeight="1" x14ac:dyDescent="0.2">
      <c r="A512" s="18">
        <v>10</v>
      </c>
      <c r="B512" s="89" t="s">
        <v>335</v>
      </c>
      <c r="C512" s="89" t="s">
        <v>336</v>
      </c>
      <c r="D512" s="20">
        <v>14</v>
      </c>
      <c r="E512" s="89" t="s">
        <v>255</v>
      </c>
      <c r="F512" s="89" t="s">
        <v>337</v>
      </c>
      <c r="G512" s="130" t="s">
        <v>127</v>
      </c>
      <c r="H512" s="22">
        <v>40</v>
      </c>
      <c r="I512" s="22" t="s">
        <v>123</v>
      </c>
      <c r="J512" s="21" t="s">
        <v>128</v>
      </c>
      <c r="K512" s="21" t="s">
        <v>283</v>
      </c>
      <c r="L512" s="21" t="s">
        <v>301</v>
      </c>
      <c r="M512" s="22">
        <v>1</v>
      </c>
      <c r="N512" s="225">
        <v>12087</v>
      </c>
      <c r="O512" s="62"/>
      <c r="P512" s="62"/>
      <c r="Q512" s="62">
        <f t="shared" si="255"/>
        <v>12087</v>
      </c>
      <c r="R512" s="62">
        <f>70.1*7</f>
        <v>490.69999999999993</v>
      </c>
      <c r="S512" s="62">
        <f t="shared" si="246"/>
        <v>2284.1666666666665</v>
      </c>
      <c r="T512" s="62">
        <f t="shared" si="247"/>
        <v>22841.666666666664</v>
      </c>
      <c r="U512" s="62">
        <f t="shared" si="248"/>
        <v>1813.05</v>
      </c>
      <c r="V512" s="62">
        <f t="shared" si="249"/>
        <v>362.61</v>
      </c>
      <c r="W512" s="62">
        <f t="shared" si="250"/>
        <v>604.35</v>
      </c>
      <c r="X512" s="62">
        <f t="shared" si="251"/>
        <v>241.74</v>
      </c>
      <c r="Y512" s="62">
        <f>887+70</f>
        <v>957</v>
      </c>
      <c r="Z512" s="62">
        <f>631+30</f>
        <v>661</v>
      </c>
      <c r="AA512" s="64">
        <f t="shared" si="254"/>
        <v>6852.5</v>
      </c>
      <c r="AB512" s="64">
        <f t="shared" si="256"/>
        <v>19882.31111111111</v>
      </c>
      <c r="AC512" s="64">
        <f t="shared" si="257"/>
        <v>238587.73333333334</v>
      </c>
      <c r="AD512" s="64"/>
      <c r="AE512" s="64"/>
      <c r="AF512" s="64"/>
      <c r="AG512" s="64"/>
      <c r="AH512" s="64"/>
      <c r="AI512" s="64"/>
      <c r="AJ512" s="64"/>
      <c r="AK512" s="64"/>
      <c r="AL512" s="6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  <c r="NQ512" s="24"/>
      <c r="NR512" s="24"/>
      <c r="NS512" s="24"/>
      <c r="NT512" s="24"/>
      <c r="NU512" s="24"/>
      <c r="NV512" s="24"/>
      <c r="NW512" s="24"/>
      <c r="NX512" s="24"/>
      <c r="NY512" s="24"/>
      <c r="NZ512" s="24"/>
      <c r="OA512" s="24"/>
      <c r="OB512" s="24"/>
      <c r="OC512" s="24"/>
      <c r="OD512" s="24"/>
      <c r="OE512" s="24"/>
      <c r="OF512" s="24"/>
      <c r="OG512" s="24"/>
      <c r="OH512" s="24"/>
      <c r="OI512" s="24"/>
      <c r="OJ512" s="24"/>
      <c r="OK512" s="24"/>
      <c r="OL512" s="24"/>
      <c r="OM512" s="24"/>
      <c r="ON512" s="24"/>
      <c r="OO512" s="24"/>
      <c r="OP512" s="24"/>
      <c r="OQ512" s="24"/>
      <c r="OR512" s="24"/>
      <c r="OS512" s="24"/>
      <c r="OT512" s="24"/>
      <c r="OU512" s="24"/>
      <c r="OV512" s="24"/>
      <c r="OW512" s="24"/>
      <c r="OX512" s="24"/>
      <c r="OY512" s="24"/>
      <c r="OZ512" s="24"/>
      <c r="PA512" s="24"/>
      <c r="PB512" s="24"/>
      <c r="PC512" s="24"/>
      <c r="PD512" s="24"/>
      <c r="PE512" s="24"/>
      <c r="PF512" s="24"/>
      <c r="PG512" s="24"/>
      <c r="PH512" s="24"/>
      <c r="PI512" s="24"/>
      <c r="PJ512" s="24"/>
      <c r="PK512" s="24"/>
      <c r="PL512" s="24"/>
      <c r="PM512" s="24"/>
      <c r="PN512" s="24"/>
      <c r="PO512" s="24"/>
      <c r="PP512" s="24"/>
      <c r="PQ512" s="24"/>
      <c r="PR512" s="24"/>
      <c r="PS512" s="24"/>
      <c r="PT512" s="24"/>
      <c r="PU512" s="24"/>
      <c r="PV512" s="24"/>
      <c r="PW512" s="24"/>
      <c r="PX512" s="24"/>
      <c r="PY512" s="24"/>
      <c r="PZ512" s="24"/>
      <c r="QA512" s="24"/>
      <c r="QB512" s="24"/>
      <c r="QC512" s="24"/>
      <c r="QD512" s="24"/>
      <c r="QE512" s="24"/>
      <c r="QF512" s="24"/>
      <c r="QG512" s="24"/>
      <c r="QH512" s="24"/>
      <c r="QI512" s="24"/>
      <c r="QJ512" s="24"/>
      <c r="QK512" s="24"/>
      <c r="QL512" s="24"/>
      <c r="QM512" s="24"/>
      <c r="QN512" s="24"/>
      <c r="QO512" s="24"/>
      <c r="QP512" s="24"/>
      <c r="QQ512" s="24"/>
      <c r="QR512" s="24"/>
      <c r="QS512" s="24"/>
      <c r="QT512" s="24"/>
      <c r="QU512" s="24"/>
      <c r="QV512" s="24"/>
      <c r="QW512" s="24"/>
      <c r="QX512" s="24"/>
      <c r="QY512" s="24"/>
      <c r="QZ512" s="24"/>
      <c r="RA512" s="24"/>
      <c r="RB512" s="24"/>
      <c r="RC512" s="24"/>
      <c r="RD512" s="24"/>
      <c r="RE512" s="24"/>
      <c r="RF512" s="24"/>
      <c r="RG512" s="24"/>
      <c r="RH512" s="24"/>
      <c r="RI512" s="24"/>
      <c r="RJ512" s="24"/>
      <c r="RK512" s="24"/>
      <c r="RL512" s="24"/>
      <c r="RM512" s="24"/>
      <c r="RN512" s="24"/>
      <c r="RO512" s="24"/>
      <c r="RP512" s="24"/>
      <c r="RQ512" s="24"/>
      <c r="RR512" s="24"/>
      <c r="RS512" s="24"/>
      <c r="RT512" s="24"/>
      <c r="RU512" s="24"/>
      <c r="RV512" s="24"/>
      <c r="RW512" s="24"/>
      <c r="RX512" s="24"/>
      <c r="RY512" s="24"/>
      <c r="RZ512" s="24"/>
      <c r="SA512" s="24"/>
      <c r="SB512" s="24"/>
      <c r="SC512" s="24"/>
      <c r="SD512" s="24"/>
      <c r="SE512" s="24"/>
      <c r="SF512" s="24"/>
      <c r="SG512" s="24"/>
      <c r="SH512" s="24"/>
      <c r="SI512" s="24"/>
      <c r="SJ512" s="24"/>
      <c r="SK512" s="24"/>
      <c r="SL512" s="24"/>
      <c r="SM512" s="24"/>
      <c r="SN512" s="24"/>
      <c r="SO512" s="24"/>
      <c r="SP512" s="24"/>
      <c r="SQ512" s="24"/>
      <c r="SR512" s="24"/>
      <c r="SS512" s="24"/>
      <c r="ST512" s="24"/>
      <c r="SU512" s="24"/>
      <c r="SV512" s="24"/>
      <c r="SW512" s="24"/>
      <c r="SX512" s="24"/>
      <c r="SY512" s="24"/>
      <c r="SZ512" s="24"/>
      <c r="TA512" s="24"/>
      <c r="TB512" s="24"/>
      <c r="TC512" s="24"/>
      <c r="TD512" s="24"/>
      <c r="TE512" s="24"/>
      <c r="TF512" s="24"/>
      <c r="TG512" s="24"/>
      <c r="TH512" s="24"/>
      <c r="TI512" s="24"/>
      <c r="TJ512" s="24"/>
      <c r="TK512" s="24"/>
      <c r="TL512" s="24"/>
      <c r="TM512" s="24"/>
      <c r="TN512" s="24"/>
      <c r="TO512" s="24"/>
      <c r="TP512" s="24"/>
      <c r="TQ512" s="24"/>
      <c r="TR512" s="24"/>
      <c r="TS512" s="24"/>
      <c r="TT512" s="24"/>
      <c r="TU512" s="24"/>
      <c r="TV512" s="24"/>
      <c r="TW512" s="24"/>
      <c r="TX512" s="24"/>
      <c r="TY512" s="24"/>
      <c r="TZ512" s="24"/>
      <c r="UA512" s="24"/>
      <c r="UB512" s="24"/>
      <c r="UC512" s="24"/>
      <c r="UD512" s="24"/>
      <c r="UE512" s="24"/>
      <c r="UF512" s="24"/>
      <c r="UG512" s="24"/>
      <c r="UH512" s="24"/>
      <c r="UI512" s="24"/>
      <c r="UJ512" s="24"/>
      <c r="UK512" s="24"/>
      <c r="UL512" s="24"/>
      <c r="UM512" s="24"/>
      <c r="UN512" s="24"/>
      <c r="UO512" s="24"/>
      <c r="UP512" s="24"/>
      <c r="UQ512" s="24"/>
      <c r="UR512" s="24"/>
      <c r="US512" s="24"/>
      <c r="UT512" s="24"/>
      <c r="UU512" s="24"/>
      <c r="UV512" s="24"/>
      <c r="UW512" s="24"/>
      <c r="UX512" s="24"/>
      <c r="UY512" s="24"/>
      <c r="UZ512" s="24"/>
      <c r="VA512" s="24"/>
      <c r="VB512" s="24"/>
      <c r="VC512" s="24"/>
      <c r="VD512" s="24"/>
    </row>
    <row r="513" spans="1:576" s="23" customFormat="1" ht="15" customHeight="1" x14ac:dyDescent="0.2">
      <c r="A513" s="18">
        <v>11</v>
      </c>
      <c r="B513" s="89" t="s">
        <v>335</v>
      </c>
      <c r="C513" s="89" t="s">
        <v>336</v>
      </c>
      <c r="D513" s="20">
        <v>14</v>
      </c>
      <c r="E513" s="89" t="s">
        <v>255</v>
      </c>
      <c r="F513" s="89" t="s">
        <v>337</v>
      </c>
      <c r="G513" s="130" t="s">
        <v>127</v>
      </c>
      <c r="H513" s="22">
        <v>40</v>
      </c>
      <c r="I513" s="22" t="s">
        <v>123</v>
      </c>
      <c r="J513" s="21" t="s">
        <v>128</v>
      </c>
      <c r="K513" s="21" t="s">
        <v>283</v>
      </c>
      <c r="L513" s="21" t="s">
        <v>301</v>
      </c>
      <c r="M513" s="22">
        <v>1</v>
      </c>
      <c r="N513" s="225">
        <v>12087</v>
      </c>
      <c r="O513" s="62"/>
      <c r="P513" s="62"/>
      <c r="Q513" s="62">
        <f t="shared" si="255"/>
        <v>12087</v>
      </c>
      <c r="R513" s="62">
        <f>70.1*7</f>
        <v>490.69999999999993</v>
      </c>
      <c r="S513" s="62">
        <f t="shared" si="246"/>
        <v>2284.1666666666665</v>
      </c>
      <c r="T513" s="62">
        <f t="shared" si="247"/>
        <v>22841.666666666664</v>
      </c>
      <c r="U513" s="62">
        <f t="shared" si="248"/>
        <v>1813.05</v>
      </c>
      <c r="V513" s="62">
        <f t="shared" si="249"/>
        <v>362.61</v>
      </c>
      <c r="W513" s="62">
        <f t="shared" si="250"/>
        <v>604.35</v>
      </c>
      <c r="X513" s="62">
        <f t="shared" si="251"/>
        <v>241.74</v>
      </c>
      <c r="Y513" s="62">
        <f>887+70</f>
        <v>957</v>
      </c>
      <c r="Z513" s="62">
        <f>631+30</f>
        <v>661</v>
      </c>
      <c r="AA513" s="64">
        <f t="shared" si="254"/>
        <v>6852.5</v>
      </c>
      <c r="AB513" s="64">
        <f t="shared" si="256"/>
        <v>19882.31111111111</v>
      </c>
      <c r="AC513" s="64">
        <f t="shared" si="257"/>
        <v>238587.73333333334</v>
      </c>
      <c r="AD513" s="64"/>
      <c r="AE513" s="64"/>
      <c r="AF513" s="64"/>
      <c r="AG513" s="64"/>
      <c r="AH513" s="64"/>
      <c r="AI513" s="64"/>
      <c r="AJ513" s="64"/>
      <c r="AK513" s="64"/>
      <c r="AL513" s="6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  <c r="II513" s="24"/>
      <c r="IJ513" s="24"/>
      <c r="IK513" s="24"/>
      <c r="IL513" s="24"/>
      <c r="IM513" s="24"/>
      <c r="IN513" s="24"/>
      <c r="IO513" s="24"/>
      <c r="IP513" s="24"/>
      <c r="IQ513" s="24"/>
      <c r="IR513" s="24"/>
      <c r="IS513" s="24"/>
      <c r="IT513" s="24"/>
      <c r="IU513" s="24"/>
      <c r="IV513" s="24"/>
      <c r="IW513" s="24"/>
      <c r="IX513" s="24"/>
      <c r="IY513" s="24"/>
      <c r="IZ513" s="24"/>
      <c r="JA513" s="24"/>
      <c r="JB513" s="24"/>
      <c r="JC513" s="24"/>
      <c r="JD513" s="24"/>
      <c r="JE513" s="24"/>
      <c r="JF513" s="24"/>
      <c r="JG513" s="24"/>
      <c r="JH513" s="24"/>
      <c r="JI513" s="24"/>
      <c r="JJ513" s="24"/>
      <c r="JK513" s="24"/>
      <c r="JL513" s="24"/>
      <c r="JM513" s="24"/>
      <c r="JN513" s="24"/>
      <c r="JO513" s="24"/>
      <c r="JP513" s="24"/>
      <c r="JQ513" s="24"/>
      <c r="JR513" s="24"/>
      <c r="JS513" s="24"/>
      <c r="JT513" s="24"/>
      <c r="JU513" s="24"/>
      <c r="JV513" s="24"/>
      <c r="JW513" s="24"/>
      <c r="JX513" s="24"/>
      <c r="JY513" s="24"/>
      <c r="JZ513" s="24"/>
      <c r="KA513" s="24"/>
      <c r="KB513" s="24"/>
      <c r="KC513" s="24"/>
      <c r="KD513" s="24"/>
      <c r="KE513" s="24"/>
      <c r="KF513" s="24"/>
      <c r="KG513" s="24"/>
      <c r="KH513" s="24"/>
      <c r="KI513" s="24"/>
      <c r="KJ513" s="24"/>
      <c r="KK513" s="24"/>
      <c r="KL513" s="24"/>
      <c r="KM513" s="24"/>
      <c r="KN513" s="24"/>
      <c r="KO513" s="24"/>
      <c r="KP513" s="24"/>
      <c r="KQ513" s="24"/>
      <c r="KR513" s="24"/>
      <c r="KS513" s="24"/>
      <c r="KT513" s="24"/>
      <c r="KU513" s="24"/>
      <c r="KV513" s="24"/>
      <c r="KW513" s="24"/>
      <c r="KX513" s="24"/>
      <c r="KY513" s="24"/>
      <c r="KZ513" s="24"/>
      <c r="LA513" s="24"/>
      <c r="LB513" s="24"/>
      <c r="LC513" s="24"/>
      <c r="LD513" s="24"/>
      <c r="LE513" s="24"/>
      <c r="LF513" s="24"/>
      <c r="LG513" s="24"/>
      <c r="LH513" s="24"/>
      <c r="LI513" s="24"/>
      <c r="LJ513" s="24"/>
      <c r="LK513" s="24"/>
      <c r="LL513" s="24"/>
      <c r="LM513" s="24"/>
      <c r="LN513" s="24"/>
      <c r="LO513" s="24"/>
      <c r="LP513" s="24"/>
      <c r="LQ513" s="24"/>
      <c r="LR513" s="24"/>
      <c r="LS513" s="24"/>
      <c r="LT513" s="24"/>
      <c r="LU513" s="24"/>
      <c r="LV513" s="24"/>
      <c r="LW513" s="24"/>
      <c r="LX513" s="24"/>
      <c r="LY513" s="24"/>
      <c r="LZ513" s="24"/>
      <c r="MA513" s="24"/>
      <c r="MB513" s="24"/>
      <c r="MC513" s="24"/>
      <c r="MD513" s="24"/>
      <c r="ME513" s="24"/>
      <c r="MF513" s="24"/>
      <c r="MG513" s="24"/>
      <c r="MH513" s="24"/>
      <c r="MI513" s="24"/>
      <c r="MJ513" s="24"/>
      <c r="MK513" s="24"/>
      <c r="ML513" s="24"/>
      <c r="MM513" s="24"/>
      <c r="MN513" s="24"/>
      <c r="MO513" s="24"/>
      <c r="MP513" s="24"/>
      <c r="MQ513" s="24"/>
      <c r="MR513" s="24"/>
      <c r="MS513" s="24"/>
      <c r="MT513" s="24"/>
      <c r="MU513" s="24"/>
      <c r="MV513" s="24"/>
      <c r="MW513" s="24"/>
      <c r="MX513" s="24"/>
      <c r="MY513" s="24"/>
      <c r="MZ513" s="24"/>
      <c r="NA513" s="24"/>
      <c r="NB513" s="24"/>
      <c r="NC513" s="24"/>
      <c r="ND513" s="24"/>
      <c r="NE513" s="24"/>
      <c r="NF513" s="24"/>
      <c r="NG513" s="24"/>
      <c r="NH513" s="24"/>
      <c r="NI513" s="24"/>
      <c r="NJ513" s="24"/>
      <c r="NK513" s="24"/>
      <c r="NL513" s="24"/>
      <c r="NM513" s="24"/>
      <c r="NN513" s="24"/>
      <c r="NO513" s="24"/>
      <c r="NP513" s="24"/>
      <c r="NQ513" s="24"/>
      <c r="NR513" s="24"/>
      <c r="NS513" s="24"/>
      <c r="NT513" s="24"/>
      <c r="NU513" s="24"/>
      <c r="NV513" s="24"/>
      <c r="NW513" s="24"/>
      <c r="NX513" s="24"/>
      <c r="NY513" s="24"/>
      <c r="NZ513" s="24"/>
      <c r="OA513" s="24"/>
      <c r="OB513" s="24"/>
      <c r="OC513" s="24"/>
      <c r="OD513" s="24"/>
      <c r="OE513" s="24"/>
      <c r="OF513" s="24"/>
      <c r="OG513" s="24"/>
      <c r="OH513" s="24"/>
      <c r="OI513" s="24"/>
      <c r="OJ513" s="24"/>
      <c r="OK513" s="24"/>
      <c r="OL513" s="24"/>
      <c r="OM513" s="24"/>
      <c r="ON513" s="24"/>
      <c r="OO513" s="24"/>
      <c r="OP513" s="24"/>
      <c r="OQ513" s="24"/>
      <c r="OR513" s="24"/>
      <c r="OS513" s="24"/>
      <c r="OT513" s="24"/>
      <c r="OU513" s="24"/>
      <c r="OV513" s="24"/>
      <c r="OW513" s="24"/>
      <c r="OX513" s="24"/>
      <c r="OY513" s="24"/>
      <c r="OZ513" s="24"/>
      <c r="PA513" s="24"/>
      <c r="PB513" s="24"/>
      <c r="PC513" s="24"/>
      <c r="PD513" s="24"/>
      <c r="PE513" s="24"/>
      <c r="PF513" s="24"/>
      <c r="PG513" s="24"/>
      <c r="PH513" s="24"/>
      <c r="PI513" s="24"/>
      <c r="PJ513" s="24"/>
      <c r="PK513" s="24"/>
      <c r="PL513" s="24"/>
      <c r="PM513" s="24"/>
      <c r="PN513" s="24"/>
      <c r="PO513" s="24"/>
      <c r="PP513" s="24"/>
      <c r="PQ513" s="24"/>
      <c r="PR513" s="24"/>
      <c r="PS513" s="24"/>
      <c r="PT513" s="24"/>
      <c r="PU513" s="24"/>
      <c r="PV513" s="24"/>
      <c r="PW513" s="24"/>
      <c r="PX513" s="24"/>
      <c r="PY513" s="24"/>
      <c r="PZ513" s="24"/>
      <c r="QA513" s="24"/>
      <c r="QB513" s="24"/>
      <c r="QC513" s="24"/>
      <c r="QD513" s="24"/>
      <c r="QE513" s="24"/>
      <c r="QF513" s="24"/>
      <c r="QG513" s="24"/>
      <c r="QH513" s="24"/>
      <c r="QI513" s="24"/>
      <c r="QJ513" s="24"/>
      <c r="QK513" s="24"/>
      <c r="QL513" s="24"/>
      <c r="QM513" s="24"/>
      <c r="QN513" s="24"/>
      <c r="QO513" s="24"/>
      <c r="QP513" s="24"/>
      <c r="QQ513" s="24"/>
      <c r="QR513" s="24"/>
      <c r="QS513" s="24"/>
      <c r="QT513" s="24"/>
      <c r="QU513" s="24"/>
      <c r="QV513" s="24"/>
      <c r="QW513" s="24"/>
      <c r="QX513" s="24"/>
      <c r="QY513" s="24"/>
      <c r="QZ513" s="24"/>
      <c r="RA513" s="24"/>
      <c r="RB513" s="24"/>
      <c r="RC513" s="24"/>
      <c r="RD513" s="24"/>
      <c r="RE513" s="24"/>
      <c r="RF513" s="24"/>
      <c r="RG513" s="24"/>
      <c r="RH513" s="24"/>
      <c r="RI513" s="24"/>
      <c r="RJ513" s="24"/>
      <c r="RK513" s="24"/>
      <c r="RL513" s="24"/>
      <c r="RM513" s="24"/>
      <c r="RN513" s="24"/>
      <c r="RO513" s="24"/>
      <c r="RP513" s="24"/>
      <c r="RQ513" s="24"/>
      <c r="RR513" s="24"/>
      <c r="RS513" s="24"/>
      <c r="RT513" s="24"/>
      <c r="RU513" s="24"/>
      <c r="RV513" s="24"/>
      <c r="RW513" s="24"/>
      <c r="RX513" s="24"/>
      <c r="RY513" s="24"/>
      <c r="RZ513" s="24"/>
      <c r="SA513" s="24"/>
      <c r="SB513" s="24"/>
      <c r="SC513" s="24"/>
      <c r="SD513" s="24"/>
      <c r="SE513" s="24"/>
      <c r="SF513" s="24"/>
      <c r="SG513" s="24"/>
      <c r="SH513" s="24"/>
      <c r="SI513" s="24"/>
      <c r="SJ513" s="24"/>
      <c r="SK513" s="24"/>
      <c r="SL513" s="24"/>
      <c r="SM513" s="24"/>
      <c r="SN513" s="24"/>
      <c r="SO513" s="24"/>
      <c r="SP513" s="24"/>
      <c r="SQ513" s="24"/>
      <c r="SR513" s="24"/>
      <c r="SS513" s="24"/>
      <c r="ST513" s="24"/>
      <c r="SU513" s="24"/>
      <c r="SV513" s="24"/>
      <c r="SW513" s="24"/>
      <c r="SX513" s="24"/>
      <c r="SY513" s="24"/>
      <c r="SZ513" s="24"/>
      <c r="TA513" s="24"/>
      <c r="TB513" s="24"/>
      <c r="TC513" s="24"/>
      <c r="TD513" s="24"/>
      <c r="TE513" s="24"/>
      <c r="TF513" s="24"/>
      <c r="TG513" s="24"/>
      <c r="TH513" s="24"/>
      <c r="TI513" s="24"/>
      <c r="TJ513" s="24"/>
      <c r="TK513" s="24"/>
      <c r="TL513" s="24"/>
      <c r="TM513" s="24"/>
      <c r="TN513" s="24"/>
      <c r="TO513" s="24"/>
      <c r="TP513" s="24"/>
      <c r="TQ513" s="24"/>
      <c r="TR513" s="24"/>
      <c r="TS513" s="24"/>
      <c r="TT513" s="24"/>
      <c r="TU513" s="24"/>
      <c r="TV513" s="24"/>
      <c r="TW513" s="24"/>
      <c r="TX513" s="24"/>
      <c r="TY513" s="24"/>
      <c r="TZ513" s="24"/>
      <c r="UA513" s="24"/>
      <c r="UB513" s="24"/>
      <c r="UC513" s="24"/>
      <c r="UD513" s="24"/>
      <c r="UE513" s="24"/>
      <c r="UF513" s="24"/>
      <c r="UG513" s="24"/>
      <c r="UH513" s="24"/>
      <c r="UI513" s="24"/>
      <c r="UJ513" s="24"/>
      <c r="UK513" s="24"/>
      <c r="UL513" s="24"/>
      <c r="UM513" s="24"/>
      <c r="UN513" s="24"/>
      <c r="UO513" s="24"/>
      <c r="UP513" s="24"/>
      <c r="UQ513" s="24"/>
      <c r="UR513" s="24"/>
      <c r="US513" s="24"/>
      <c r="UT513" s="24"/>
      <c r="UU513" s="24"/>
      <c r="UV513" s="24"/>
      <c r="UW513" s="24"/>
      <c r="UX513" s="24"/>
      <c r="UY513" s="24"/>
      <c r="UZ513" s="24"/>
      <c r="VA513" s="24"/>
      <c r="VB513" s="24"/>
      <c r="VC513" s="24"/>
      <c r="VD513" s="24"/>
    </row>
    <row r="514" spans="1:576" s="23" customFormat="1" ht="15" customHeight="1" x14ac:dyDescent="0.2">
      <c r="A514" s="18">
        <v>12</v>
      </c>
      <c r="B514" s="89" t="s">
        <v>335</v>
      </c>
      <c r="C514" s="89" t="s">
        <v>336</v>
      </c>
      <c r="D514" s="20">
        <v>14</v>
      </c>
      <c r="E514" s="89" t="s">
        <v>255</v>
      </c>
      <c r="F514" s="89" t="s">
        <v>337</v>
      </c>
      <c r="G514" s="130" t="s">
        <v>127</v>
      </c>
      <c r="H514" s="22">
        <v>40</v>
      </c>
      <c r="I514" s="22" t="s">
        <v>123</v>
      </c>
      <c r="J514" s="21" t="s">
        <v>128</v>
      </c>
      <c r="K514" s="21" t="s">
        <v>283</v>
      </c>
      <c r="L514" s="21" t="s">
        <v>301</v>
      </c>
      <c r="M514" s="22">
        <v>1</v>
      </c>
      <c r="N514" s="225">
        <v>12087</v>
      </c>
      <c r="O514" s="62"/>
      <c r="P514" s="62"/>
      <c r="Q514" s="62">
        <f t="shared" si="255"/>
        <v>12087</v>
      </c>
      <c r="R514" s="62">
        <f>70.1*4</f>
        <v>280.39999999999998</v>
      </c>
      <c r="S514" s="62">
        <f t="shared" si="246"/>
        <v>2284.1666666666665</v>
      </c>
      <c r="T514" s="62">
        <f t="shared" si="247"/>
        <v>22841.666666666664</v>
      </c>
      <c r="U514" s="62">
        <f t="shared" si="248"/>
        <v>1813.05</v>
      </c>
      <c r="V514" s="62">
        <f t="shared" si="249"/>
        <v>362.61</v>
      </c>
      <c r="W514" s="62">
        <f t="shared" si="250"/>
        <v>604.35</v>
      </c>
      <c r="X514" s="62">
        <f t="shared" si="251"/>
        <v>241.74</v>
      </c>
      <c r="Y514" s="62">
        <f>887+70</f>
        <v>957</v>
      </c>
      <c r="Z514" s="62">
        <f>631+30</f>
        <v>661</v>
      </c>
      <c r="AA514" s="64">
        <f t="shared" si="254"/>
        <v>6852.5</v>
      </c>
      <c r="AB514" s="64">
        <f t="shared" si="256"/>
        <v>19672.011111111111</v>
      </c>
      <c r="AC514" s="64">
        <f t="shared" si="257"/>
        <v>236064.13333333333</v>
      </c>
      <c r="AD514" s="64"/>
      <c r="AE514" s="64"/>
      <c r="AF514" s="64"/>
      <c r="AG514" s="64"/>
      <c r="AH514" s="64"/>
      <c r="AI514" s="64"/>
      <c r="AJ514" s="64"/>
      <c r="AK514" s="64"/>
      <c r="AL514" s="6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  <c r="IU514" s="24"/>
      <c r="IV514" s="24"/>
      <c r="IW514" s="24"/>
      <c r="IX514" s="24"/>
      <c r="IY514" s="24"/>
      <c r="IZ514" s="24"/>
      <c r="JA514" s="24"/>
      <c r="JB514" s="24"/>
      <c r="JC514" s="24"/>
      <c r="JD514" s="24"/>
      <c r="JE514" s="24"/>
      <c r="JF514" s="24"/>
      <c r="JG514" s="24"/>
      <c r="JH514" s="24"/>
      <c r="JI514" s="24"/>
      <c r="JJ514" s="24"/>
      <c r="JK514" s="24"/>
      <c r="JL514" s="24"/>
      <c r="JM514" s="24"/>
      <c r="JN514" s="24"/>
      <c r="JO514" s="24"/>
      <c r="JP514" s="24"/>
      <c r="JQ514" s="24"/>
      <c r="JR514" s="24"/>
      <c r="JS514" s="24"/>
      <c r="JT514" s="24"/>
      <c r="JU514" s="24"/>
      <c r="JV514" s="24"/>
      <c r="JW514" s="24"/>
      <c r="JX514" s="24"/>
      <c r="JY514" s="24"/>
      <c r="JZ514" s="24"/>
      <c r="KA514" s="24"/>
      <c r="KB514" s="24"/>
      <c r="KC514" s="24"/>
      <c r="KD514" s="24"/>
      <c r="KE514" s="24"/>
      <c r="KF514" s="24"/>
      <c r="KG514" s="24"/>
      <c r="KH514" s="24"/>
      <c r="KI514" s="24"/>
      <c r="KJ514" s="24"/>
      <c r="KK514" s="24"/>
      <c r="KL514" s="24"/>
      <c r="KM514" s="24"/>
      <c r="KN514" s="24"/>
      <c r="KO514" s="24"/>
      <c r="KP514" s="24"/>
      <c r="KQ514" s="24"/>
      <c r="KR514" s="24"/>
      <c r="KS514" s="24"/>
      <c r="KT514" s="24"/>
      <c r="KU514" s="24"/>
      <c r="KV514" s="24"/>
      <c r="KW514" s="24"/>
      <c r="KX514" s="24"/>
      <c r="KY514" s="24"/>
      <c r="KZ514" s="24"/>
      <c r="LA514" s="24"/>
      <c r="LB514" s="24"/>
      <c r="LC514" s="24"/>
      <c r="LD514" s="24"/>
      <c r="LE514" s="24"/>
      <c r="LF514" s="24"/>
      <c r="LG514" s="24"/>
      <c r="LH514" s="24"/>
      <c r="LI514" s="24"/>
      <c r="LJ514" s="24"/>
      <c r="LK514" s="24"/>
      <c r="LL514" s="24"/>
      <c r="LM514" s="24"/>
      <c r="LN514" s="24"/>
      <c r="LO514" s="24"/>
      <c r="LP514" s="24"/>
      <c r="LQ514" s="24"/>
      <c r="LR514" s="24"/>
      <c r="LS514" s="24"/>
      <c r="LT514" s="24"/>
      <c r="LU514" s="24"/>
      <c r="LV514" s="24"/>
      <c r="LW514" s="24"/>
      <c r="LX514" s="24"/>
      <c r="LY514" s="24"/>
      <c r="LZ514" s="24"/>
      <c r="MA514" s="24"/>
      <c r="MB514" s="24"/>
      <c r="MC514" s="24"/>
      <c r="MD514" s="24"/>
      <c r="ME514" s="24"/>
      <c r="MF514" s="24"/>
      <c r="MG514" s="24"/>
      <c r="MH514" s="24"/>
      <c r="MI514" s="24"/>
      <c r="MJ514" s="24"/>
      <c r="MK514" s="24"/>
      <c r="ML514" s="24"/>
      <c r="MM514" s="24"/>
      <c r="MN514" s="24"/>
      <c r="MO514" s="24"/>
      <c r="MP514" s="24"/>
      <c r="MQ514" s="24"/>
      <c r="MR514" s="24"/>
      <c r="MS514" s="24"/>
      <c r="MT514" s="24"/>
      <c r="MU514" s="24"/>
      <c r="MV514" s="24"/>
      <c r="MW514" s="24"/>
      <c r="MX514" s="24"/>
      <c r="MY514" s="24"/>
      <c r="MZ514" s="24"/>
      <c r="NA514" s="24"/>
      <c r="NB514" s="24"/>
      <c r="NC514" s="24"/>
      <c r="ND514" s="24"/>
      <c r="NE514" s="24"/>
      <c r="NF514" s="24"/>
      <c r="NG514" s="24"/>
      <c r="NH514" s="24"/>
      <c r="NI514" s="24"/>
      <c r="NJ514" s="24"/>
      <c r="NK514" s="24"/>
      <c r="NL514" s="24"/>
      <c r="NM514" s="24"/>
      <c r="NN514" s="24"/>
      <c r="NO514" s="24"/>
      <c r="NP514" s="24"/>
      <c r="NQ514" s="24"/>
      <c r="NR514" s="24"/>
      <c r="NS514" s="24"/>
      <c r="NT514" s="24"/>
      <c r="NU514" s="24"/>
      <c r="NV514" s="24"/>
      <c r="NW514" s="24"/>
      <c r="NX514" s="24"/>
      <c r="NY514" s="24"/>
      <c r="NZ514" s="24"/>
      <c r="OA514" s="24"/>
      <c r="OB514" s="24"/>
      <c r="OC514" s="24"/>
      <c r="OD514" s="24"/>
      <c r="OE514" s="24"/>
      <c r="OF514" s="24"/>
      <c r="OG514" s="24"/>
      <c r="OH514" s="24"/>
      <c r="OI514" s="24"/>
      <c r="OJ514" s="24"/>
      <c r="OK514" s="24"/>
      <c r="OL514" s="24"/>
      <c r="OM514" s="24"/>
      <c r="ON514" s="24"/>
      <c r="OO514" s="24"/>
      <c r="OP514" s="24"/>
      <c r="OQ514" s="24"/>
      <c r="OR514" s="24"/>
      <c r="OS514" s="24"/>
      <c r="OT514" s="24"/>
      <c r="OU514" s="24"/>
      <c r="OV514" s="24"/>
      <c r="OW514" s="24"/>
      <c r="OX514" s="24"/>
      <c r="OY514" s="24"/>
      <c r="OZ514" s="24"/>
      <c r="PA514" s="24"/>
      <c r="PB514" s="24"/>
      <c r="PC514" s="24"/>
      <c r="PD514" s="24"/>
      <c r="PE514" s="24"/>
      <c r="PF514" s="24"/>
      <c r="PG514" s="24"/>
      <c r="PH514" s="24"/>
      <c r="PI514" s="24"/>
      <c r="PJ514" s="24"/>
      <c r="PK514" s="24"/>
      <c r="PL514" s="24"/>
      <c r="PM514" s="24"/>
      <c r="PN514" s="24"/>
      <c r="PO514" s="24"/>
      <c r="PP514" s="24"/>
      <c r="PQ514" s="24"/>
      <c r="PR514" s="24"/>
      <c r="PS514" s="24"/>
      <c r="PT514" s="24"/>
      <c r="PU514" s="24"/>
      <c r="PV514" s="24"/>
      <c r="PW514" s="24"/>
      <c r="PX514" s="24"/>
      <c r="PY514" s="24"/>
      <c r="PZ514" s="24"/>
      <c r="QA514" s="24"/>
      <c r="QB514" s="24"/>
      <c r="QC514" s="24"/>
      <c r="QD514" s="24"/>
      <c r="QE514" s="24"/>
      <c r="QF514" s="24"/>
      <c r="QG514" s="24"/>
      <c r="QH514" s="24"/>
      <c r="QI514" s="24"/>
      <c r="QJ514" s="24"/>
      <c r="QK514" s="24"/>
      <c r="QL514" s="24"/>
      <c r="QM514" s="24"/>
      <c r="QN514" s="24"/>
      <c r="QO514" s="24"/>
      <c r="QP514" s="24"/>
      <c r="QQ514" s="24"/>
      <c r="QR514" s="24"/>
      <c r="QS514" s="24"/>
      <c r="QT514" s="24"/>
      <c r="QU514" s="24"/>
      <c r="QV514" s="24"/>
      <c r="QW514" s="24"/>
      <c r="QX514" s="24"/>
      <c r="QY514" s="24"/>
      <c r="QZ514" s="24"/>
      <c r="RA514" s="24"/>
      <c r="RB514" s="24"/>
      <c r="RC514" s="24"/>
      <c r="RD514" s="24"/>
      <c r="RE514" s="24"/>
      <c r="RF514" s="24"/>
      <c r="RG514" s="24"/>
      <c r="RH514" s="24"/>
      <c r="RI514" s="24"/>
      <c r="RJ514" s="24"/>
      <c r="RK514" s="24"/>
      <c r="RL514" s="24"/>
      <c r="RM514" s="24"/>
      <c r="RN514" s="24"/>
      <c r="RO514" s="24"/>
      <c r="RP514" s="24"/>
      <c r="RQ514" s="24"/>
      <c r="RR514" s="24"/>
      <c r="RS514" s="24"/>
      <c r="RT514" s="24"/>
      <c r="RU514" s="24"/>
      <c r="RV514" s="24"/>
      <c r="RW514" s="24"/>
      <c r="RX514" s="24"/>
      <c r="RY514" s="24"/>
      <c r="RZ514" s="24"/>
      <c r="SA514" s="24"/>
      <c r="SB514" s="24"/>
      <c r="SC514" s="24"/>
      <c r="SD514" s="24"/>
      <c r="SE514" s="24"/>
      <c r="SF514" s="24"/>
      <c r="SG514" s="24"/>
      <c r="SH514" s="24"/>
      <c r="SI514" s="24"/>
      <c r="SJ514" s="24"/>
      <c r="SK514" s="24"/>
      <c r="SL514" s="24"/>
      <c r="SM514" s="24"/>
      <c r="SN514" s="24"/>
      <c r="SO514" s="24"/>
      <c r="SP514" s="24"/>
      <c r="SQ514" s="24"/>
      <c r="SR514" s="24"/>
      <c r="SS514" s="24"/>
      <c r="ST514" s="24"/>
      <c r="SU514" s="24"/>
      <c r="SV514" s="24"/>
      <c r="SW514" s="24"/>
      <c r="SX514" s="24"/>
      <c r="SY514" s="24"/>
      <c r="SZ514" s="24"/>
      <c r="TA514" s="24"/>
      <c r="TB514" s="24"/>
      <c r="TC514" s="24"/>
      <c r="TD514" s="24"/>
      <c r="TE514" s="24"/>
      <c r="TF514" s="24"/>
      <c r="TG514" s="24"/>
      <c r="TH514" s="24"/>
      <c r="TI514" s="24"/>
      <c r="TJ514" s="24"/>
      <c r="TK514" s="24"/>
      <c r="TL514" s="24"/>
      <c r="TM514" s="24"/>
      <c r="TN514" s="24"/>
      <c r="TO514" s="24"/>
      <c r="TP514" s="24"/>
      <c r="TQ514" s="24"/>
      <c r="TR514" s="24"/>
      <c r="TS514" s="24"/>
      <c r="TT514" s="24"/>
      <c r="TU514" s="24"/>
      <c r="TV514" s="24"/>
      <c r="TW514" s="24"/>
      <c r="TX514" s="24"/>
      <c r="TY514" s="24"/>
      <c r="TZ514" s="24"/>
      <c r="UA514" s="24"/>
      <c r="UB514" s="24"/>
      <c r="UC514" s="24"/>
      <c r="UD514" s="24"/>
      <c r="UE514" s="24"/>
      <c r="UF514" s="24"/>
      <c r="UG514" s="24"/>
      <c r="UH514" s="24"/>
      <c r="UI514" s="24"/>
      <c r="UJ514" s="24"/>
      <c r="UK514" s="24"/>
      <c r="UL514" s="24"/>
      <c r="UM514" s="24"/>
      <c r="UN514" s="24"/>
      <c r="UO514" s="24"/>
      <c r="UP514" s="24"/>
      <c r="UQ514" s="24"/>
      <c r="UR514" s="24"/>
      <c r="US514" s="24"/>
      <c r="UT514" s="24"/>
      <c r="UU514" s="24"/>
      <c r="UV514" s="24"/>
      <c r="UW514" s="24"/>
      <c r="UX514" s="24"/>
      <c r="UY514" s="24"/>
      <c r="UZ514" s="24"/>
      <c r="VA514" s="24"/>
      <c r="VB514" s="24"/>
      <c r="VC514" s="24"/>
      <c r="VD514" s="24"/>
    </row>
    <row r="515" spans="1:576" s="23" customFormat="1" ht="15" customHeight="1" x14ac:dyDescent="0.2">
      <c r="A515" s="18">
        <v>13</v>
      </c>
      <c r="B515" s="89" t="s">
        <v>335</v>
      </c>
      <c r="C515" s="89" t="s">
        <v>336</v>
      </c>
      <c r="D515" s="20">
        <v>14</v>
      </c>
      <c r="E515" s="89" t="s">
        <v>255</v>
      </c>
      <c r="F515" s="89" t="s">
        <v>337</v>
      </c>
      <c r="G515" s="130" t="s">
        <v>116</v>
      </c>
      <c r="H515" s="22">
        <v>40</v>
      </c>
      <c r="I515" s="22" t="s">
        <v>123</v>
      </c>
      <c r="J515" s="21" t="s">
        <v>93</v>
      </c>
      <c r="K515" s="21" t="s">
        <v>283</v>
      </c>
      <c r="L515" s="21" t="s">
        <v>301</v>
      </c>
      <c r="M515" s="22">
        <v>1</v>
      </c>
      <c r="N515" s="62">
        <v>14012</v>
      </c>
      <c r="O515" s="62"/>
      <c r="P515" s="62">
        <f>N515*0.15</f>
        <v>2101.7999999999997</v>
      </c>
      <c r="Q515" s="62">
        <f t="shared" si="255"/>
        <v>16113.8</v>
      </c>
      <c r="R515" s="62">
        <f>70.1*4</f>
        <v>280.39999999999998</v>
      </c>
      <c r="S515" s="62">
        <f t="shared" si="246"/>
        <v>2984.4666666666667</v>
      </c>
      <c r="T515" s="62">
        <f t="shared" si="247"/>
        <v>29844.666666666664</v>
      </c>
      <c r="U515" s="62">
        <f t="shared" si="248"/>
        <v>2417.0699999999997</v>
      </c>
      <c r="V515" s="62">
        <f t="shared" si="249"/>
        <v>483.41399999999999</v>
      </c>
      <c r="W515" s="62">
        <f t="shared" si="250"/>
        <v>805.69</v>
      </c>
      <c r="X515" s="62">
        <f t="shared" si="251"/>
        <v>322.27600000000001</v>
      </c>
      <c r="Y515" s="62">
        <v>1114</v>
      </c>
      <c r="Z515" s="62">
        <v>679</v>
      </c>
      <c r="AA515" s="64">
        <f t="shared" si="254"/>
        <v>8953.4</v>
      </c>
      <c r="AB515" s="64">
        <f t="shared" si="256"/>
        <v>25697.527777777781</v>
      </c>
      <c r="AC515" s="64">
        <f t="shared" si="257"/>
        <v>308370.33333333337</v>
      </c>
      <c r="AD515" s="64"/>
      <c r="AE515" s="64"/>
      <c r="AF515" s="64"/>
      <c r="AG515" s="64"/>
      <c r="AH515" s="64"/>
      <c r="AI515" s="64"/>
      <c r="AJ515" s="64"/>
      <c r="AK515" s="64"/>
      <c r="AL515" s="6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  <c r="II515" s="24"/>
      <c r="IJ515" s="24"/>
      <c r="IK515" s="24"/>
      <c r="IL515" s="24"/>
      <c r="IM515" s="24"/>
      <c r="IN515" s="24"/>
      <c r="IO515" s="24"/>
      <c r="IP515" s="24"/>
      <c r="IQ515" s="24"/>
      <c r="IR515" s="24"/>
      <c r="IS515" s="24"/>
      <c r="IT515" s="24"/>
      <c r="IU515" s="24"/>
      <c r="IV515" s="24"/>
      <c r="IW515" s="24"/>
      <c r="IX515" s="24"/>
      <c r="IY515" s="24"/>
      <c r="IZ515" s="24"/>
      <c r="JA515" s="24"/>
      <c r="JB515" s="24"/>
      <c r="JC515" s="24"/>
      <c r="JD515" s="24"/>
      <c r="JE515" s="24"/>
      <c r="JF515" s="24"/>
      <c r="JG515" s="24"/>
      <c r="JH515" s="24"/>
      <c r="JI515" s="24"/>
      <c r="JJ515" s="24"/>
      <c r="JK515" s="24"/>
      <c r="JL515" s="24"/>
      <c r="JM515" s="24"/>
      <c r="JN515" s="24"/>
      <c r="JO515" s="24"/>
      <c r="JP515" s="24"/>
      <c r="JQ515" s="24"/>
      <c r="JR515" s="24"/>
      <c r="JS515" s="24"/>
      <c r="JT515" s="24"/>
      <c r="JU515" s="24"/>
      <c r="JV515" s="24"/>
      <c r="JW515" s="24"/>
      <c r="JX515" s="24"/>
      <c r="JY515" s="24"/>
      <c r="JZ515" s="24"/>
      <c r="KA515" s="24"/>
      <c r="KB515" s="24"/>
      <c r="KC515" s="24"/>
      <c r="KD515" s="24"/>
      <c r="KE515" s="24"/>
      <c r="KF515" s="24"/>
      <c r="KG515" s="24"/>
      <c r="KH515" s="24"/>
      <c r="KI515" s="24"/>
      <c r="KJ515" s="24"/>
      <c r="KK515" s="24"/>
      <c r="KL515" s="24"/>
      <c r="KM515" s="24"/>
      <c r="KN515" s="24"/>
      <c r="KO515" s="24"/>
      <c r="KP515" s="24"/>
      <c r="KQ515" s="24"/>
      <c r="KR515" s="24"/>
      <c r="KS515" s="24"/>
      <c r="KT515" s="24"/>
      <c r="KU515" s="24"/>
      <c r="KV515" s="24"/>
      <c r="KW515" s="24"/>
      <c r="KX515" s="24"/>
      <c r="KY515" s="24"/>
      <c r="KZ515" s="24"/>
      <c r="LA515" s="24"/>
      <c r="LB515" s="24"/>
      <c r="LC515" s="24"/>
      <c r="LD515" s="24"/>
      <c r="LE515" s="24"/>
      <c r="LF515" s="24"/>
      <c r="LG515" s="24"/>
      <c r="LH515" s="24"/>
      <c r="LI515" s="24"/>
      <c r="LJ515" s="24"/>
      <c r="LK515" s="24"/>
      <c r="LL515" s="24"/>
      <c r="LM515" s="24"/>
      <c r="LN515" s="24"/>
      <c r="LO515" s="24"/>
      <c r="LP515" s="24"/>
      <c r="LQ515" s="24"/>
      <c r="LR515" s="24"/>
      <c r="LS515" s="24"/>
      <c r="LT515" s="24"/>
      <c r="LU515" s="24"/>
      <c r="LV515" s="24"/>
      <c r="LW515" s="24"/>
      <c r="LX515" s="24"/>
      <c r="LY515" s="24"/>
      <c r="LZ515" s="24"/>
      <c r="MA515" s="24"/>
      <c r="MB515" s="24"/>
      <c r="MC515" s="24"/>
      <c r="MD515" s="24"/>
      <c r="ME515" s="24"/>
      <c r="MF515" s="24"/>
      <c r="MG515" s="24"/>
      <c r="MH515" s="24"/>
      <c r="MI515" s="24"/>
      <c r="MJ515" s="24"/>
      <c r="MK515" s="24"/>
      <c r="ML515" s="24"/>
      <c r="MM515" s="24"/>
      <c r="MN515" s="24"/>
      <c r="MO515" s="24"/>
      <c r="MP515" s="24"/>
      <c r="MQ515" s="24"/>
      <c r="MR515" s="24"/>
      <c r="MS515" s="24"/>
      <c r="MT515" s="24"/>
      <c r="MU515" s="24"/>
      <c r="MV515" s="24"/>
      <c r="MW515" s="24"/>
      <c r="MX515" s="24"/>
      <c r="MY515" s="24"/>
      <c r="MZ515" s="24"/>
      <c r="NA515" s="24"/>
      <c r="NB515" s="24"/>
      <c r="NC515" s="24"/>
      <c r="ND515" s="24"/>
      <c r="NE515" s="24"/>
      <c r="NF515" s="24"/>
      <c r="NG515" s="24"/>
      <c r="NH515" s="24"/>
      <c r="NI515" s="24"/>
      <c r="NJ515" s="24"/>
      <c r="NK515" s="24"/>
      <c r="NL515" s="24"/>
      <c r="NM515" s="24"/>
      <c r="NN515" s="24"/>
      <c r="NO515" s="24"/>
      <c r="NP515" s="24"/>
      <c r="NQ515" s="24"/>
      <c r="NR515" s="24"/>
      <c r="NS515" s="24"/>
      <c r="NT515" s="24"/>
      <c r="NU515" s="24"/>
      <c r="NV515" s="24"/>
      <c r="NW515" s="24"/>
      <c r="NX515" s="24"/>
      <c r="NY515" s="24"/>
      <c r="NZ515" s="24"/>
      <c r="OA515" s="24"/>
      <c r="OB515" s="24"/>
      <c r="OC515" s="24"/>
      <c r="OD515" s="24"/>
      <c r="OE515" s="24"/>
      <c r="OF515" s="24"/>
      <c r="OG515" s="24"/>
      <c r="OH515" s="24"/>
      <c r="OI515" s="24"/>
      <c r="OJ515" s="24"/>
      <c r="OK515" s="24"/>
      <c r="OL515" s="24"/>
      <c r="OM515" s="24"/>
      <c r="ON515" s="24"/>
      <c r="OO515" s="24"/>
      <c r="OP515" s="24"/>
      <c r="OQ515" s="24"/>
      <c r="OR515" s="24"/>
      <c r="OS515" s="24"/>
      <c r="OT515" s="24"/>
      <c r="OU515" s="24"/>
      <c r="OV515" s="24"/>
      <c r="OW515" s="24"/>
      <c r="OX515" s="24"/>
      <c r="OY515" s="24"/>
      <c r="OZ515" s="24"/>
      <c r="PA515" s="24"/>
      <c r="PB515" s="24"/>
      <c r="PC515" s="24"/>
      <c r="PD515" s="24"/>
      <c r="PE515" s="24"/>
      <c r="PF515" s="24"/>
      <c r="PG515" s="24"/>
      <c r="PH515" s="24"/>
      <c r="PI515" s="24"/>
      <c r="PJ515" s="24"/>
      <c r="PK515" s="24"/>
      <c r="PL515" s="24"/>
      <c r="PM515" s="24"/>
      <c r="PN515" s="24"/>
      <c r="PO515" s="24"/>
      <c r="PP515" s="24"/>
      <c r="PQ515" s="24"/>
      <c r="PR515" s="24"/>
      <c r="PS515" s="24"/>
      <c r="PT515" s="24"/>
      <c r="PU515" s="24"/>
      <c r="PV515" s="24"/>
      <c r="PW515" s="24"/>
      <c r="PX515" s="24"/>
      <c r="PY515" s="24"/>
      <c r="PZ515" s="24"/>
      <c r="QA515" s="24"/>
      <c r="QB515" s="24"/>
      <c r="QC515" s="24"/>
      <c r="QD515" s="24"/>
      <c r="QE515" s="24"/>
      <c r="QF515" s="24"/>
      <c r="QG515" s="24"/>
      <c r="QH515" s="24"/>
      <c r="QI515" s="24"/>
      <c r="QJ515" s="24"/>
      <c r="QK515" s="24"/>
      <c r="QL515" s="24"/>
      <c r="QM515" s="24"/>
      <c r="QN515" s="24"/>
      <c r="QO515" s="24"/>
      <c r="QP515" s="24"/>
      <c r="QQ515" s="24"/>
      <c r="QR515" s="24"/>
      <c r="QS515" s="24"/>
      <c r="QT515" s="24"/>
      <c r="QU515" s="24"/>
      <c r="QV515" s="24"/>
      <c r="QW515" s="24"/>
      <c r="QX515" s="24"/>
      <c r="QY515" s="24"/>
      <c r="QZ515" s="24"/>
      <c r="RA515" s="24"/>
      <c r="RB515" s="24"/>
      <c r="RC515" s="24"/>
      <c r="RD515" s="24"/>
      <c r="RE515" s="24"/>
      <c r="RF515" s="24"/>
      <c r="RG515" s="24"/>
      <c r="RH515" s="24"/>
      <c r="RI515" s="24"/>
      <c r="RJ515" s="24"/>
      <c r="RK515" s="24"/>
      <c r="RL515" s="24"/>
      <c r="RM515" s="24"/>
      <c r="RN515" s="24"/>
      <c r="RO515" s="24"/>
      <c r="RP515" s="24"/>
      <c r="RQ515" s="24"/>
      <c r="RR515" s="24"/>
      <c r="RS515" s="24"/>
      <c r="RT515" s="24"/>
      <c r="RU515" s="24"/>
      <c r="RV515" s="24"/>
      <c r="RW515" s="24"/>
      <c r="RX515" s="24"/>
      <c r="RY515" s="24"/>
      <c r="RZ515" s="24"/>
      <c r="SA515" s="24"/>
      <c r="SB515" s="24"/>
      <c r="SC515" s="24"/>
      <c r="SD515" s="24"/>
      <c r="SE515" s="24"/>
      <c r="SF515" s="24"/>
      <c r="SG515" s="24"/>
      <c r="SH515" s="24"/>
      <c r="SI515" s="24"/>
      <c r="SJ515" s="24"/>
      <c r="SK515" s="24"/>
      <c r="SL515" s="24"/>
      <c r="SM515" s="24"/>
      <c r="SN515" s="24"/>
      <c r="SO515" s="24"/>
      <c r="SP515" s="24"/>
      <c r="SQ515" s="24"/>
      <c r="SR515" s="24"/>
      <c r="SS515" s="24"/>
      <c r="ST515" s="24"/>
      <c r="SU515" s="24"/>
      <c r="SV515" s="24"/>
      <c r="SW515" s="24"/>
      <c r="SX515" s="24"/>
      <c r="SY515" s="24"/>
      <c r="SZ515" s="24"/>
      <c r="TA515" s="24"/>
      <c r="TB515" s="24"/>
      <c r="TC515" s="24"/>
      <c r="TD515" s="24"/>
      <c r="TE515" s="24"/>
      <c r="TF515" s="24"/>
      <c r="TG515" s="24"/>
      <c r="TH515" s="24"/>
      <c r="TI515" s="24"/>
      <c r="TJ515" s="24"/>
      <c r="TK515" s="24"/>
      <c r="TL515" s="24"/>
      <c r="TM515" s="24"/>
      <c r="TN515" s="24"/>
      <c r="TO515" s="24"/>
      <c r="TP515" s="24"/>
      <c r="TQ515" s="24"/>
      <c r="TR515" s="24"/>
      <c r="TS515" s="24"/>
      <c r="TT515" s="24"/>
      <c r="TU515" s="24"/>
      <c r="TV515" s="24"/>
      <c r="TW515" s="24"/>
      <c r="TX515" s="24"/>
      <c r="TY515" s="24"/>
      <c r="TZ515" s="24"/>
      <c r="UA515" s="24"/>
      <c r="UB515" s="24"/>
      <c r="UC515" s="24"/>
      <c r="UD515" s="24"/>
      <c r="UE515" s="24"/>
      <c r="UF515" s="24"/>
      <c r="UG515" s="24"/>
      <c r="UH515" s="24"/>
      <c r="UI515" s="24"/>
      <c r="UJ515" s="24"/>
      <c r="UK515" s="24"/>
      <c r="UL515" s="24"/>
      <c r="UM515" s="24"/>
      <c r="UN515" s="24"/>
      <c r="UO515" s="24"/>
      <c r="UP515" s="24"/>
      <c r="UQ515" s="24"/>
      <c r="UR515" s="24"/>
      <c r="US515" s="24"/>
      <c r="UT515" s="24"/>
      <c r="UU515" s="24"/>
      <c r="UV515" s="24"/>
      <c r="UW515" s="24"/>
      <c r="UX515" s="24"/>
      <c r="UY515" s="24"/>
      <c r="UZ515" s="24"/>
      <c r="VA515" s="24"/>
      <c r="VB515" s="24"/>
      <c r="VC515" s="24"/>
      <c r="VD515" s="24"/>
    </row>
    <row r="516" spans="1:576" s="23" customFormat="1" ht="15" customHeight="1" x14ac:dyDescent="0.2">
      <c r="A516" s="18">
        <v>14</v>
      </c>
      <c r="B516" s="89" t="s">
        <v>335</v>
      </c>
      <c r="C516" s="89" t="s">
        <v>336</v>
      </c>
      <c r="D516" s="20">
        <v>14</v>
      </c>
      <c r="E516" s="89" t="s">
        <v>255</v>
      </c>
      <c r="F516" s="89" t="s">
        <v>337</v>
      </c>
      <c r="G516" s="130" t="s">
        <v>116</v>
      </c>
      <c r="H516" s="22">
        <v>40</v>
      </c>
      <c r="I516" s="22" t="s">
        <v>123</v>
      </c>
      <c r="J516" s="21" t="s">
        <v>93</v>
      </c>
      <c r="K516" s="21" t="s">
        <v>283</v>
      </c>
      <c r="L516" s="21" t="s">
        <v>301</v>
      </c>
      <c r="M516" s="22">
        <v>1</v>
      </c>
      <c r="N516" s="62">
        <v>14012</v>
      </c>
      <c r="O516" s="62"/>
      <c r="P516" s="62">
        <f>N516*0.15</f>
        <v>2101.7999999999997</v>
      </c>
      <c r="Q516" s="62">
        <f t="shared" si="255"/>
        <v>16113.8</v>
      </c>
      <c r="R516" s="62">
        <f>70.1*4</f>
        <v>280.39999999999998</v>
      </c>
      <c r="S516" s="62">
        <f t="shared" si="246"/>
        <v>2984.4666666666667</v>
      </c>
      <c r="T516" s="62">
        <f t="shared" si="247"/>
        <v>29844.666666666664</v>
      </c>
      <c r="U516" s="62">
        <f t="shared" si="248"/>
        <v>2417.0699999999997</v>
      </c>
      <c r="V516" s="62">
        <f t="shared" si="249"/>
        <v>483.41399999999999</v>
      </c>
      <c r="W516" s="62">
        <f t="shared" si="250"/>
        <v>805.69</v>
      </c>
      <c r="X516" s="62">
        <f t="shared" si="251"/>
        <v>322.27600000000001</v>
      </c>
      <c r="Y516" s="62">
        <v>1114</v>
      </c>
      <c r="Z516" s="62">
        <v>679</v>
      </c>
      <c r="AA516" s="64">
        <f t="shared" si="254"/>
        <v>8953.4</v>
      </c>
      <c r="AB516" s="64">
        <f t="shared" si="256"/>
        <v>25697.527777777781</v>
      </c>
      <c r="AC516" s="64">
        <f t="shared" si="257"/>
        <v>308370.33333333337</v>
      </c>
      <c r="AD516" s="64"/>
      <c r="AE516" s="64"/>
      <c r="AF516" s="64"/>
      <c r="AG516" s="64"/>
      <c r="AH516" s="64"/>
      <c r="AI516" s="64"/>
      <c r="AJ516" s="64"/>
      <c r="AK516" s="64"/>
      <c r="AL516" s="6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  <c r="IU516" s="24"/>
      <c r="IV516" s="24"/>
      <c r="IW516" s="24"/>
      <c r="IX516" s="24"/>
      <c r="IY516" s="24"/>
      <c r="IZ516" s="24"/>
      <c r="JA516" s="24"/>
      <c r="JB516" s="24"/>
      <c r="JC516" s="24"/>
      <c r="JD516" s="24"/>
      <c r="JE516" s="24"/>
      <c r="JF516" s="24"/>
      <c r="JG516" s="24"/>
      <c r="JH516" s="24"/>
      <c r="JI516" s="24"/>
      <c r="JJ516" s="24"/>
      <c r="JK516" s="24"/>
      <c r="JL516" s="24"/>
      <c r="JM516" s="24"/>
      <c r="JN516" s="24"/>
      <c r="JO516" s="24"/>
      <c r="JP516" s="24"/>
      <c r="JQ516" s="24"/>
      <c r="JR516" s="24"/>
      <c r="JS516" s="24"/>
      <c r="JT516" s="24"/>
      <c r="JU516" s="24"/>
      <c r="JV516" s="24"/>
      <c r="JW516" s="24"/>
      <c r="JX516" s="24"/>
      <c r="JY516" s="24"/>
      <c r="JZ516" s="24"/>
      <c r="KA516" s="24"/>
      <c r="KB516" s="24"/>
      <c r="KC516" s="24"/>
      <c r="KD516" s="24"/>
      <c r="KE516" s="24"/>
      <c r="KF516" s="24"/>
      <c r="KG516" s="24"/>
      <c r="KH516" s="24"/>
      <c r="KI516" s="24"/>
      <c r="KJ516" s="24"/>
      <c r="KK516" s="24"/>
      <c r="KL516" s="24"/>
      <c r="KM516" s="24"/>
      <c r="KN516" s="24"/>
      <c r="KO516" s="24"/>
      <c r="KP516" s="24"/>
      <c r="KQ516" s="24"/>
      <c r="KR516" s="24"/>
      <c r="KS516" s="24"/>
      <c r="KT516" s="24"/>
      <c r="KU516" s="24"/>
      <c r="KV516" s="24"/>
      <c r="KW516" s="24"/>
      <c r="KX516" s="24"/>
      <c r="KY516" s="24"/>
      <c r="KZ516" s="24"/>
      <c r="LA516" s="24"/>
      <c r="LB516" s="24"/>
      <c r="LC516" s="24"/>
      <c r="LD516" s="24"/>
      <c r="LE516" s="24"/>
      <c r="LF516" s="24"/>
      <c r="LG516" s="24"/>
      <c r="LH516" s="24"/>
      <c r="LI516" s="24"/>
      <c r="LJ516" s="24"/>
      <c r="LK516" s="24"/>
      <c r="LL516" s="24"/>
      <c r="LM516" s="24"/>
      <c r="LN516" s="24"/>
      <c r="LO516" s="24"/>
      <c r="LP516" s="24"/>
      <c r="LQ516" s="24"/>
      <c r="LR516" s="24"/>
      <c r="LS516" s="24"/>
      <c r="LT516" s="24"/>
      <c r="LU516" s="24"/>
      <c r="LV516" s="24"/>
      <c r="LW516" s="24"/>
      <c r="LX516" s="24"/>
      <c r="LY516" s="24"/>
      <c r="LZ516" s="24"/>
      <c r="MA516" s="24"/>
      <c r="MB516" s="24"/>
      <c r="MC516" s="24"/>
      <c r="MD516" s="24"/>
      <c r="ME516" s="24"/>
      <c r="MF516" s="24"/>
      <c r="MG516" s="24"/>
      <c r="MH516" s="24"/>
      <c r="MI516" s="24"/>
      <c r="MJ516" s="24"/>
      <c r="MK516" s="24"/>
      <c r="ML516" s="24"/>
      <c r="MM516" s="24"/>
      <c r="MN516" s="24"/>
      <c r="MO516" s="24"/>
      <c r="MP516" s="24"/>
      <c r="MQ516" s="24"/>
      <c r="MR516" s="24"/>
      <c r="MS516" s="24"/>
      <c r="MT516" s="24"/>
      <c r="MU516" s="24"/>
      <c r="MV516" s="24"/>
      <c r="MW516" s="24"/>
      <c r="MX516" s="24"/>
      <c r="MY516" s="24"/>
      <c r="MZ516" s="24"/>
      <c r="NA516" s="24"/>
      <c r="NB516" s="24"/>
      <c r="NC516" s="24"/>
      <c r="ND516" s="24"/>
      <c r="NE516" s="24"/>
      <c r="NF516" s="24"/>
      <c r="NG516" s="24"/>
      <c r="NH516" s="24"/>
      <c r="NI516" s="24"/>
      <c r="NJ516" s="24"/>
      <c r="NK516" s="24"/>
      <c r="NL516" s="24"/>
      <c r="NM516" s="24"/>
      <c r="NN516" s="24"/>
      <c r="NO516" s="24"/>
      <c r="NP516" s="24"/>
      <c r="NQ516" s="24"/>
      <c r="NR516" s="24"/>
      <c r="NS516" s="24"/>
      <c r="NT516" s="24"/>
      <c r="NU516" s="24"/>
      <c r="NV516" s="24"/>
      <c r="NW516" s="24"/>
      <c r="NX516" s="24"/>
      <c r="NY516" s="24"/>
      <c r="NZ516" s="24"/>
      <c r="OA516" s="24"/>
      <c r="OB516" s="24"/>
      <c r="OC516" s="24"/>
      <c r="OD516" s="24"/>
      <c r="OE516" s="24"/>
      <c r="OF516" s="24"/>
      <c r="OG516" s="24"/>
      <c r="OH516" s="24"/>
      <c r="OI516" s="24"/>
      <c r="OJ516" s="24"/>
      <c r="OK516" s="24"/>
      <c r="OL516" s="24"/>
      <c r="OM516" s="24"/>
      <c r="ON516" s="24"/>
      <c r="OO516" s="24"/>
      <c r="OP516" s="24"/>
      <c r="OQ516" s="24"/>
      <c r="OR516" s="24"/>
      <c r="OS516" s="24"/>
      <c r="OT516" s="24"/>
      <c r="OU516" s="24"/>
      <c r="OV516" s="24"/>
      <c r="OW516" s="24"/>
      <c r="OX516" s="24"/>
      <c r="OY516" s="24"/>
      <c r="OZ516" s="24"/>
      <c r="PA516" s="24"/>
      <c r="PB516" s="24"/>
      <c r="PC516" s="24"/>
      <c r="PD516" s="24"/>
      <c r="PE516" s="24"/>
      <c r="PF516" s="24"/>
      <c r="PG516" s="24"/>
      <c r="PH516" s="24"/>
      <c r="PI516" s="24"/>
      <c r="PJ516" s="24"/>
      <c r="PK516" s="24"/>
      <c r="PL516" s="24"/>
      <c r="PM516" s="24"/>
      <c r="PN516" s="24"/>
      <c r="PO516" s="24"/>
      <c r="PP516" s="24"/>
      <c r="PQ516" s="24"/>
      <c r="PR516" s="24"/>
      <c r="PS516" s="24"/>
      <c r="PT516" s="24"/>
      <c r="PU516" s="24"/>
      <c r="PV516" s="24"/>
      <c r="PW516" s="24"/>
      <c r="PX516" s="24"/>
      <c r="PY516" s="24"/>
      <c r="PZ516" s="24"/>
      <c r="QA516" s="24"/>
      <c r="QB516" s="24"/>
      <c r="QC516" s="24"/>
      <c r="QD516" s="24"/>
      <c r="QE516" s="24"/>
      <c r="QF516" s="24"/>
      <c r="QG516" s="24"/>
      <c r="QH516" s="24"/>
      <c r="QI516" s="24"/>
      <c r="QJ516" s="24"/>
      <c r="QK516" s="24"/>
      <c r="QL516" s="24"/>
      <c r="QM516" s="24"/>
      <c r="QN516" s="24"/>
      <c r="QO516" s="24"/>
      <c r="QP516" s="24"/>
      <c r="QQ516" s="24"/>
      <c r="QR516" s="24"/>
      <c r="QS516" s="24"/>
      <c r="QT516" s="24"/>
      <c r="QU516" s="24"/>
      <c r="QV516" s="24"/>
      <c r="QW516" s="24"/>
      <c r="QX516" s="24"/>
      <c r="QY516" s="24"/>
      <c r="QZ516" s="24"/>
      <c r="RA516" s="24"/>
      <c r="RB516" s="24"/>
      <c r="RC516" s="24"/>
      <c r="RD516" s="24"/>
      <c r="RE516" s="24"/>
      <c r="RF516" s="24"/>
      <c r="RG516" s="24"/>
      <c r="RH516" s="24"/>
      <c r="RI516" s="24"/>
      <c r="RJ516" s="24"/>
      <c r="RK516" s="24"/>
      <c r="RL516" s="24"/>
      <c r="RM516" s="24"/>
      <c r="RN516" s="24"/>
      <c r="RO516" s="24"/>
      <c r="RP516" s="24"/>
      <c r="RQ516" s="24"/>
      <c r="RR516" s="24"/>
      <c r="RS516" s="24"/>
      <c r="RT516" s="24"/>
      <c r="RU516" s="24"/>
      <c r="RV516" s="24"/>
      <c r="RW516" s="24"/>
      <c r="RX516" s="24"/>
      <c r="RY516" s="24"/>
      <c r="RZ516" s="24"/>
      <c r="SA516" s="24"/>
      <c r="SB516" s="24"/>
      <c r="SC516" s="24"/>
      <c r="SD516" s="24"/>
      <c r="SE516" s="24"/>
      <c r="SF516" s="24"/>
      <c r="SG516" s="24"/>
      <c r="SH516" s="24"/>
      <c r="SI516" s="24"/>
      <c r="SJ516" s="24"/>
      <c r="SK516" s="24"/>
      <c r="SL516" s="24"/>
      <c r="SM516" s="24"/>
      <c r="SN516" s="24"/>
      <c r="SO516" s="24"/>
      <c r="SP516" s="24"/>
      <c r="SQ516" s="24"/>
      <c r="SR516" s="24"/>
      <c r="SS516" s="24"/>
      <c r="ST516" s="24"/>
      <c r="SU516" s="24"/>
      <c r="SV516" s="24"/>
      <c r="SW516" s="24"/>
      <c r="SX516" s="24"/>
      <c r="SY516" s="24"/>
      <c r="SZ516" s="24"/>
      <c r="TA516" s="24"/>
      <c r="TB516" s="24"/>
      <c r="TC516" s="24"/>
      <c r="TD516" s="24"/>
      <c r="TE516" s="24"/>
      <c r="TF516" s="24"/>
      <c r="TG516" s="24"/>
      <c r="TH516" s="24"/>
      <c r="TI516" s="24"/>
      <c r="TJ516" s="24"/>
      <c r="TK516" s="24"/>
      <c r="TL516" s="24"/>
      <c r="TM516" s="24"/>
      <c r="TN516" s="24"/>
      <c r="TO516" s="24"/>
      <c r="TP516" s="24"/>
      <c r="TQ516" s="24"/>
      <c r="TR516" s="24"/>
      <c r="TS516" s="24"/>
      <c r="TT516" s="24"/>
      <c r="TU516" s="24"/>
      <c r="TV516" s="24"/>
      <c r="TW516" s="24"/>
      <c r="TX516" s="24"/>
      <c r="TY516" s="24"/>
      <c r="TZ516" s="24"/>
      <c r="UA516" s="24"/>
      <c r="UB516" s="24"/>
      <c r="UC516" s="24"/>
      <c r="UD516" s="24"/>
      <c r="UE516" s="24"/>
      <c r="UF516" s="24"/>
      <c r="UG516" s="24"/>
      <c r="UH516" s="24"/>
      <c r="UI516" s="24"/>
      <c r="UJ516" s="24"/>
      <c r="UK516" s="24"/>
      <c r="UL516" s="24"/>
      <c r="UM516" s="24"/>
      <c r="UN516" s="24"/>
      <c r="UO516" s="24"/>
      <c r="UP516" s="24"/>
      <c r="UQ516" s="24"/>
      <c r="UR516" s="24"/>
      <c r="US516" s="24"/>
      <c r="UT516" s="24"/>
      <c r="UU516" s="24"/>
      <c r="UV516" s="24"/>
      <c r="UW516" s="24"/>
      <c r="UX516" s="24"/>
      <c r="UY516" s="24"/>
      <c r="UZ516" s="24"/>
      <c r="VA516" s="24"/>
      <c r="VB516" s="24"/>
      <c r="VC516" s="24"/>
      <c r="VD516" s="24"/>
    </row>
    <row r="517" spans="1:576" s="23" customFormat="1" ht="15" customHeight="1" x14ac:dyDescent="0.2">
      <c r="A517" s="18">
        <v>15</v>
      </c>
      <c r="B517" s="89" t="s">
        <v>335</v>
      </c>
      <c r="C517" s="89" t="s">
        <v>336</v>
      </c>
      <c r="D517" s="20">
        <v>14</v>
      </c>
      <c r="E517" s="89" t="s">
        <v>255</v>
      </c>
      <c r="F517" s="89" t="s">
        <v>337</v>
      </c>
      <c r="G517" s="130" t="s">
        <v>116</v>
      </c>
      <c r="H517" s="22">
        <v>40</v>
      </c>
      <c r="I517" s="22" t="s">
        <v>123</v>
      </c>
      <c r="J517" s="21" t="s">
        <v>93</v>
      </c>
      <c r="K517" s="21" t="s">
        <v>283</v>
      </c>
      <c r="L517" s="21" t="s">
        <v>301</v>
      </c>
      <c r="M517" s="22">
        <v>1</v>
      </c>
      <c r="N517" s="62">
        <v>14012</v>
      </c>
      <c r="O517" s="62"/>
      <c r="P517" s="62">
        <f>N517*0.15</f>
        <v>2101.7999999999997</v>
      </c>
      <c r="Q517" s="62">
        <f t="shared" si="255"/>
        <v>16113.8</v>
      </c>
      <c r="R517" s="62">
        <f>70.1*4</f>
        <v>280.39999999999998</v>
      </c>
      <c r="S517" s="62">
        <f t="shared" si="246"/>
        <v>2984.4666666666667</v>
      </c>
      <c r="T517" s="62">
        <f t="shared" si="247"/>
        <v>29844.666666666664</v>
      </c>
      <c r="U517" s="62">
        <f t="shared" si="248"/>
        <v>2417.0699999999997</v>
      </c>
      <c r="V517" s="62">
        <f t="shared" si="249"/>
        <v>483.41399999999999</v>
      </c>
      <c r="W517" s="62">
        <f t="shared" si="250"/>
        <v>805.69</v>
      </c>
      <c r="X517" s="62">
        <f t="shared" si="251"/>
        <v>322.27600000000001</v>
      </c>
      <c r="Y517" s="62">
        <v>1114</v>
      </c>
      <c r="Z517" s="62">
        <v>679</v>
      </c>
      <c r="AA517" s="64">
        <f t="shared" si="254"/>
        <v>8953.4</v>
      </c>
      <c r="AB517" s="64">
        <f t="shared" si="256"/>
        <v>25697.527777777781</v>
      </c>
      <c r="AC517" s="64">
        <f t="shared" si="257"/>
        <v>308370.33333333337</v>
      </c>
      <c r="AD517" s="64"/>
      <c r="AE517" s="64"/>
      <c r="AF517" s="64"/>
      <c r="AG517" s="64"/>
      <c r="AH517" s="64"/>
      <c r="AI517" s="64"/>
      <c r="AJ517" s="64"/>
      <c r="AK517" s="64"/>
      <c r="AL517" s="6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  <c r="IU517" s="24"/>
      <c r="IV517" s="24"/>
      <c r="IW517" s="24"/>
      <c r="IX517" s="24"/>
      <c r="IY517" s="24"/>
      <c r="IZ517" s="24"/>
      <c r="JA517" s="24"/>
      <c r="JB517" s="24"/>
      <c r="JC517" s="24"/>
      <c r="JD517" s="24"/>
      <c r="JE517" s="24"/>
      <c r="JF517" s="24"/>
      <c r="JG517" s="24"/>
      <c r="JH517" s="24"/>
      <c r="JI517" s="24"/>
      <c r="JJ517" s="24"/>
      <c r="JK517" s="24"/>
      <c r="JL517" s="24"/>
      <c r="JM517" s="24"/>
      <c r="JN517" s="24"/>
      <c r="JO517" s="24"/>
      <c r="JP517" s="24"/>
      <c r="JQ517" s="24"/>
      <c r="JR517" s="24"/>
      <c r="JS517" s="24"/>
      <c r="JT517" s="24"/>
      <c r="JU517" s="24"/>
      <c r="JV517" s="24"/>
      <c r="JW517" s="24"/>
      <c r="JX517" s="24"/>
      <c r="JY517" s="24"/>
      <c r="JZ517" s="24"/>
      <c r="KA517" s="24"/>
      <c r="KB517" s="24"/>
      <c r="KC517" s="24"/>
      <c r="KD517" s="24"/>
      <c r="KE517" s="24"/>
      <c r="KF517" s="24"/>
      <c r="KG517" s="24"/>
      <c r="KH517" s="24"/>
      <c r="KI517" s="24"/>
      <c r="KJ517" s="24"/>
      <c r="KK517" s="24"/>
      <c r="KL517" s="24"/>
      <c r="KM517" s="24"/>
      <c r="KN517" s="24"/>
      <c r="KO517" s="24"/>
      <c r="KP517" s="24"/>
      <c r="KQ517" s="24"/>
      <c r="KR517" s="24"/>
      <c r="KS517" s="24"/>
      <c r="KT517" s="24"/>
      <c r="KU517" s="24"/>
      <c r="KV517" s="24"/>
      <c r="KW517" s="24"/>
      <c r="KX517" s="24"/>
      <c r="KY517" s="24"/>
      <c r="KZ517" s="24"/>
      <c r="LA517" s="24"/>
      <c r="LB517" s="24"/>
      <c r="LC517" s="24"/>
      <c r="LD517" s="24"/>
      <c r="LE517" s="24"/>
      <c r="LF517" s="24"/>
      <c r="LG517" s="24"/>
      <c r="LH517" s="24"/>
      <c r="LI517" s="24"/>
      <c r="LJ517" s="24"/>
      <c r="LK517" s="24"/>
      <c r="LL517" s="24"/>
      <c r="LM517" s="24"/>
      <c r="LN517" s="24"/>
      <c r="LO517" s="24"/>
      <c r="LP517" s="24"/>
      <c r="LQ517" s="24"/>
      <c r="LR517" s="24"/>
      <c r="LS517" s="24"/>
      <c r="LT517" s="24"/>
      <c r="LU517" s="24"/>
      <c r="LV517" s="24"/>
      <c r="LW517" s="24"/>
      <c r="LX517" s="24"/>
      <c r="LY517" s="24"/>
      <c r="LZ517" s="24"/>
      <c r="MA517" s="24"/>
      <c r="MB517" s="24"/>
      <c r="MC517" s="24"/>
      <c r="MD517" s="24"/>
      <c r="ME517" s="24"/>
      <c r="MF517" s="24"/>
      <c r="MG517" s="24"/>
      <c r="MH517" s="24"/>
      <c r="MI517" s="24"/>
      <c r="MJ517" s="24"/>
      <c r="MK517" s="24"/>
      <c r="ML517" s="24"/>
      <c r="MM517" s="24"/>
      <c r="MN517" s="24"/>
      <c r="MO517" s="24"/>
      <c r="MP517" s="24"/>
      <c r="MQ517" s="24"/>
      <c r="MR517" s="24"/>
      <c r="MS517" s="24"/>
      <c r="MT517" s="24"/>
      <c r="MU517" s="24"/>
      <c r="MV517" s="24"/>
      <c r="MW517" s="24"/>
      <c r="MX517" s="24"/>
      <c r="MY517" s="24"/>
      <c r="MZ517" s="24"/>
      <c r="NA517" s="24"/>
      <c r="NB517" s="24"/>
      <c r="NC517" s="24"/>
      <c r="ND517" s="24"/>
      <c r="NE517" s="24"/>
      <c r="NF517" s="24"/>
      <c r="NG517" s="24"/>
      <c r="NH517" s="24"/>
      <c r="NI517" s="24"/>
      <c r="NJ517" s="24"/>
      <c r="NK517" s="24"/>
      <c r="NL517" s="24"/>
      <c r="NM517" s="24"/>
      <c r="NN517" s="24"/>
      <c r="NO517" s="24"/>
      <c r="NP517" s="24"/>
      <c r="NQ517" s="24"/>
      <c r="NR517" s="24"/>
      <c r="NS517" s="24"/>
      <c r="NT517" s="24"/>
      <c r="NU517" s="24"/>
      <c r="NV517" s="24"/>
      <c r="NW517" s="24"/>
      <c r="NX517" s="24"/>
      <c r="NY517" s="24"/>
      <c r="NZ517" s="24"/>
      <c r="OA517" s="24"/>
      <c r="OB517" s="24"/>
      <c r="OC517" s="24"/>
      <c r="OD517" s="24"/>
      <c r="OE517" s="24"/>
      <c r="OF517" s="24"/>
      <c r="OG517" s="24"/>
      <c r="OH517" s="24"/>
      <c r="OI517" s="24"/>
      <c r="OJ517" s="24"/>
      <c r="OK517" s="24"/>
      <c r="OL517" s="24"/>
      <c r="OM517" s="24"/>
      <c r="ON517" s="24"/>
      <c r="OO517" s="24"/>
      <c r="OP517" s="24"/>
      <c r="OQ517" s="24"/>
      <c r="OR517" s="24"/>
      <c r="OS517" s="24"/>
      <c r="OT517" s="24"/>
      <c r="OU517" s="24"/>
      <c r="OV517" s="24"/>
      <c r="OW517" s="24"/>
      <c r="OX517" s="24"/>
      <c r="OY517" s="24"/>
      <c r="OZ517" s="24"/>
      <c r="PA517" s="24"/>
      <c r="PB517" s="24"/>
      <c r="PC517" s="24"/>
      <c r="PD517" s="24"/>
      <c r="PE517" s="24"/>
      <c r="PF517" s="24"/>
      <c r="PG517" s="24"/>
      <c r="PH517" s="24"/>
      <c r="PI517" s="24"/>
      <c r="PJ517" s="24"/>
      <c r="PK517" s="24"/>
      <c r="PL517" s="24"/>
      <c r="PM517" s="24"/>
      <c r="PN517" s="24"/>
      <c r="PO517" s="24"/>
      <c r="PP517" s="24"/>
      <c r="PQ517" s="24"/>
      <c r="PR517" s="24"/>
      <c r="PS517" s="24"/>
      <c r="PT517" s="24"/>
      <c r="PU517" s="24"/>
      <c r="PV517" s="24"/>
      <c r="PW517" s="24"/>
      <c r="PX517" s="24"/>
      <c r="PY517" s="24"/>
      <c r="PZ517" s="24"/>
      <c r="QA517" s="24"/>
      <c r="QB517" s="24"/>
      <c r="QC517" s="24"/>
      <c r="QD517" s="24"/>
      <c r="QE517" s="24"/>
      <c r="QF517" s="24"/>
      <c r="QG517" s="24"/>
      <c r="QH517" s="24"/>
      <c r="QI517" s="24"/>
      <c r="QJ517" s="24"/>
      <c r="QK517" s="24"/>
      <c r="QL517" s="24"/>
      <c r="QM517" s="24"/>
      <c r="QN517" s="24"/>
      <c r="QO517" s="24"/>
      <c r="QP517" s="24"/>
      <c r="QQ517" s="24"/>
      <c r="QR517" s="24"/>
      <c r="QS517" s="24"/>
      <c r="QT517" s="24"/>
      <c r="QU517" s="24"/>
      <c r="QV517" s="24"/>
      <c r="QW517" s="24"/>
      <c r="QX517" s="24"/>
      <c r="QY517" s="24"/>
      <c r="QZ517" s="24"/>
      <c r="RA517" s="24"/>
      <c r="RB517" s="24"/>
      <c r="RC517" s="24"/>
      <c r="RD517" s="24"/>
      <c r="RE517" s="24"/>
      <c r="RF517" s="24"/>
      <c r="RG517" s="24"/>
      <c r="RH517" s="24"/>
      <c r="RI517" s="24"/>
      <c r="RJ517" s="24"/>
      <c r="RK517" s="24"/>
      <c r="RL517" s="24"/>
      <c r="RM517" s="24"/>
      <c r="RN517" s="24"/>
      <c r="RO517" s="24"/>
      <c r="RP517" s="24"/>
      <c r="RQ517" s="24"/>
      <c r="RR517" s="24"/>
      <c r="RS517" s="24"/>
      <c r="RT517" s="24"/>
      <c r="RU517" s="24"/>
      <c r="RV517" s="24"/>
      <c r="RW517" s="24"/>
      <c r="RX517" s="24"/>
      <c r="RY517" s="24"/>
      <c r="RZ517" s="24"/>
      <c r="SA517" s="24"/>
      <c r="SB517" s="24"/>
      <c r="SC517" s="24"/>
      <c r="SD517" s="24"/>
      <c r="SE517" s="24"/>
      <c r="SF517" s="24"/>
      <c r="SG517" s="24"/>
      <c r="SH517" s="24"/>
      <c r="SI517" s="24"/>
      <c r="SJ517" s="24"/>
      <c r="SK517" s="24"/>
      <c r="SL517" s="24"/>
      <c r="SM517" s="24"/>
      <c r="SN517" s="24"/>
      <c r="SO517" s="24"/>
      <c r="SP517" s="24"/>
      <c r="SQ517" s="24"/>
      <c r="SR517" s="24"/>
      <c r="SS517" s="24"/>
      <c r="ST517" s="24"/>
      <c r="SU517" s="24"/>
      <c r="SV517" s="24"/>
      <c r="SW517" s="24"/>
      <c r="SX517" s="24"/>
      <c r="SY517" s="24"/>
      <c r="SZ517" s="24"/>
      <c r="TA517" s="24"/>
      <c r="TB517" s="24"/>
      <c r="TC517" s="24"/>
      <c r="TD517" s="24"/>
      <c r="TE517" s="24"/>
      <c r="TF517" s="24"/>
      <c r="TG517" s="24"/>
      <c r="TH517" s="24"/>
      <c r="TI517" s="24"/>
      <c r="TJ517" s="24"/>
      <c r="TK517" s="24"/>
      <c r="TL517" s="24"/>
      <c r="TM517" s="24"/>
      <c r="TN517" s="24"/>
      <c r="TO517" s="24"/>
      <c r="TP517" s="24"/>
      <c r="TQ517" s="24"/>
      <c r="TR517" s="24"/>
      <c r="TS517" s="24"/>
      <c r="TT517" s="24"/>
      <c r="TU517" s="24"/>
      <c r="TV517" s="24"/>
      <c r="TW517" s="24"/>
      <c r="TX517" s="24"/>
      <c r="TY517" s="24"/>
      <c r="TZ517" s="24"/>
      <c r="UA517" s="24"/>
      <c r="UB517" s="24"/>
      <c r="UC517" s="24"/>
      <c r="UD517" s="24"/>
      <c r="UE517" s="24"/>
      <c r="UF517" s="24"/>
      <c r="UG517" s="24"/>
      <c r="UH517" s="24"/>
      <c r="UI517" s="24"/>
      <c r="UJ517" s="24"/>
      <c r="UK517" s="24"/>
      <c r="UL517" s="24"/>
      <c r="UM517" s="24"/>
      <c r="UN517" s="24"/>
      <c r="UO517" s="24"/>
      <c r="UP517" s="24"/>
      <c r="UQ517" s="24"/>
      <c r="UR517" s="24"/>
      <c r="US517" s="24"/>
      <c r="UT517" s="24"/>
      <c r="UU517" s="24"/>
      <c r="UV517" s="24"/>
      <c r="UW517" s="24"/>
      <c r="UX517" s="24"/>
      <c r="UY517" s="24"/>
      <c r="UZ517" s="24"/>
      <c r="VA517" s="24"/>
      <c r="VB517" s="24"/>
      <c r="VC517" s="24"/>
      <c r="VD517" s="24"/>
    </row>
    <row r="518" spans="1:576" s="23" customFormat="1" ht="15" customHeight="1" x14ac:dyDescent="0.2">
      <c r="A518" s="18">
        <v>16</v>
      </c>
      <c r="B518" s="89" t="s">
        <v>335</v>
      </c>
      <c r="C518" s="89" t="s">
        <v>336</v>
      </c>
      <c r="D518" s="20">
        <v>14</v>
      </c>
      <c r="E518" s="89" t="s">
        <v>255</v>
      </c>
      <c r="F518" s="89" t="s">
        <v>337</v>
      </c>
      <c r="G518" s="130" t="s">
        <v>116</v>
      </c>
      <c r="H518" s="22">
        <v>40</v>
      </c>
      <c r="I518" s="22" t="s">
        <v>123</v>
      </c>
      <c r="J518" s="21" t="s">
        <v>93</v>
      </c>
      <c r="K518" s="21" t="s">
        <v>283</v>
      </c>
      <c r="L518" s="21" t="s">
        <v>301</v>
      </c>
      <c r="M518" s="22">
        <v>1</v>
      </c>
      <c r="N518" s="62">
        <v>14012</v>
      </c>
      <c r="O518" s="62"/>
      <c r="P518" s="62">
        <f>N518*0.15</f>
        <v>2101.7999999999997</v>
      </c>
      <c r="Q518" s="62">
        <f t="shared" si="255"/>
        <v>16113.8</v>
      </c>
      <c r="R518" s="62">
        <f>70.1*4</f>
        <v>280.39999999999998</v>
      </c>
      <c r="S518" s="62">
        <f t="shared" si="246"/>
        <v>2984.4666666666667</v>
      </c>
      <c r="T518" s="62">
        <f t="shared" si="247"/>
        <v>29844.666666666664</v>
      </c>
      <c r="U518" s="62">
        <f t="shared" si="248"/>
        <v>2417.0699999999997</v>
      </c>
      <c r="V518" s="62">
        <f t="shared" si="249"/>
        <v>483.41399999999999</v>
      </c>
      <c r="W518" s="62">
        <f t="shared" si="250"/>
        <v>805.69</v>
      </c>
      <c r="X518" s="62">
        <f t="shared" si="251"/>
        <v>322.27600000000001</v>
      </c>
      <c r="Y518" s="62">
        <v>1114</v>
      </c>
      <c r="Z518" s="62">
        <v>679</v>
      </c>
      <c r="AA518" s="64">
        <f t="shared" si="254"/>
        <v>8953.4</v>
      </c>
      <c r="AB518" s="64">
        <f t="shared" si="256"/>
        <v>25697.527777777781</v>
      </c>
      <c r="AC518" s="64">
        <f t="shared" si="257"/>
        <v>308370.33333333337</v>
      </c>
      <c r="AD518" s="64"/>
      <c r="AE518" s="64"/>
      <c r="AF518" s="64"/>
      <c r="AG518" s="64"/>
      <c r="AH518" s="64"/>
      <c r="AI518" s="64"/>
      <c r="AJ518" s="64"/>
      <c r="AK518" s="64"/>
      <c r="AL518" s="6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  <c r="II518" s="24"/>
      <c r="IJ518" s="24"/>
      <c r="IK518" s="24"/>
      <c r="IL518" s="24"/>
      <c r="IM518" s="24"/>
      <c r="IN518" s="24"/>
      <c r="IO518" s="24"/>
      <c r="IP518" s="24"/>
      <c r="IQ518" s="24"/>
      <c r="IR518" s="24"/>
      <c r="IS518" s="24"/>
      <c r="IT518" s="24"/>
      <c r="IU518" s="24"/>
      <c r="IV518" s="24"/>
      <c r="IW518" s="24"/>
      <c r="IX518" s="24"/>
      <c r="IY518" s="24"/>
      <c r="IZ518" s="24"/>
      <c r="JA518" s="24"/>
      <c r="JB518" s="24"/>
      <c r="JC518" s="24"/>
      <c r="JD518" s="24"/>
      <c r="JE518" s="24"/>
      <c r="JF518" s="24"/>
      <c r="JG518" s="24"/>
      <c r="JH518" s="24"/>
      <c r="JI518" s="24"/>
      <c r="JJ518" s="24"/>
      <c r="JK518" s="24"/>
      <c r="JL518" s="24"/>
      <c r="JM518" s="24"/>
      <c r="JN518" s="24"/>
      <c r="JO518" s="24"/>
      <c r="JP518" s="24"/>
      <c r="JQ518" s="24"/>
      <c r="JR518" s="24"/>
      <c r="JS518" s="24"/>
      <c r="JT518" s="24"/>
      <c r="JU518" s="24"/>
      <c r="JV518" s="24"/>
      <c r="JW518" s="24"/>
      <c r="JX518" s="24"/>
      <c r="JY518" s="24"/>
      <c r="JZ518" s="24"/>
      <c r="KA518" s="24"/>
      <c r="KB518" s="24"/>
      <c r="KC518" s="24"/>
      <c r="KD518" s="24"/>
      <c r="KE518" s="24"/>
      <c r="KF518" s="24"/>
      <c r="KG518" s="24"/>
      <c r="KH518" s="24"/>
      <c r="KI518" s="24"/>
      <c r="KJ518" s="24"/>
      <c r="KK518" s="24"/>
      <c r="KL518" s="24"/>
      <c r="KM518" s="24"/>
      <c r="KN518" s="24"/>
      <c r="KO518" s="24"/>
      <c r="KP518" s="24"/>
      <c r="KQ518" s="24"/>
      <c r="KR518" s="24"/>
      <c r="KS518" s="24"/>
      <c r="KT518" s="24"/>
      <c r="KU518" s="24"/>
      <c r="KV518" s="24"/>
      <c r="KW518" s="24"/>
      <c r="KX518" s="24"/>
      <c r="KY518" s="24"/>
      <c r="KZ518" s="24"/>
      <c r="LA518" s="24"/>
      <c r="LB518" s="24"/>
      <c r="LC518" s="24"/>
      <c r="LD518" s="24"/>
      <c r="LE518" s="24"/>
      <c r="LF518" s="24"/>
      <c r="LG518" s="24"/>
      <c r="LH518" s="24"/>
      <c r="LI518" s="24"/>
      <c r="LJ518" s="24"/>
      <c r="LK518" s="24"/>
      <c r="LL518" s="24"/>
      <c r="LM518" s="24"/>
      <c r="LN518" s="24"/>
      <c r="LO518" s="24"/>
      <c r="LP518" s="24"/>
      <c r="LQ518" s="24"/>
      <c r="LR518" s="24"/>
      <c r="LS518" s="24"/>
      <c r="LT518" s="24"/>
      <c r="LU518" s="24"/>
      <c r="LV518" s="24"/>
      <c r="LW518" s="24"/>
      <c r="LX518" s="24"/>
      <c r="LY518" s="24"/>
      <c r="LZ518" s="24"/>
      <c r="MA518" s="24"/>
      <c r="MB518" s="24"/>
      <c r="MC518" s="24"/>
      <c r="MD518" s="24"/>
      <c r="ME518" s="24"/>
      <c r="MF518" s="24"/>
      <c r="MG518" s="24"/>
      <c r="MH518" s="24"/>
      <c r="MI518" s="24"/>
      <c r="MJ518" s="24"/>
      <c r="MK518" s="24"/>
      <c r="ML518" s="24"/>
      <c r="MM518" s="24"/>
      <c r="MN518" s="24"/>
      <c r="MO518" s="24"/>
      <c r="MP518" s="24"/>
      <c r="MQ518" s="24"/>
      <c r="MR518" s="24"/>
      <c r="MS518" s="24"/>
      <c r="MT518" s="24"/>
      <c r="MU518" s="24"/>
      <c r="MV518" s="24"/>
      <c r="MW518" s="24"/>
      <c r="MX518" s="24"/>
      <c r="MY518" s="24"/>
      <c r="MZ518" s="24"/>
      <c r="NA518" s="24"/>
      <c r="NB518" s="24"/>
      <c r="NC518" s="24"/>
      <c r="ND518" s="24"/>
      <c r="NE518" s="24"/>
      <c r="NF518" s="24"/>
      <c r="NG518" s="24"/>
      <c r="NH518" s="24"/>
      <c r="NI518" s="24"/>
      <c r="NJ518" s="24"/>
      <c r="NK518" s="24"/>
      <c r="NL518" s="24"/>
      <c r="NM518" s="24"/>
      <c r="NN518" s="24"/>
      <c r="NO518" s="24"/>
      <c r="NP518" s="24"/>
      <c r="NQ518" s="24"/>
      <c r="NR518" s="24"/>
      <c r="NS518" s="24"/>
      <c r="NT518" s="24"/>
      <c r="NU518" s="24"/>
      <c r="NV518" s="24"/>
      <c r="NW518" s="24"/>
      <c r="NX518" s="24"/>
      <c r="NY518" s="24"/>
      <c r="NZ518" s="24"/>
      <c r="OA518" s="24"/>
      <c r="OB518" s="24"/>
      <c r="OC518" s="24"/>
      <c r="OD518" s="24"/>
      <c r="OE518" s="24"/>
      <c r="OF518" s="24"/>
      <c r="OG518" s="24"/>
      <c r="OH518" s="24"/>
      <c r="OI518" s="24"/>
      <c r="OJ518" s="24"/>
      <c r="OK518" s="24"/>
      <c r="OL518" s="24"/>
      <c r="OM518" s="24"/>
      <c r="ON518" s="24"/>
      <c r="OO518" s="24"/>
      <c r="OP518" s="24"/>
      <c r="OQ518" s="24"/>
      <c r="OR518" s="24"/>
      <c r="OS518" s="24"/>
      <c r="OT518" s="24"/>
      <c r="OU518" s="24"/>
      <c r="OV518" s="24"/>
      <c r="OW518" s="24"/>
      <c r="OX518" s="24"/>
      <c r="OY518" s="24"/>
      <c r="OZ518" s="24"/>
      <c r="PA518" s="24"/>
      <c r="PB518" s="24"/>
      <c r="PC518" s="24"/>
      <c r="PD518" s="24"/>
      <c r="PE518" s="24"/>
      <c r="PF518" s="24"/>
      <c r="PG518" s="24"/>
      <c r="PH518" s="24"/>
      <c r="PI518" s="24"/>
      <c r="PJ518" s="24"/>
      <c r="PK518" s="24"/>
      <c r="PL518" s="24"/>
      <c r="PM518" s="24"/>
      <c r="PN518" s="24"/>
      <c r="PO518" s="24"/>
      <c r="PP518" s="24"/>
      <c r="PQ518" s="24"/>
      <c r="PR518" s="24"/>
      <c r="PS518" s="24"/>
      <c r="PT518" s="24"/>
      <c r="PU518" s="24"/>
      <c r="PV518" s="24"/>
      <c r="PW518" s="24"/>
      <c r="PX518" s="24"/>
      <c r="PY518" s="24"/>
      <c r="PZ518" s="24"/>
      <c r="QA518" s="24"/>
      <c r="QB518" s="24"/>
      <c r="QC518" s="24"/>
      <c r="QD518" s="24"/>
      <c r="QE518" s="24"/>
      <c r="QF518" s="24"/>
      <c r="QG518" s="24"/>
      <c r="QH518" s="24"/>
      <c r="QI518" s="24"/>
      <c r="QJ518" s="24"/>
      <c r="QK518" s="24"/>
      <c r="QL518" s="24"/>
      <c r="QM518" s="24"/>
      <c r="QN518" s="24"/>
      <c r="QO518" s="24"/>
      <c r="QP518" s="24"/>
      <c r="QQ518" s="24"/>
      <c r="QR518" s="24"/>
      <c r="QS518" s="24"/>
      <c r="QT518" s="24"/>
      <c r="QU518" s="24"/>
      <c r="QV518" s="24"/>
      <c r="QW518" s="24"/>
      <c r="QX518" s="24"/>
      <c r="QY518" s="24"/>
      <c r="QZ518" s="24"/>
      <c r="RA518" s="24"/>
      <c r="RB518" s="24"/>
      <c r="RC518" s="24"/>
      <c r="RD518" s="24"/>
      <c r="RE518" s="24"/>
      <c r="RF518" s="24"/>
      <c r="RG518" s="24"/>
      <c r="RH518" s="24"/>
      <c r="RI518" s="24"/>
      <c r="RJ518" s="24"/>
      <c r="RK518" s="24"/>
      <c r="RL518" s="24"/>
      <c r="RM518" s="24"/>
      <c r="RN518" s="24"/>
      <c r="RO518" s="24"/>
      <c r="RP518" s="24"/>
      <c r="RQ518" s="24"/>
      <c r="RR518" s="24"/>
      <c r="RS518" s="24"/>
      <c r="RT518" s="24"/>
      <c r="RU518" s="24"/>
      <c r="RV518" s="24"/>
      <c r="RW518" s="24"/>
      <c r="RX518" s="24"/>
      <c r="RY518" s="24"/>
      <c r="RZ518" s="24"/>
      <c r="SA518" s="24"/>
      <c r="SB518" s="24"/>
      <c r="SC518" s="24"/>
      <c r="SD518" s="24"/>
      <c r="SE518" s="24"/>
      <c r="SF518" s="24"/>
      <c r="SG518" s="24"/>
      <c r="SH518" s="24"/>
      <c r="SI518" s="24"/>
      <c r="SJ518" s="24"/>
      <c r="SK518" s="24"/>
      <c r="SL518" s="24"/>
      <c r="SM518" s="24"/>
      <c r="SN518" s="24"/>
      <c r="SO518" s="24"/>
      <c r="SP518" s="24"/>
      <c r="SQ518" s="24"/>
      <c r="SR518" s="24"/>
      <c r="SS518" s="24"/>
      <c r="ST518" s="24"/>
      <c r="SU518" s="24"/>
      <c r="SV518" s="24"/>
      <c r="SW518" s="24"/>
      <c r="SX518" s="24"/>
      <c r="SY518" s="24"/>
      <c r="SZ518" s="24"/>
      <c r="TA518" s="24"/>
      <c r="TB518" s="24"/>
      <c r="TC518" s="24"/>
      <c r="TD518" s="24"/>
      <c r="TE518" s="24"/>
      <c r="TF518" s="24"/>
      <c r="TG518" s="24"/>
      <c r="TH518" s="24"/>
      <c r="TI518" s="24"/>
      <c r="TJ518" s="24"/>
      <c r="TK518" s="24"/>
      <c r="TL518" s="24"/>
      <c r="TM518" s="24"/>
      <c r="TN518" s="24"/>
      <c r="TO518" s="24"/>
      <c r="TP518" s="24"/>
      <c r="TQ518" s="24"/>
      <c r="TR518" s="24"/>
      <c r="TS518" s="24"/>
      <c r="TT518" s="24"/>
      <c r="TU518" s="24"/>
      <c r="TV518" s="24"/>
      <c r="TW518" s="24"/>
      <c r="TX518" s="24"/>
      <c r="TY518" s="24"/>
      <c r="TZ518" s="24"/>
      <c r="UA518" s="24"/>
      <c r="UB518" s="24"/>
      <c r="UC518" s="24"/>
      <c r="UD518" s="24"/>
      <c r="UE518" s="24"/>
      <c r="UF518" s="24"/>
      <c r="UG518" s="24"/>
      <c r="UH518" s="24"/>
      <c r="UI518" s="24"/>
      <c r="UJ518" s="24"/>
      <c r="UK518" s="24"/>
      <c r="UL518" s="24"/>
      <c r="UM518" s="24"/>
      <c r="UN518" s="24"/>
      <c r="UO518" s="24"/>
      <c r="UP518" s="24"/>
      <c r="UQ518" s="24"/>
      <c r="UR518" s="24"/>
      <c r="US518" s="24"/>
      <c r="UT518" s="24"/>
      <c r="UU518" s="24"/>
      <c r="UV518" s="24"/>
      <c r="UW518" s="24"/>
      <c r="UX518" s="24"/>
      <c r="UY518" s="24"/>
      <c r="UZ518" s="24"/>
      <c r="VA518" s="24"/>
      <c r="VB518" s="24"/>
      <c r="VC518" s="24"/>
      <c r="VD518" s="24"/>
    </row>
    <row r="519" spans="1:576" s="23" customFormat="1" ht="15" customHeight="1" x14ac:dyDescent="0.2">
      <c r="A519" s="18">
        <v>17</v>
      </c>
      <c r="B519" s="19" t="s">
        <v>335</v>
      </c>
      <c r="C519" s="19" t="s">
        <v>336</v>
      </c>
      <c r="D519" s="20">
        <v>14</v>
      </c>
      <c r="E519" s="19" t="s">
        <v>255</v>
      </c>
      <c r="F519" s="19" t="s">
        <v>337</v>
      </c>
      <c r="G519" s="131" t="s">
        <v>116</v>
      </c>
      <c r="H519" s="22">
        <v>40</v>
      </c>
      <c r="I519" s="157" t="s">
        <v>123</v>
      </c>
      <c r="J519" s="156" t="s">
        <v>117</v>
      </c>
      <c r="K519" s="21" t="s">
        <v>301</v>
      </c>
      <c r="L519" s="21" t="s">
        <v>301</v>
      </c>
      <c r="M519" s="22">
        <v>1</v>
      </c>
      <c r="N519" s="62">
        <v>14012</v>
      </c>
      <c r="O519" s="62"/>
      <c r="P519" s="62"/>
      <c r="Q519" s="62">
        <f t="shared" si="255"/>
        <v>14012</v>
      </c>
      <c r="R519" s="62"/>
      <c r="S519" s="62">
        <f t="shared" si="246"/>
        <v>2634.166666666667</v>
      </c>
      <c r="T519" s="62">
        <f t="shared" si="247"/>
        <v>26341.666666666668</v>
      </c>
      <c r="U519" s="62">
        <f t="shared" si="248"/>
        <v>2101.7999999999997</v>
      </c>
      <c r="V519" s="62">
        <f t="shared" si="249"/>
        <v>420.35999999999996</v>
      </c>
      <c r="W519" s="62">
        <f t="shared" si="250"/>
        <v>700.6</v>
      </c>
      <c r="X519" s="62">
        <f t="shared" si="251"/>
        <v>280.24</v>
      </c>
      <c r="Y519" s="62">
        <v>1114</v>
      </c>
      <c r="Z519" s="62">
        <v>679</v>
      </c>
      <c r="AA519" s="64">
        <f t="shared" si="254"/>
        <v>7902.5</v>
      </c>
      <c r="AB519" s="64">
        <f t="shared" si="256"/>
        <v>22381.194444444445</v>
      </c>
      <c r="AC519" s="64">
        <f t="shared" si="257"/>
        <v>268574.33333333337</v>
      </c>
      <c r="AD519" s="64"/>
      <c r="AE519" s="64"/>
      <c r="AF519" s="64"/>
      <c r="AG519" s="64"/>
      <c r="AH519" s="64"/>
      <c r="AI519" s="64"/>
      <c r="AJ519" s="64"/>
      <c r="AK519" s="64"/>
      <c r="AL519" s="6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  <c r="IU519" s="24"/>
      <c r="IV519" s="24"/>
      <c r="IW519" s="24"/>
      <c r="IX519" s="24"/>
      <c r="IY519" s="24"/>
      <c r="IZ519" s="24"/>
      <c r="JA519" s="24"/>
      <c r="JB519" s="24"/>
      <c r="JC519" s="24"/>
      <c r="JD519" s="24"/>
      <c r="JE519" s="24"/>
      <c r="JF519" s="24"/>
      <c r="JG519" s="24"/>
      <c r="JH519" s="24"/>
      <c r="JI519" s="24"/>
      <c r="JJ519" s="24"/>
      <c r="JK519" s="24"/>
      <c r="JL519" s="24"/>
      <c r="JM519" s="24"/>
      <c r="JN519" s="24"/>
      <c r="JO519" s="24"/>
      <c r="JP519" s="24"/>
      <c r="JQ519" s="24"/>
      <c r="JR519" s="24"/>
      <c r="JS519" s="24"/>
      <c r="JT519" s="24"/>
      <c r="JU519" s="24"/>
      <c r="JV519" s="24"/>
      <c r="JW519" s="24"/>
      <c r="JX519" s="24"/>
      <c r="JY519" s="24"/>
      <c r="JZ519" s="24"/>
      <c r="KA519" s="24"/>
      <c r="KB519" s="24"/>
      <c r="KC519" s="24"/>
      <c r="KD519" s="24"/>
      <c r="KE519" s="24"/>
      <c r="KF519" s="24"/>
      <c r="KG519" s="24"/>
      <c r="KH519" s="24"/>
      <c r="KI519" s="24"/>
      <c r="KJ519" s="24"/>
      <c r="KK519" s="24"/>
      <c r="KL519" s="24"/>
      <c r="KM519" s="24"/>
      <c r="KN519" s="24"/>
      <c r="KO519" s="24"/>
      <c r="KP519" s="24"/>
      <c r="KQ519" s="24"/>
      <c r="KR519" s="24"/>
      <c r="KS519" s="24"/>
      <c r="KT519" s="24"/>
      <c r="KU519" s="24"/>
      <c r="KV519" s="24"/>
      <c r="KW519" s="24"/>
      <c r="KX519" s="24"/>
      <c r="KY519" s="24"/>
      <c r="KZ519" s="24"/>
      <c r="LA519" s="24"/>
      <c r="LB519" s="24"/>
      <c r="LC519" s="24"/>
      <c r="LD519" s="24"/>
      <c r="LE519" s="24"/>
      <c r="LF519" s="24"/>
      <c r="LG519" s="24"/>
      <c r="LH519" s="24"/>
      <c r="LI519" s="24"/>
      <c r="LJ519" s="24"/>
      <c r="LK519" s="24"/>
      <c r="LL519" s="24"/>
      <c r="LM519" s="24"/>
      <c r="LN519" s="24"/>
      <c r="LO519" s="24"/>
      <c r="LP519" s="24"/>
      <c r="LQ519" s="24"/>
      <c r="LR519" s="24"/>
      <c r="LS519" s="24"/>
      <c r="LT519" s="24"/>
      <c r="LU519" s="24"/>
      <c r="LV519" s="24"/>
      <c r="LW519" s="24"/>
      <c r="LX519" s="24"/>
      <c r="LY519" s="24"/>
      <c r="LZ519" s="24"/>
      <c r="MA519" s="24"/>
      <c r="MB519" s="24"/>
      <c r="MC519" s="24"/>
      <c r="MD519" s="24"/>
      <c r="ME519" s="24"/>
      <c r="MF519" s="24"/>
      <c r="MG519" s="24"/>
      <c r="MH519" s="24"/>
      <c r="MI519" s="24"/>
      <c r="MJ519" s="24"/>
      <c r="MK519" s="24"/>
      <c r="ML519" s="24"/>
      <c r="MM519" s="24"/>
      <c r="MN519" s="24"/>
      <c r="MO519" s="24"/>
      <c r="MP519" s="24"/>
      <c r="MQ519" s="24"/>
      <c r="MR519" s="24"/>
      <c r="MS519" s="24"/>
      <c r="MT519" s="24"/>
      <c r="MU519" s="24"/>
      <c r="MV519" s="24"/>
      <c r="MW519" s="24"/>
      <c r="MX519" s="24"/>
      <c r="MY519" s="24"/>
      <c r="MZ519" s="24"/>
      <c r="NA519" s="24"/>
      <c r="NB519" s="24"/>
      <c r="NC519" s="24"/>
      <c r="ND519" s="24"/>
      <c r="NE519" s="24"/>
      <c r="NF519" s="24"/>
      <c r="NG519" s="24"/>
      <c r="NH519" s="24"/>
      <c r="NI519" s="24"/>
      <c r="NJ519" s="24"/>
      <c r="NK519" s="24"/>
      <c r="NL519" s="24"/>
      <c r="NM519" s="24"/>
      <c r="NN519" s="24"/>
      <c r="NO519" s="24"/>
      <c r="NP519" s="24"/>
      <c r="NQ519" s="24"/>
      <c r="NR519" s="24"/>
      <c r="NS519" s="24"/>
      <c r="NT519" s="24"/>
      <c r="NU519" s="24"/>
      <c r="NV519" s="24"/>
      <c r="NW519" s="24"/>
      <c r="NX519" s="24"/>
      <c r="NY519" s="24"/>
      <c r="NZ519" s="24"/>
      <c r="OA519" s="24"/>
      <c r="OB519" s="24"/>
      <c r="OC519" s="24"/>
      <c r="OD519" s="24"/>
      <c r="OE519" s="24"/>
      <c r="OF519" s="24"/>
      <c r="OG519" s="24"/>
      <c r="OH519" s="24"/>
      <c r="OI519" s="24"/>
      <c r="OJ519" s="24"/>
      <c r="OK519" s="24"/>
      <c r="OL519" s="24"/>
      <c r="OM519" s="24"/>
      <c r="ON519" s="24"/>
      <c r="OO519" s="24"/>
      <c r="OP519" s="24"/>
      <c r="OQ519" s="24"/>
      <c r="OR519" s="24"/>
      <c r="OS519" s="24"/>
      <c r="OT519" s="24"/>
      <c r="OU519" s="24"/>
      <c r="OV519" s="24"/>
      <c r="OW519" s="24"/>
      <c r="OX519" s="24"/>
      <c r="OY519" s="24"/>
      <c r="OZ519" s="24"/>
      <c r="PA519" s="24"/>
      <c r="PB519" s="24"/>
      <c r="PC519" s="24"/>
      <c r="PD519" s="24"/>
      <c r="PE519" s="24"/>
      <c r="PF519" s="24"/>
      <c r="PG519" s="24"/>
      <c r="PH519" s="24"/>
      <c r="PI519" s="24"/>
      <c r="PJ519" s="24"/>
      <c r="PK519" s="24"/>
      <c r="PL519" s="24"/>
      <c r="PM519" s="24"/>
      <c r="PN519" s="24"/>
      <c r="PO519" s="24"/>
      <c r="PP519" s="24"/>
      <c r="PQ519" s="24"/>
      <c r="PR519" s="24"/>
      <c r="PS519" s="24"/>
      <c r="PT519" s="24"/>
      <c r="PU519" s="24"/>
      <c r="PV519" s="24"/>
      <c r="PW519" s="24"/>
      <c r="PX519" s="24"/>
      <c r="PY519" s="24"/>
      <c r="PZ519" s="24"/>
      <c r="QA519" s="24"/>
      <c r="QB519" s="24"/>
      <c r="QC519" s="24"/>
      <c r="QD519" s="24"/>
      <c r="QE519" s="24"/>
      <c r="QF519" s="24"/>
      <c r="QG519" s="24"/>
      <c r="QH519" s="24"/>
      <c r="QI519" s="24"/>
      <c r="QJ519" s="24"/>
      <c r="QK519" s="24"/>
      <c r="QL519" s="24"/>
      <c r="QM519" s="24"/>
      <c r="QN519" s="24"/>
      <c r="QO519" s="24"/>
      <c r="QP519" s="24"/>
      <c r="QQ519" s="24"/>
      <c r="QR519" s="24"/>
      <c r="QS519" s="24"/>
      <c r="QT519" s="24"/>
      <c r="QU519" s="24"/>
      <c r="QV519" s="24"/>
      <c r="QW519" s="24"/>
      <c r="QX519" s="24"/>
      <c r="QY519" s="24"/>
      <c r="QZ519" s="24"/>
      <c r="RA519" s="24"/>
      <c r="RB519" s="24"/>
      <c r="RC519" s="24"/>
      <c r="RD519" s="24"/>
      <c r="RE519" s="24"/>
      <c r="RF519" s="24"/>
      <c r="RG519" s="24"/>
      <c r="RH519" s="24"/>
      <c r="RI519" s="24"/>
      <c r="RJ519" s="24"/>
      <c r="RK519" s="24"/>
      <c r="RL519" s="24"/>
      <c r="RM519" s="24"/>
      <c r="RN519" s="24"/>
      <c r="RO519" s="24"/>
      <c r="RP519" s="24"/>
      <c r="RQ519" s="24"/>
      <c r="RR519" s="24"/>
      <c r="RS519" s="24"/>
      <c r="RT519" s="24"/>
      <c r="RU519" s="24"/>
      <c r="RV519" s="24"/>
      <c r="RW519" s="24"/>
      <c r="RX519" s="24"/>
      <c r="RY519" s="24"/>
      <c r="RZ519" s="24"/>
      <c r="SA519" s="24"/>
      <c r="SB519" s="24"/>
      <c r="SC519" s="24"/>
      <c r="SD519" s="24"/>
      <c r="SE519" s="24"/>
      <c r="SF519" s="24"/>
      <c r="SG519" s="24"/>
      <c r="SH519" s="24"/>
      <c r="SI519" s="24"/>
      <c r="SJ519" s="24"/>
      <c r="SK519" s="24"/>
      <c r="SL519" s="24"/>
      <c r="SM519" s="24"/>
      <c r="SN519" s="24"/>
      <c r="SO519" s="24"/>
      <c r="SP519" s="24"/>
      <c r="SQ519" s="24"/>
      <c r="SR519" s="24"/>
      <c r="SS519" s="24"/>
      <c r="ST519" s="24"/>
      <c r="SU519" s="24"/>
      <c r="SV519" s="24"/>
      <c r="SW519" s="24"/>
      <c r="SX519" s="24"/>
      <c r="SY519" s="24"/>
      <c r="SZ519" s="24"/>
      <c r="TA519" s="24"/>
      <c r="TB519" s="24"/>
      <c r="TC519" s="24"/>
      <c r="TD519" s="24"/>
      <c r="TE519" s="24"/>
      <c r="TF519" s="24"/>
      <c r="TG519" s="24"/>
      <c r="TH519" s="24"/>
      <c r="TI519" s="24"/>
      <c r="TJ519" s="24"/>
      <c r="TK519" s="24"/>
      <c r="TL519" s="24"/>
      <c r="TM519" s="24"/>
      <c r="TN519" s="24"/>
      <c r="TO519" s="24"/>
      <c r="TP519" s="24"/>
      <c r="TQ519" s="24"/>
      <c r="TR519" s="24"/>
      <c r="TS519" s="24"/>
      <c r="TT519" s="24"/>
      <c r="TU519" s="24"/>
      <c r="TV519" s="24"/>
      <c r="TW519" s="24"/>
      <c r="TX519" s="24"/>
      <c r="TY519" s="24"/>
      <c r="TZ519" s="24"/>
      <c r="UA519" s="24"/>
      <c r="UB519" s="24"/>
      <c r="UC519" s="24"/>
      <c r="UD519" s="24"/>
      <c r="UE519" s="24"/>
      <c r="UF519" s="24"/>
      <c r="UG519" s="24"/>
      <c r="UH519" s="24"/>
      <c r="UI519" s="24"/>
      <c r="UJ519" s="24"/>
      <c r="UK519" s="24"/>
      <c r="UL519" s="24"/>
      <c r="UM519" s="24"/>
      <c r="UN519" s="24"/>
      <c r="UO519" s="24"/>
      <c r="UP519" s="24"/>
      <c r="UQ519" s="24"/>
      <c r="UR519" s="24"/>
      <c r="US519" s="24"/>
      <c r="UT519" s="24"/>
      <c r="UU519" s="24"/>
      <c r="UV519" s="24"/>
      <c r="UW519" s="24"/>
      <c r="UX519" s="24"/>
      <c r="UY519" s="24"/>
      <c r="UZ519" s="24"/>
      <c r="VA519" s="24"/>
      <c r="VB519" s="24"/>
      <c r="VC519" s="24"/>
      <c r="VD519" s="24"/>
    </row>
    <row r="520" spans="1:576" s="23" customFormat="1" ht="15" customHeight="1" x14ac:dyDescent="0.2">
      <c r="A520" s="18">
        <v>18</v>
      </c>
      <c r="B520" s="89" t="s">
        <v>335</v>
      </c>
      <c r="C520" s="89" t="s">
        <v>336</v>
      </c>
      <c r="D520" s="20">
        <v>14</v>
      </c>
      <c r="E520" s="89" t="s">
        <v>255</v>
      </c>
      <c r="F520" s="89" t="s">
        <v>337</v>
      </c>
      <c r="G520" s="134" t="s">
        <v>351</v>
      </c>
      <c r="H520" s="22">
        <v>40</v>
      </c>
      <c r="I520" s="22" t="s">
        <v>109</v>
      </c>
      <c r="J520" s="21" t="s">
        <v>209</v>
      </c>
      <c r="K520" s="21" t="s">
        <v>283</v>
      </c>
      <c r="L520" s="21" t="s">
        <v>301</v>
      </c>
      <c r="M520" s="22">
        <v>1</v>
      </c>
      <c r="N520" s="101">
        <v>14024</v>
      </c>
      <c r="O520" s="62"/>
      <c r="P520" s="62"/>
      <c r="Q520" s="62">
        <f t="shared" si="255"/>
        <v>14024</v>
      </c>
      <c r="R520" s="62">
        <f>70.1*8</f>
        <v>560.79999999999995</v>
      </c>
      <c r="S520" s="62">
        <f t="shared" si="246"/>
        <v>2582</v>
      </c>
      <c r="T520" s="62">
        <f t="shared" si="247"/>
        <v>25820</v>
      </c>
      <c r="U520" s="62">
        <f t="shared" si="248"/>
        <v>2103.6</v>
      </c>
      <c r="V520" s="62">
        <f t="shared" si="249"/>
        <v>420.71999999999997</v>
      </c>
      <c r="W520" s="62">
        <f t="shared" si="250"/>
        <v>701.2</v>
      </c>
      <c r="X520" s="62">
        <f t="shared" si="251"/>
        <v>280.48</v>
      </c>
      <c r="Y520" s="62">
        <v>869</v>
      </c>
      <c r="Z520" s="62">
        <v>599</v>
      </c>
      <c r="AA520" s="64">
        <f t="shared" si="254"/>
        <v>7746</v>
      </c>
      <c r="AB520" s="64">
        <f t="shared" si="256"/>
        <v>22571.133333333331</v>
      </c>
      <c r="AC520" s="64">
        <f t="shared" si="257"/>
        <v>270853.59999999998</v>
      </c>
      <c r="AD520" s="64"/>
      <c r="AE520" s="64"/>
      <c r="AF520" s="64"/>
      <c r="AG520" s="64"/>
      <c r="AH520" s="64"/>
      <c r="AI520" s="64"/>
      <c r="AJ520" s="64"/>
      <c r="AK520" s="64"/>
      <c r="AL520" s="6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  <c r="IY520" s="24"/>
      <c r="IZ520" s="24"/>
      <c r="JA520" s="24"/>
      <c r="JB520" s="24"/>
      <c r="JC520" s="24"/>
      <c r="JD520" s="24"/>
      <c r="JE520" s="24"/>
      <c r="JF520" s="24"/>
      <c r="JG520" s="24"/>
      <c r="JH520" s="24"/>
      <c r="JI520" s="24"/>
      <c r="JJ520" s="24"/>
      <c r="JK520" s="24"/>
      <c r="JL520" s="24"/>
      <c r="JM520" s="24"/>
      <c r="JN520" s="24"/>
      <c r="JO520" s="24"/>
      <c r="JP520" s="24"/>
      <c r="JQ520" s="24"/>
      <c r="JR520" s="24"/>
      <c r="JS520" s="24"/>
      <c r="JT520" s="24"/>
      <c r="JU520" s="24"/>
      <c r="JV520" s="24"/>
      <c r="JW520" s="24"/>
      <c r="JX520" s="24"/>
      <c r="JY520" s="24"/>
      <c r="JZ520" s="24"/>
      <c r="KA520" s="24"/>
      <c r="KB520" s="24"/>
      <c r="KC520" s="24"/>
      <c r="KD520" s="24"/>
      <c r="KE520" s="24"/>
      <c r="KF520" s="24"/>
      <c r="KG520" s="24"/>
      <c r="KH520" s="24"/>
      <c r="KI520" s="24"/>
      <c r="KJ520" s="24"/>
      <c r="KK520" s="24"/>
      <c r="KL520" s="24"/>
      <c r="KM520" s="24"/>
      <c r="KN520" s="24"/>
      <c r="KO520" s="24"/>
      <c r="KP520" s="24"/>
      <c r="KQ520" s="24"/>
      <c r="KR520" s="24"/>
      <c r="KS520" s="24"/>
      <c r="KT520" s="24"/>
      <c r="KU520" s="24"/>
      <c r="KV520" s="24"/>
      <c r="KW520" s="24"/>
      <c r="KX520" s="24"/>
      <c r="KY520" s="24"/>
      <c r="KZ520" s="24"/>
      <c r="LA520" s="24"/>
      <c r="LB520" s="24"/>
      <c r="LC520" s="24"/>
      <c r="LD520" s="24"/>
      <c r="LE520" s="24"/>
      <c r="LF520" s="24"/>
      <c r="LG520" s="24"/>
      <c r="LH520" s="24"/>
      <c r="LI520" s="24"/>
      <c r="LJ520" s="24"/>
      <c r="LK520" s="24"/>
      <c r="LL520" s="24"/>
      <c r="LM520" s="24"/>
      <c r="LN520" s="24"/>
      <c r="LO520" s="24"/>
      <c r="LP520" s="24"/>
      <c r="LQ520" s="24"/>
      <c r="LR520" s="24"/>
      <c r="LS520" s="24"/>
      <c r="LT520" s="24"/>
      <c r="LU520" s="24"/>
      <c r="LV520" s="24"/>
      <c r="LW520" s="24"/>
      <c r="LX520" s="24"/>
      <c r="LY520" s="24"/>
      <c r="LZ520" s="24"/>
      <c r="MA520" s="24"/>
      <c r="MB520" s="24"/>
      <c r="MC520" s="24"/>
      <c r="MD520" s="24"/>
      <c r="ME520" s="24"/>
      <c r="MF520" s="24"/>
      <c r="MG520" s="24"/>
      <c r="MH520" s="24"/>
      <c r="MI520" s="24"/>
      <c r="MJ520" s="24"/>
      <c r="MK520" s="24"/>
      <c r="ML520" s="24"/>
      <c r="MM520" s="24"/>
      <c r="MN520" s="24"/>
      <c r="MO520" s="24"/>
      <c r="MP520" s="24"/>
      <c r="MQ520" s="24"/>
      <c r="MR520" s="24"/>
      <c r="MS520" s="24"/>
      <c r="MT520" s="24"/>
      <c r="MU520" s="24"/>
      <c r="MV520" s="24"/>
      <c r="MW520" s="24"/>
      <c r="MX520" s="24"/>
      <c r="MY520" s="24"/>
      <c r="MZ520" s="24"/>
      <c r="NA520" s="24"/>
      <c r="NB520" s="24"/>
      <c r="NC520" s="24"/>
      <c r="ND520" s="24"/>
      <c r="NE520" s="24"/>
      <c r="NF520" s="24"/>
      <c r="NG520" s="24"/>
      <c r="NH520" s="24"/>
      <c r="NI520" s="24"/>
      <c r="NJ520" s="24"/>
      <c r="NK520" s="24"/>
      <c r="NL520" s="24"/>
      <c r="NM520" s="24"/>
      <c r="NN520" s="24"/>
      <c r="NO520" s="24"/>
      <c r="NP520" s="24"/>
      <c r="NQ520" s="24"/>
      <c r="NR520" s="24"/>
      <c r="NS520" s="24"/>
      <c r="NT520" s="24"/>
      <c r="NU520" s="24"/>
      <c r="NV520" s="24"/>
      <c r="NW520" s="24"/>
      <c r="NX520" s="24"/>
      <c r="NY520" s="24"/>
      <c r="NZ520" s="24"/>
      <c r="OA520" s="24"/>
      <c r="OB520" s="24"/>
      <c r="OC520" s="24"/>
      <c r="OD520" s="24"/>
      <c r="OE520" s="24"/>
      <c r="OF520" s="24"/>
      <c r="OG520" s="24"/>
      <c r="OH520" s="24"/>
      <c r="OI520" s="24"/>
      <c r="OJ520" s="24"/>
      <c r="OK520" s="24"/>
      <c r="OL520" s="24"/>
      <c r="OM520" s="24"/>
      <c r="ON520" s="24"/>
      <c r="OO520" s="24"/>
      <c r="OP520" s="24"/>
      <c r="OQ520" s="24"/>
      <c r="OR520" s="24"/>
      <c r="OS520" s="24"/>
      <c r="OT520" s="24"/>
      <c r="OU520" s="24"/>
      <c r="OV520" s="24"/>
      <c r="OW520" s="24"/>
      <c r="OX520" s="24"/>
      <c r="OY520" s="24"/>
      <c r="OZ520" s="24"/>
      <c r="PA520" s="24"/>
      <c r="PB520" s="24"/>
      <c r="PC520" s="24"/>
      <c r="PD520" s="24"/>
      <c r="PE520" s="24"/>
      <c r="PF520" s="24"/>
      <c r="PG520" s="24"/>
      <c r="PH520" s="24"/>
      <c r="PI520" s="24"/>
      <c r="PJ520" s="24"/>
      <c r="PK520" s="24"/>
      <c r="PL520" s="24"/>
      <c r="PM520" s="24"/>
      <c r="PN520" s="24"/>
      <c r="PO520" s="24"/>
      <c r="PP520" s="24"/>
      <c r="PQ520" s="24"/>
      <c r="PR520" s="24"/>
      <c r="PS520" s="24"/>
      <c r="PT520" s="24"/>
      <c r="PU520" s="24"/>
      <c r="PV520" s="24"/>
      <c r="PW520" s="24"/>
      <c r="PX520" s="24"/>
      <c r="PY520" s="24"/>
      <c r="PZ520" s="24"/>
      <c r="QA520" s="24"/>
      <c r="QB520" s="24"/>
      <c r="QC520" s="24"/>
      <c r="QD520" s="24"/>
      <c r="QE520" s="24"/>
      <c r="QF520" s="24"/>
      <c r="QG520" s="24"/>
      <c r="QH520" s="24"/>
      <c r="QI520" s="24"/>
      <c r="QJ520" s="24"/>
      <c r="QK520" s="24"/>
      <c r="QL520" s="24"/>
      <c r="QM520" s="24"/>
      <c r="QN520" s="24"/>
      <c r="QO520" s="24"/>
      <c r="QP520" s="24"/>
      <c r="QQ520" s="24"/>
      <c r="QR520" s="24"/>
      <c r="QS520" s="24"/>
      <c r="QT520" s="24"/>
      <c r="QU520" s="24"/>
      <c r="QV520" s="24"/>
      <c r="QW520" s="24"/>
      <c r="QX520" s="24"/>
      <c r="QY520" s="24"/>
      <c r="QZ520" s="24"/>
      <c r="RA520" s="24"/>
      <c r="RB520" s="24"/>
      <c r="RC520" s="24"/>
      <c r="RD520" s="24"/>
      <c r="RE520" s="24"/>
      <c r="RF520" s="24"/>
      <c r="RG520" s="24"/>
      <c r="RH520" s="24"/>
      <c r="RI520" s="24"/>
      <c r="RJ520" s="24"/>
      <c r="RK520" s="24"/>
      <c r="RL520" s="24"/>
      <c r="RM520" s="24"/>
      <c r="RN520" s="24"/>
      <c r="RO520" s="24"/>
      <c r="RP520" s="24"/>
      <c r="RQ520" s="24"/>
      <c r="RR520" s="24"/>
      <c r="RS520" s="24"/>
      <c r="RT520" s="24"/>
      <c r="RU520" s="24"/>
      <c r="RV520" s="24"/>
      <c r="RW520" s="24"/>
      <c r="RX520" s="24"/>
      <c r="RY520" s="24"/>
      <c r="RZ520" s="24"/>
      <c r="SA520" s="24"/>
      <c r="SB520" s="24"/>
      <c r="SC520" s="24"/>
      <c r="SD520" s="24"/>
      <c r="SE520" s="24"/>
      <c r="SF520" s="24"/>
      <c r="SG520" s="24"/>
      <c r="SH520" s="24"/>
      <c r="SI520" s="24"/>
      <c r="SJ520" s="24"/>
      <c r="SK520" s="24"/>
      <c r="SL520" s="24"/>
      <c r="SM520" s="24"/>
      <c r="SN520" s="24"/>
      <c r="SO520" s="24"/>
      <c r="SP520" s="24"/>
      <c r="SQ520" s="24"/>
      <c r="SR520" s="24"/>
      <c r="SS520" s="24"/>
      <c r="ST520" s="24"/>
      <c r="SU520" s="24"/>
      <c r="SV520" s="24"/>
      <c r="SW520" s="24"/>
      <c r="SX520" s="24"/>
      <c r="SY520" s="24"/>
      <c r="SZ520" s="24"/>
      <c r="TA520" s="24"/>
      <c r="TB520" s="24"/>
      <c r="TC520" s="24"/>
      <c r="TD520" s="24"/>
      <c r="TE520" s="24"/>
      <c r="TF520" s="24"/>
      <c r="TG520" s="24"/>
      <c r="TH520" s="24"/>
      <c r="TI520" s="24"/>
      <c r="TJ520" s="24"/>
      <c r="TK520" s="24"/>
      <c r="TL520" s="24"/>
      <c r="TM520" s="24"/>
      <c r="TN520" s="24"/>
      <c r="TO520" s="24"/>
      <c r="TP520" s="24"/>
      <c r="TQ520" s="24"/>
      <c r="TR520" s="24"/>
      <c r="TS520" s="24"/>
      <c r="TT520" s="24"/>
      <c r="TU520" s="24"/>
      <c r="TV520" s="24"/>
      <c r="TW520" s="24"/>
      <c r="TX520" s="24"/>
      <c r="TY520" s="24"/>
      <c r="TZ520" s="24"/>
      <c r="UA520" s="24"/>
      <c r="UB520" s="24"/>
      <c r="UC520" s="24"/>
      <c r="UD520" s="24"/>
      <c r="UE520" s="24"/>
      <c r="UF520" s="24"/>
      <c r="UG520" s="24"/>
      <c r="UH520" s="24"/>
      <c r="UI520" s="24"/>
      <c r="UJ520" s="24"/>
      <c r="UK520" s="24"/>
      <c r="UL520" s="24"/>
      <c r="UM520" s="24"/>
      <c r="UN520" s="24"/>
      <c r="UO520" s="24"/>
      <c r="UP520" s="24"/>
      <c r="UQ520" s="24"/>
      <c r="UR520" s="24"/>
      <c r="US520" s="24"/>
      <c r="UT520" s="24"/>
      <c r="UU520" s="24"/>
      <c r="UV520" s="24"/>
      <c r="UW520" s="24"/>
      <c r="UX520" s="24"/>
      <c r="UY520" s="24"/>
      <c r="UZ520" s="24"/>
      <c r="VA520" s="24"/>
      <c r="VB520" s="24"/>
      <c r="VC520" s="24"/>
      <c r="VD520" s="24"/>
    </row>
    <row r="521" spans="1:576" s="198" customFormat="1" ht="15" customHeight="1" x14ac:dyDescent="0.2">
      <c r="A521" s="18">
        <v>19</v>
      </c>
      <c r="B521" s="189" t="s">
        <v>335</v>
      </c>
      <c r="C521" s="189" t="s">
        <v>336</v>
      </c>
      <c r="D521" s="190">
        <v>14</v>
      </c>
      <c r="E521" s="189" t="s">
        <v>256</v>
      </c>
      <c r="F521" s="189" t="s">
        <v>337</v>
      </c>
      <c r="G521" s="192">
        <v>10</v>
      </c>
      <c r="H521" s="193">
        <v>40</v>
      </c>
      <c r="I521" s="193" t="s">
        <v>109</v>
      </c>
      <c r="J521" s="191" t="s">
        <v>84</v>
      </c>
      <c r="K521" s="191" t="s">
        <v>276</v>
      </c>
      <c r="L521" s="191" t="s">
        <v>193</v>
      </c>
      <c r="M521" s="193">
        <v>1</v>
      </c>
      <c r="N521" s="194">
        <f>15856+300</f>
        <v>16156</v>
      </c>
      <c r="O521" s="194"/>
      <c r="P521" s="194"/>
      <c r="Q521" s="62">
        <f t="shared" si="255"/>
        <v>16156</v>
      </c>
      <c r="R521" s="194"/>
      <c r="S521" s="194">
        <f t="shared" si="246"/>
        <v>2943</v>
      </c>
      <c r="T521" s="194">
        <f t="shared" si="247"/>
        <v>29430</v>
      </c>
      <c r="U521" s="194">
        <f t="shared" si="248"/>
        <v>2423.4</v>
      </c>
      <c r="V521" s="194">
        <f t="shared" si="249"/>
        <v>484.68</v>
      </c>
      <c r="W521" s="194">
        <f t="shared" si="250"/>
        <v>807.80000000000007</v>
      </c>
      <c r="X521" s="194">
        <f t="shared" si="251"/>
        <v>323.12</v>
      </c>
      <c r="Y521" s="194">
        <v>931</v>
      </c>
      <c r="Z521" s="194">
        <v>571</v>
      </c>
      <c r="AA521" s="195">
        <f t="shared" si="254"/>
        <v>8829</v>
      </c>
      <c r="AB521" s="64">
        <f t="shared" si="256"/>
        <v>25130.5</v>
      </c>
      <c r="AC521" s="64">
        <f t="shared" si="257"/>
        <v>301566</v>
      </c>
      <c r="AD521" s="195"/>
      <c r="AE521" s="195"/>
      <c r="AF521" s="195"/>
      <c r="AG521" s="195"/>
      <c r="AH521" s="195"/>
      <c r="AI521" s="195"/>
      <c r="AJ521" s="195"/>
      <c r="AK521" s="195"/>
      <c r="AL521" s="195"/>
      <c r="AM521" s="197"/>
      <c r="AN521" s="197"/>
      <c r="AO521" s="197"/>
      <c r="AP521" s="197"/>
      <c r="AQ521" s="197"/>
      <c r="AR521" s="197"/>
      <c r="AS521" s="197"/>
      <c r="AT521" s="197"/>
      <c r="AU521" s="197"/>
      <c r="AV521" s="197"/>
      <c r="AW521" s="197"/>
      <c r="AX521" s="197"/>
      <c r="AY521" s="197"/>
      <c r="AZ521" s="197"/>
      <c r="BA521" s="197"/>
      <c r="BB521" s="197"/>
      <c r="BC521" s="197"/>
      <c r="BD521" s="197"/>
      <c r="BE521" s="197"/>
      <c r="BF521" s="197"/>
      <c r="BG521" s="197"/>
      <c r="BH521" s="197"/>
      <c r="BI521" s="197"/>
      <c r="BJ521" s="197"/>
      <c r="BK521" s="197"/>
      <c r="BL521" s="197"/>
      <c r="BM521" s="197"/>
      <c r="BN521" s="197"/>
      <c r="BO521" s="197"/>
      <c r="BP521" s="197"/>
      <c r="BQ521" s="197"/>
      <c r="BR521" s="197"/>
      <c r="BS521" s="197"/>
      <c r="BT521" s="197"/>
      <c r="BU521" s="197"/>
      <c r="BV521" s="197"/>
      <c r="BW521" s="197"/>
      <c r="BX521" s="197"/>
      <c r="BY521" s="197"/>
      <c r="BZ521" s="197"/>
      <c r="CA521" s="197"/>
      <c r="CB521" s="197"/>
      <c r="CC521" s="197"/>
      <c r="CD521" s="197"/>
      <c r="CE521" s="197"/>
      <c r="CF521" s="197"/>
      <c r="CG521" s="197"/>
      <c r="CH521" s="197"/>
      <c r="CI521" s="197"/>
      <c r="CJ521" s="197"/>
      <c r="CK521" s="197"/>
      <c r="CL521" s="197"/>
      <c r="CM521" s="197"/>
      <c r="CN521" s="197"/>
      <c r="CO521" s="197"/>
      <c r="CP521" s="197"/>
      <c r="CQ521" s="197"/>
      <c r="CR521" s="197"/>
      <c r="CS521" s="197"/>
      <c r="CT521" s="197"/>
      <c r="CU521" s="197"/>
      <c r="CV521" s="197"/>
      <c r="CW521" s="197"/>
      <c r="CX521" s="197"/>
      <c r="CY521" s="197"/>
      <c r="CZ521" s="197"/>
      <c r="DA521" s="197"/>
      <c r="DB521" s="197"/>
      <c r="DC521" s="197"/>
      <c r="DD521" s="197"/>
      <c r="DE521" s="197"/>
      <c r="DF521" s="197"/>
      <c r="DG521" s="197"/>
      <c r="DH521" s="197"/>
      <c r="DI521" s="197"/>
      <c r="DJ521" s="197"/>
      <c r="DK521" s="197"/>
      <c r="DL521" s="197"/>
      <c r="DM521" s="197"/>
      <c r="DN521" s="197"/>
      <c r="DO521" s="197"/>
      <c r="DP521" s="197"/>
      <c r="DQ521" s="197"/>
      <c r="DR521" s="197"/>
      <c r="DS521" s="197"/>
      <c r="DT521" s="197"/>
      <c r="DU521" s="197"/>
      <c r="DV521" s="197"/>
      <c r="DW521" s="197"/>
      <c r="DX521" s="197"/>
      <c r="DY521" s="197"/>
      <c r="DZ521" s="197"/>
      <c r="EA521" s="197"/>
      <c r="EB521" s="197"/>
      <c r="EC521" s="197"/>
      <c r="ED521" s="197"/>
      <c r="EE521" s="197"/>
      <c r="EF521" s="197"/>
      <c r="EG521" s="197"/>
      <c r="EH521" s="197"/>
      <c r="EI521" s="197"/>
      <c r="EJ521" s="197"/>
      <c r="EK521" s="197"/>
      <c r="EL521" s="197"/>
      <c r="EM521" s="197"/>
      <c r="EN521" s="197"/>
      <c r="EO521" s="197"/>
      <c r="EP521" s="197"/>
      <c r="EQ521" s="197"/>
      <c r="ER521" s="197"/>
      <c r="ES521" s="197"/>
      <c r="ET521" s="197"/>
      <c r="EU521" s="197"/>
      <c r="EV521" s="197"/>
      <c r="EW521" s="197"/>
      <c r="EX521" s="197"/>
      <c r="EY521" s="197"/>
      <c r="EZ521" s="197"/>
      <c r="FA521" s="197"/>
      <c r="FB521" s="197"/>
      <c r="FC521" s="197"/>
      <c r="FD521" s="197"/>
      <c r="FE521" s="197"/>
      <c r="FF521" s="197"/>
      <c r="FG521" s="197"/>
      <c r="FH521" s="197"/>
      <c r="FI521" s="197"/>
      <c r="FJ521" s="197"/>
      <c r="FK521" s="197"/>
      <c r="FL521" s="197"/>
      <c r="FM521" s="197"/>
      <c r="FN521" s="197"/>
      <c r="FO521" s="197"/>
      <c r="FP521" s="197"/>
      <c r="FQ521" s="197"/>
      <c r="FR521" s="197"/>
      <c r="FS521" s="197"/>
      <c r="FT521" s="197"/>
      <c r="FU521" s="197"/>
      <c r="FV521" s="197"/>
      <c r="FW521" s="197"/>
      <c r="FX521" s="197"/>
      <c r="FY521" s="197"/>
      <c r="FZ521" s="197"/>
      <c r="GA521" s="197"/>
      <c r="GB521" s="197"/>
      <c r="GC521" s="197"/>
      <c r="GD521" s="197"/>
      <c r="GE521" s="197"/>
      <c r="GF521" s="197"/>
      <c r="GG521" s="197"/>
      <c r="GH521" s="197"/>
      <c r="GI521" s="197"/>
      <c r="GJ521" s="197"/>
      <c r="GK521" s="197"/>
      <c r="GL521" s="197"/>
      <c r="GM521" s="197"/>
      <c r="GN521" s="197"/>
      <c r="GO521" s="197"/>
      <c r="GP521" s="197"/>
      <c r="GQ521" s="197"/>
      <c r="GR521" s="197"/>
      <c r="GS521" s="197"/>
      <c r="GT521" s="197"/>
      <c r="GU521" s="197"/>
      <c r="GV521" s="197"/>
      <c r="GW521" s="197"/>
      <c r="GX521" s="197"/>
      <c r="GY521" s="197"/>
      <c r="GZ521" s="197"/>
      <c r="HA521" s="197"/>
      <c r="HB521" s="197"/>
      <c r="HC521" s="197"/>
      <c r="HD521" s="197"/>
      <c r="HE521" s="197"/>
      <c r="HF521" s="197"/>
      <c r="HG521" s="197"/>
      <c r="HH521" s="197"/>
      <c r="HI521" s="197"/>
      <c r="HJ521" s="197"/>
      <c r="HK521" s="197"/>
      <c r="HL521" s="197"/>
      <c r="HM521" s="197"/>
      <c r="HN521" s="197"/>
      <c r="HO521" s="197"/>
      <c r="HP521" s="197"/>
      <c r="HQ521" s="197"/>
      <c r="HR521" s="197"/>
      <c r="HS521" s="197"/>
      <c r="HT521" s="197"/>
      <c r="HU521" s="197"/>
      <c r="HV521" s="197"/>
      <c r="HW521" s="197"/>
      <c r="HX521" s="197"/>
      <c r="HY521" s="197"/>
      <c r="HZ521" s="197"/>
      <c r="IA521" s="197"/>
      <c r="IB521" s="197"/>
      <c r="IC521" s="197"/>
      <c r="ID521" s="197"/>
      <c r="IE521" s="197"/>
      <c r="IF521" s="197"/>
      <c r="IG521" s="197"/>
      <c r="IH521" s="197"/>
      <c r="II521" s="197"/>
      <c r="IJ521" s="197"/>
      <c r="IK521" s="197"/>
      <c r="IL521" s="197"/>
      <c r="IM521" s="197"/>
      <c r="IN521" s="197"/>
      <c r="IO521" s="197"/>
      <c r="IP521" s="197"/>
      <c r="IQ521" s="197"/>
      <c r="IR521" s="197"/>
      <c r="IS521" s="197"/>
      <c r="IT521" s="197"/>
      <c r="IU521" s="197"/>
      <c r="IV521" s="197"/>
      <c r="IW521" s="197"/>
      <c r="IX521" s="197"/>
      <c r="IY521" s="197"/>
      <c r="IZ521" s="197"/>
      <c r="JA521" s="197"/>
      <c r="JB521" s="197"/>
      <c r="JC521" s="197"/>
      <c r="JD521" s="197"/>
      <c r="JE521" s="197"/>
      <c r="JF521" s="197"/>
      <c r="JG521" s="197"/>
      <c r="JH521" s="197"/>
      <c r="JI521" s="197"/>
      <c r="JJ521" s="197"/>
      <c r="JK521" s="197"/>
      <c r="JL521" s="197"/>
      <c r="JM521" s="197"/>
      <c r="JN521" s="197"/>
      <c r="JO521" s="197"/>
      <c r="JP521" s="197"/>
      <c r="JQ521" s="197"/>
      <c r="JR521" s="197"/>
      <c r="JS521" s="197"/>
      <c r="JT521" s="197"/>
      <c r="JU521" s="197"/>
      <c r="JV521" s="197"/>
      <c r="JW521" s="197"/>
      <c r="JX521" s="197"/>
      <c r="JY521" s="197"/>
      <c r="JZ521" s="197"/>
      <c r="KA521" s="197"/>
      <c r="KB521" s="197"/>
      <c r="KC521" s="197"/>
      <c r="KD521" s="197"/>
      <c r="KE521" s="197"/>
      <c r="KF521" s="197"/>
      <c r="KG521" s="197"/>
      <c r="KH521" s="197"/>
      <c r="KI521" s="197"/>
      <c r="KJ521" s="197"/>
      <c r="KK521" s="197"/>
      <c r="KL521" s="197"/>
      <c r="KM521" s="197"/>
      <c r="KN521" s="197"/>
      <c r="KO521" s="197"/>
      <c r="KP521" s="197"/>
      <c r="KQ521" s="197"/>
      <c r="KR521" s="197"/>
      <c r="KS521" s="197"/>
      <c r="KT521" s="197"/>
      <c r="KU521" s="197"/>
      <c r="KV521" s="197"/>
      <c r="KW521" s="197"/>
      <c r="KX521" s="197"/>
      <c r="KY521" s="197"/>
      <c r="KZ521" s="197"/>
      <c r="LA521" s="197"/>
      <c r="LB521" s="197"/>
      <c r="LC521" s="197"/>
      <c r="LD521" s="197"/>
      <c r="LE521" s="197"/>
      <c r="LF521" s="197"/>
      <c r="LG521" s="197"/>
      <c r="LH521" s="197"/>
      <c r="LI521" s="197"/>
      <c r="LJ521" s="197"/>
      <c r="LK521" s="197"/>
      <c r="LL521" s="197"/>
      <c r="LM521" s="197"/>
      <c r="LN521" s="197"/>
      <c r="LO521" s="197"/>
      <c r="LP521" s="197"/>
      <c r="LQ521" s="197"/>
      <c r="LR521" s="197"/>
      <c r="LS521" s="197"/>
      <c r="LT521" s="197"/>
      <c r="LU521" s="197"/>
      <c r="LV521" s="197"/>
      <c r="LW521" s="197"/>
      <c r="LX521" s="197"/>
      <c r="LY521" s="197"/>
      <c r="LZ521" s="197"/>
      <c r="MA521" s="197"/>
      <c r="MB521" s="197"/>
      <c r="MC521" s="197"/>
      <c r="MD521" s="197"/>
      <c r="ME521" s="197"/>
      <c r="MF521" s="197"/>
      <c r="MG521" s="197"/>
      <c r="MH521" s="197"/>
      <c r="MI521" s="197"/>
      <c r="MJ521" s="197"/>
      <c r="MK521" s="197"/>
      <c r="ML521" s="197"/>
      <c r="MM521" s="197"/>
      <c r="MN521" s="197"/>
      <c r="MO521" s="197"/>
      <c r="MP521" s="197"/>
      <c r="MQ521" s="197"/>
      <c r="MR521" s="197"/>
      <c r="MS521" s="197"/>
      <c r="MT521" s="197"/>
      <c r="MU521" s="197"/>
      <c r="MV521" s="197"/>
      <c r="MW521" s="197"/>
      <c r="MX521" s="197"/>
      <c r="MY521" s="197"/>
      <c r="MZ521" s="197"/>
      <c r="NA521" s="197"/>
      <c r="NB521" s="197"/>
      <c r="NC521" s="197"/>
      <c r="ND521" s="197"/>
      <c r="NE521" s="197"/>
      <c r="NF521" s="197"/>
      <c r="NG521" s="197"/>
      <c r="NH521" s="197"/>
      <c r="NI521" s="197"/>
      <c r="NJ521" s="197"/>
      <c r="NK521" s="197"/>
      <c r="NL521" s="197"/>
      <c r="NM521" s="197"/>
      <c r="NN521" s="197"/>
      <c r="NO521" s="197"/>
      <c r="NP521" s="197"/>
      <c r="NQ521" s="197"/>
      <c r="NR521" s="197"/>
      <c r="NS521" s="197"/>
      <c r="NT521" s="197"/>
      <c r="NU521" s="197"/>
      <c r="NV521" s="197"/>
      <c r="NW521" s="197"/>
      <c r="NX521" s="197"/>
      <c r="NY521" s="197"/>
      <c r="NZ521" s="197"/>
      <c r="OA521" s="197"/>
      <c r="OB521" s="197"/>
      <c r="OC521" s="197"/>
      <c r="OD521" s="197"/>
      <c r="OE521" s="197"/>
      <c r="OF521" s="197"/>
      <c r="OG521" s="197"/>
      <c r="OH521" s="197"/>
      <c r="OI521" s="197"/>
      <c r="OJ521" s="197"/>
      <c r="OK521" s="197"/>
      <c r="OL521" s="197"/>
      <c r="OM521" s="197"/>
      <c r="ON521" s="197"/>
      <c r="OO521" s="197"/>
      <c r="OP521" s="197"/>
      <c r="OQ521" s="197"/>
      <c r="OR521" s="197"/>
      <c r="OS521" s="197"/>
      <c r="OT521" s="197"/>
      <c r="OU521" s="197"/>
      <c r="OV521" s="197"/>
      <c r="OW521" s="197"/>
      <c r="OX521" s="197"/>
      <c r="OY521" s="197"/>
      <c r="OZ521" s="197"/>
      <c r="PA521" s="197"/>
      <c r="PB521" s="197"/>
      <c r="PC521" s="197"/>
      <c r="PD521" s="197"/>
      <c r="PE521" s="197"/>
      <c r="PF521" s="197"/>
      <c r="PG521" s="197"/>
      <c r="PH521" s="197"/>
      <c r="PI521" s="197"/>
      <c r="PJ521" s="197"/>
      <c r="PK521" s="197"/>
      <c r="PL521" s="197"/>
      <c r="PM521" s="197"/>
      <c r="PN521" s="197"/>
      <c r="PO521" s="197"/>
      <c r="PP521" s="197"/>
      <c r="PQ521" s="197"/>
      <c r="PR521" s="197"/>
      <c r="PS521" s="197"/>
      <c r="PT521" s="197"/>
      <c r="PU521" s="197"/>
      <c r="PV521" s="197"/>
      <c r="PW521" s="197"/>
      <c r="PX521" s="197"/>
      <c r="PY521" s="197"/>
      <c r="PZ521" s="197"/>
      <c r="QA521" s="197"/>
      <c r="QB521" s="197"/>
      <c r="QC521" s="197"/>
      <c r="QD521" s="197"/>
      <c r="QE521" s="197"/>
      <c r="QF521" s="197"/>
      <c r="QG521" s="197"/>
      <c r="QH521" s="197"/>
      <c r="QI521" s="197"/>
      <c r="QJ521" s="197"/>
      <c r="QK521" s="197"/>
      <c r="QL521" s="197"/>
      <c r="QM521" s="197"/>
      <c r="QN521" s="197"/>
      <c r="QO521" s="197"/>
      <c r="QP521" s="197"/>
      <c r="QQ521" s="197"/>
      <c r="QR521" s="197"/>
      <c r="QS521" s="197"/>
      <c r="QT521" s="197"/>
      <c r="QU521" s="197"/>
      <c r="QV521" s="197"/>
      <c r="QW521" s="197"/>
      <c r="QX521" s="197"/>
      <c r="QY521" s="197"/>
      <c r="QZ521" s="197"/>
      <c r="RA521" s="197"/>
      <c r="RB521" s="197"/>
      <c r="RC521" s="197"/>
      <c r="RD521" s="197"/>
      <c r="RE521" s="197"/>
      <c r="RF521" s="197"/>
      <c r="RG521" s="197"/>
      <c r="RH521" s="197"/>
      <c r="RI521" s="197"/>
      <c r="RJ521" s="197"/>
      <c r="RK521" s="197"/>
      <c r="RL521" s="197"/>
      <c r="RM521" s="197"/>
      <c r="RN521" s="197"/>
      <c r="RO521" s="197"/>
      <c r="RP521" s="197"/>
      <c r="RQ521" s="197"/>
      <c r="RR521" s="197"/>
      <c r="RS521" s="197"/>
      <c r="RT521" s="197"/>
      <c r="RU521" s="197"/>
      <c r="RV521" s="197"/>
      <c r="RW521" s="197"/>
      <c r="RX521" s="197"/>
      <c r="RY521" s="197"/>
      <c r="RZ521" s="197"/>
      <c r="SA521" s="197"/>
      <c r="SB521" s="197"/>
      <c r="SC521" s="197"/>
      <c r="SD521" s="197"/>
      <c r="SE521" s="197"/>
      <c r="SF521" s="197"/>
      <c r="SG521" s="197"/>
      <c r="SH521" s="197"/>
      <c r="SI521" s="197"/>
      <c r="SJ521" s="197"/>
      <c r="SK521" s="197"/>
      <c r="SL521" s="197"/>
      <c r="SM521" s="197"/>
      <c r="SN521" s="197"/>
      <c r="SO521" s="197"/>
      <c r="SP521" s="197"/>
      <c r="SQ521" s="197"/>
      <c r="SR521" s="197"/>
      <c r="SS521" s="197"/>
      <c r="ST521" s="197"/>
      <c r="SU521" s="197"/>
      <c r="SV521" s="197"/>
      <c r="SW521" s="197"/>
      <c r="SX521" s="197"/>
      <c r="SY521" s="197"/>
      <c r="SZ521" s="197"/>
      <c r="TA521" s="197"/>
      <c r="TB521" s="197"/>
      <c r="TC521" s="197"/>
      <c r="TD521" s="197"/>
      <c r="TE521" s="197"/>
      <c r="TF521" s="197"/>
      <c r="TG521" s="197"/>
      <c r="TH521" s="197"/>
      <c r="TI521" s="197"/>
      <c r="TJ521" s="197"/>
      <c r="TK521" s="197"/>
      <c r="TL521" s="197"/>
      <c r="TM521" s="197"/>
      <c r="TN521" s="197"/>
      <c r="TO521" s="197"/>
      <c r="TP521" s="197"/>
      <c r="TQ521" s="197"/>
      <c r="TR521" s="197"/>
      <c r="TS521" s="197"/>
      <c r="TT521" s="197"/>
      <c r="TU521" s="197"/>
      <c r="TV521" s="197"/>
      <c r="TW521" s="197"/>
      <c r="TX521" s="197"/>
      <c r="TY521" s="197"/>
      <c r="TZ521" s="197"/>
      <c r="UA521" s="197"/>
      <c r="UB521" s="197"/>
      <c r="UC521" s="197"/>
      <c r="UD521" s="197"/>
      <c r="UE521" s="197"/>
      <c r="UF521" s="197"/>
      <c r="UG521" s="197"/>
      <c r="UH521" s="197"/>
      <c r="UI521" s="197"/>
      <c r="UJ521" s="197"/>
      <c r="UK521" s="197"/>
      <c r="UL521" s="197"/>
      <c r="UM521" s="197"/>
      <c r="UN521" s="197"/>
      <c r="UO521" s="197"/>
      <c r="UP521" s="197"/>
      <c r="UQ521" s="197"/>
      <c r="UR521" s="197"/>
      <c r="US521" s="197"/>
      <c r="UT521" s="197"/>
      <c r="UU521" s="197"/>
      <c r="UV521" s="197"/>
      <c r="UW521" s="197"/>
      <c r="UX521" s="197"/>
      <c r="UY521" s="197"/>
      <c r="UZ521" s="197"/>
      <c r="VA521" s="197"/>
      <c r="VB521" s="197"/>
      <c r="VC521" s="197"/>
      <c r="VD521" s="197"/>
    </row>
    <row r="522" spans="1:576" s="198" customFormat="1" ht="13.5" customHeight="1" x14ac:dyDescent="0.2">
      <c r="A522" s="18">
        <v>20</v>
      </c>
      <c r="B522" s="89" t="s">
        <v>335</v>
      </c>
      <c r="C522" s="89" t="s">
        <v>336</v>
      </c>
      <c r="D522" s="20">
        <v>14</v>
      </c>
      <c r="E522" s="89" t="s">
        <v>255</v>
      </c>
      <c r="F522" s="89" t="s">
        <v>337</v>
      </c>
      <c r="G522" s="130">
        <v>12</v>
      </c>
      <c r="H522" s="22">
        <v>40</v>
      </c>
      <c r="I522" s="22" t="s">
        <v>109</v>
      </c>
      <c r="J522" s="21" t="s">
        <v>94</v>
      </c>
      <c r="K522" s="21" t="s">
        <v>283</v>
      </c>
      <c r="L522" s="21" t="s">
        <v>301</v>
      </c>
      <c r="M522" s="22">
        <v>1</v>
      </c>
      <c r="N522" s="62">
        <v>24345</v>
      </c>
      <c r="O522" s="62"/>
      <c r="P522" s="62"/>
      <c r="Q522" s="62">
        <f t="shared" si="255"/>
        <v>24345</v>
      </c>
      <c r="R522" s="62">
        <f>70.1*4</f>
        <v>280.39999999999998</v>
      </c>
      <c r="S522" s="62">
        <f t="shared" si="246"/>
        <v>4451.333333333333</v>
      </c>
      <c r="T522" s="62">
        <f t="shared" si="247"/>
        <v>44513.333333333336</v>
      </c>
      <c r="U522" s="62">
        <f t="shared" si="248"/>
        <v>3651.75</v>
      </c>
      <c r="V522" s="62">
        <f t="shared" si="249"/>
        <v>730.35</v>
      </c>
      <c r="W522" s="62">
        <f t="shared" si="250"/>
        <v>1217.25</v>
      </c>
      <c r="X522" s="62">
        <f t="shared" si="251"/>
        <v>486.90000000000003</v>
      </c>
      <c r="Y522" s="62">
        <v>1455</v>
      </c>
      <c r="Z522" s="62">
        <v>908</v>
      </c>
      <c r="AA522" s="64">
        <f t="shared" si="254"/>
        <v>13354</v>
      </c>
      <c r="AB522" s="64">
        <f t="shared" si="256"/>
        <v>38267.872222222228</v>
      </c>
      <c r="AC522" s="64">
        <f t="shared" si="257"/>
        <v>459214.46666666673</v>
      </c>
      <c r="AD522" s="195"/>
      <c r="AE522" s="195"/>
      <c r="AF522" s="195"/>
      <c r="AG522" s="195"/>
      <c r="AH522" s="195"/>
      <c r="AI522" s="195"/>
      <c r="AJ522" s="195"/>
      <c r="AK522" s="195"/>
      <c r="AL522" s="195"/>
      <c r="AM522" s="197"/>
      <c r="AN522" s="197"/>
      <c r="AO522" s="197"/>
      <c r="AP522" s="197"/>
      <c r="AQ522" s="197"/>
      <c r="AR522" s="197"/>
      <c r="AS522" s="197"/>
      <c r="AT522" s="197"/>
      <c r="AU522" s="197"/>
      <c r="AV522" s="197"/>
      <c r="AW522" s="197"/>
      <c r="AX522" s="197"/>
      <c r="AY522" s="197"/>
      <c r="AZ522" s="197"/>
      <c r="BA522" s="197"/>
      <c r="BB522" s="197"/>
      <c r="BC522" s="197"/>
      <c r="BD522" s="197"/>
      <c r="BE522" s="197"/>
      <c r="BF522" s="197"/>
      <c r="BG522" s="197"/>
      <c r="BH522" s="197"/>
      <c r="BI522" s="197"/>
      <c r="BJ522" s="197"/>
      <c r="BK522" s="197"/>
      <c r="BL522" s="197"/>
      <c r="BM522" s="197"/>
      <c r="BN522" s="197"/>
      <c r="BO522" s="197"/>
      <c r="BP522" s="197"/>
      <c r="BQ522" s="197"/>
      <c r="BR522" s="197"/>
      <c r="BS522" s="197"/>
      <c r="BT522" s="197"/>
      <c r="BU522" s="197"/>
      <c r="BV522" s="197"/>
      <c r="BW522" s="197"/>
      <c r="BX522" s="197"/>
      <c r="BY522" s="197"/>
      <c r="BZ522" s="197"/>
      <c r="CA522" s="197"/>
      <c r="CB522" s="197"/>
      <c r="CC522" s="197"/>
      <c r="CD522" s="197"/>
      <c r="CE522" s="197"/>
      <c r="CF522" s="197"/>
      <c r="CG522" s="197"/>
      <c r="CH522" s="197"/>
      <c r="CI522" s="197"/>
      <c r="CJ522" s="197"/>
      <c r="CK522" s="197"/>
      <c r="CL522" s="197"/>
      <c r="CM522" s="197"/>
      <c r="CN522" s="197"/>
      <c r="CO522" s="197"/>
      <c r="CP522" s="197"/>
      <c r="CQ522" s="197"/>
      <c r="CR522" s="197"/>
      <c r="CS522" s="197"/>
      <c r="CT522" s="197"/>
      <c r="CU522" s="197"/>
      <c r="CV522" s="197"/>
      <c r="CW522" s="197"/>
      <c r="CX522" s="197"/>
      <c r="CY522" s="197"/>
      <c r="CZ522" s="197"/>
      <c r="DA522" s="197"/>
      <c r="DB522" s="197"/>
      <c r="DC522" s="197"/>
      <c r="DD522" s="197"/>
      <c r="DE522" s="197"/>
      <c r="DF522" s="197"/>
      <c r="DG522" s="197"/>
      <c r="DH522" s="197"/>
      <c r="DI522" s="197"/>
      <c r="DJ522" s="197"/>
      <c r="DK522" s="197"/>
      <c r="DL522" s="197"/>
      <c r="DM522" s="197"/>
      <c r="DN522" s="197"/>
      <c r="DO522" s="197"/>
      <c r="DP522" s="197"/>
      <c r="DQ522" s="197"/>
      <c r="DR522" s="197"/>
      <c r="DS522" s="197"/>
      <c r="DT522" s="197"/>
      <c r="DU522" s="197"/>
      <c r="DV522" s="197"/>
      <c r="DW522" s="197"/>
      <c r="DX522" s="197"/>
      <c r="DY522" s="197"/>
      <c r="DZ522" s="197"/>
      <c r="EA522" s="197"/>
      <c r="EB522" s="197"/>
      <c r="EC522" s="197"/>
      <c r="ED522" s="197"/>
      <c r="EE522" s="197"/>
      <c r="EF522" s="197"/>
      <c r="EG522" s="197"/>
      <c r="EH522" s="197"/>
      <c r="EI522" s="197"/>
      <c r="EJ522" s="197"/>
      <c r="EK522" s="197"/>
      <c r="EL522" s="197"/>
      <c r="EM522" s="197"/>
      <c r="EN522" s="197"/>
      <c r="EO522" s="197"/>
      <c r="EP522" s="197"/>
      <c r="EQ522" s="197"/>
      <c r="ER522" s="197"/>
      <c r="ES522" s="197"/>
      <c r="ET522" s="197"/>
      <c r="EU522" s="197"/>
      <c r="EV522" s="197"/>
      <c r="EW522" s="197"/>
      <c r="EX522" s="197"/>
      <c r="EY522" s="197"/>
      <c r="EZ522" s="197"/>
      <c r="FA522" s="197"/>
      <c r="FB522" s="197"/>
      <c r="FC522" s="197"/>
      <c r="FD522" s="197"/>
      <c r="FE522" s="197"/>
      <c r="FF522" s="197"/>
      <c r="FG522" s="197"/>
      <c r="FH522" s="197"/>
      <c r="FI522" s="197"/>
      <c r="FJ522" s="197"/>
      <c r="FK522" s="197"/>
      <c r="FL522" s="197"/>
      <c r="FM522" s="197"/>
      <c r="FN522" s="197"/>
      <c r="FO522" s="197"/>
      <c r="FP522" s="197"/>
      <c r="FQ522" s="197"/>
      <c r="FR522" s="197"/>
      <c r="FS522" s="197"/>
      <c r="FT522" s="197"/>
      <c r="FU522" s="197"/>
      <c r="FV522" s="197"/>
      <c r="FW522" s="197"/>
      <c r="FX522" s="197"/>
      <c r="FY522" s="197"/>
      <c r="FZ522" s="197"/>
      <c r="GA522" s="197"/>
      <c r="GB522" s="197"/>
      <c r="GC522" s="197"/>
      <c r="GD522" s="197"/>
      <c r="GE522" s="197"/>
      <c r="GF522" s="197"/>
      <c r="GG522" s="197"/>
      <c r="GH522" s="197"/>
      <c r="GI522" s="197"/>
      <c r="GJ522" s="197"/>
      <c r="GK522" s="197"/>
      <c r="GL522" s="197"/>
      <c r="GM522" s="197"/>
      <c r="GN522" s="197"/>
      <c r="GO522" s="197"/>
      <c r="GP522" s="197"/>
      <c r="GQ522" s="197"/>
      <c r="GR522" s="197"/>
      <c r="GS522" s="197"/>
      <c r="GT522" s="197"/>
      <c r="GU522" s="197"/>
      <c r="GV522" s="197"/>
      <c r="GW522" s="197"/>
      <c r="GX522" s="197"/>
      <c r="GY522" s="197"/>
      <c r="GZ522" s="197"/>
      <c r="HA522" s="197"/>
      <c r="HB522" s="197"/>
      <c r="HC522" s="197"/>
      <c r="HD522" s="197"/>
      <c r="HE522" s="197"/>
      <c r="HF522" s="197"/>
      <c r="HG522" s="197"/>
      <c r="HH522" s="197"/>
      <c r="HI522" s="197"/>
      <c r="HJ522" s="197"/>
      <c r="HK522" s="197"/>
      <c r="HL522" s="197"/>
      <c r="HM522" s="197"/>
      <c r="HN522" s="197"/>
      <c r="HO522" s="197"/>
      <c r="HP522" s="197"/>
      <c r="HQ522" s="197"/>
      <c r="HR522" s="197"/>
      <c r="HS522" s="197"/>
      <c r="HT522" s="197"/>
      <c r="HU522" s="197"/>
      <c r="HV522" s="197"/>
      <c r="HW522" s="197"/>
      <c r="HX522" s="197"/>
      <c r="HY522" s="197"/>
      <c r="HZ522" s="197"/>
      <c r="IA522" s="197"/>
      <c r="IB522" s="197"/>
      <c r="IC522" s="197"/>
      <c r="ID522" s="197"/>
      <c r="IE522" s="197"/>
      <c r="IF522" s="197"/>
      <c r="IG522" s="197"/>
      <c r="IH522" s="197"/>
      <c r="II522" s="197"/>
      <c r="IJ522" s="197"/>
      <c r="IK522" s="197"/>
      <c r="IL522" s="197"/>
      <c r="IM522" s="197"/>
      <c r="IN522" s="197"/>
      <c r="IO522" s="197"/>
      <c r="IP522" s="197"/>
      <c r="IQ522" s="197"/>
      <c r="IR522" s="197"/>
      <c r="IS522" s="197"/>
      <c r="IT522" s="197"/>
      <c r="IU522" s="197"/>
      <c r="IV522" s="197"/>
      <c r="IW522" s="197"/>
      <c r="IX522" s="197"/>
      <c r="IY522" s="197"/>
      <c r="IZ522" s="197"/>
      <c r="JA522" s="197"/>
      <c r="JB522" s="197"/>
      <c r="JC522" s="197"/>
      <c r="JD522" s="197"/>
      <c r="JE522" s="197"/>
      <c r="JF522" s="197"/>
      <c r="JG522" s="197"/>
      <c r="JH522" s="197"/>
      <c r="JI522" s="197"/>
      <c r="JJ522" s="197"/>
      <c r="JK522" s="197"/>
      <c r="JL522" s="197"/>
      <c r="JM522" s="197"/>
      <c r="JN522" s="197"/>
      <c r="JO522" s="197"/>
      <c r="JP522" s="197"/>
      <c r="JQ522" s="197"/>
      <c r="JR522" s="197"/>
      <c r="JS522" s="197"/>
      <c r="JT522" s="197"/>
      <c r="JU522" s="197"/>
      <c r="JV522" s="197"/>
      <c r="JW522" s="197"/>
      <c r="JX522" s="197"/>
      <c r="JY522" s="197"/>
      <c r="JZ522" s="197"/>
      <c r="KA522" s="197"/>
      <c r="KB522" s="197"/>
      <c r="KC522" s="197"/>
      <c r="KD522" s="197"/>
      <c r="KE522" s="197"/>
      <c r="KF522" s="197"/>
      <c r="KG522" s="197"/>
      <c r="KH522" s="197"/>
      <c r="KI522" s="197"/>
      <c r="KJ522" s="197"/>
      <c r="KK522" s="197"/>
      <c r="KL522" s="197"/>
      <c r="KM522" s="197"/>
      <c r="KN522" s="197"/>
      <c r="KO522" s="197"/>
      <c r="KP522" s="197"/>
      <c r="KQ522" s="197"/>
      <c r="KR522" s="197"/>
      <c r="KS522" s="197"/>
      <c r="KT522" s="197"/>
      <c r="KU522" s="197"/>
      <c r="KV522" s="197"/>
      <c r="KW522" s="197"/>
      <c r="KX522" s="197"/>
      <c r="KY522" s="197"/>
      <c r="KZ522" s="197"/>
      <c r="LA522" s="197"/>
      <c r="LB522" s="197"/>
      <c r="LC522" s="197"/>
      <c r="LD522" s="197"/>
      <c r="LE522" s="197"/>
      <c r="LF522" s="197"/>
      <c r="LG522" s="197"/>
      <c r="LH522" s="197"/>
      <c r="LI522" s="197"/>
      <c r="LJ522" s="197"/>
      <c r="LK522" s="197"/>
      <c r="LL522" s="197"/>
      <c r="LM522" s="197"/>
      <c r="LN522" s="197"/>
      <c r="LO522" s="197"/>
      <c r="LP522" s="197"/>
      <c r="LQ522" s="197"/>
      <c r="LR522" s="197"/>
      <c r="LS522" s="197"/>
      <c r="LT522" s="197"/>
      <c r="LU522" s="197"/>
      <c r="LV522" s="197"/>
      <c r="LW522" s="197"/>
      <c r="LX522" s="197"/>
      <c r="LY522" s="197"/>
      <c r="LZ522" s="197"/>
      <c r="MA522" s="197"/>
      <c r="MB522" s="197"/>
      <c r="MC522" s="197"/>
      <c r="MD522" s="197"/>
      <c r="ME522" s="197"/>
      <c r="MF522" s="197"/>
      <c r="MG522" s="197"/>
      <c r="MH522" s="197"/>
      <c r="MI522" s="197"/>
      <c r="MJ522" s="197"/>
      <c r="MK522" s="197"/>
      <c r="ML522" s="197"/>
      <c r="MM522" s="197"/>
      <c r="MN522" s="197"/>
      <c r="MO522" s="197"/>
      <c r="MP522" s="197"/>
      <c r="MQ522" s="197"/>
      <c r="MR522" s="197"/>
      <c r="MS522" s="197"/>
      <c r="MT522" s="197"/>
      <c r="MU522" s="197"/>
      <c r="MV522" s="197"/>
      <c r="MW522" s="197"/>
      <c r="MX522" s="197"/>
      <c r="MY522" s="197"/>
      <c r="MZ522" s="197"/>
      <c r="NA522" s="197"/>
      <c r="NB522" s="197"/>
      <c r="NC522" s="197"/>
      <c r="ND522" s="197"/>
      <c r="NE522" s="197"/>
      <c r="NF522" s="197"/>
      <c r="NG522" s="197"/>
      <c r="NH522" s="197"/>
      <c r="NI522" s="197"/>
      <c r="NJ522" s="197"/>
      <c r="NK522" s="197"/>
      <c r="NL522" s="197"/>
      <c r="NM522" s="197"/>
      <c r="NN522" s="197"/>
      <c r="NO522" s="197"/>
      <c r="NP522" s="197"/>
      <c r="NQ522" s="197"/>
      <c r="NR522" s="197"/>
      <c r="NS522" s="197"/>
      <c r="NT522" s="197"/>
      <c r="NU522" s="197"/>
      <c r="NV522" s="197"/>
      <c r="NW522" s="197"/>
      <c r="NX522" s="197"/>
      <c r="NY522" s="197"/>
      <c r="NZ522" s="197"/>
      <c r="OA522" s="197"/>
      <c r="OB522" s="197"/>
      <c r="OC522" s="197"/>
      <c r="OD522" s="197"/>
      <c r="OE522" s="197"/>
      <c r="OF522" s="197"/>
      <c r="OG522" s="197"/>
      <c r="OH522" s="197"/>
      <c r="OI522" s="197"/>
      <c r="OJ522" s="197"/>
      <c r="OK522" s="197"/>
      <c r="OL522" s="197"/>
      <c r="OM522" s="197"/>
      <c r="ON522" s="197"/>
      <c r="OO522" s="197"/>
      <c r="OP522" s="197"/>
      <c r="OQ522" s="197"/>
      <c r="OR522" s="197"/>
      <c r="OS522" s="197"/>
      <c r="OT522" s="197"/>
      <c r="OU522" s="197"/>
      <c r="OV522" s="197"/>
      <c r="OW522" s="197"/>
      <c r="OX522" s="197"/>
      <c r="OY522" s="197"/>
      <c r="OZ522" s="197"/>
      <c r="PA522" s="197"/>
      <c r="PB522" s="197"/>
      <c r="PC522" s="197"/>
      <c r="PD522" s="197"/>
      <c r="PE522" s="197"/>
      <c r="PF522" s="197"/>
      <c r="PG522" s="197"/>
      <c r="PH522" s="197"/>
      <c r="PI522" s="197"/>
      <c r="PJ522" s="197"/>
      <c r="PK522" s="197"/>
      <c r="PL522" s="197"/>
      <c r="PM522" s="197"/>
      <c r="PN522" s="197"/>
      <c r="PO522" s="197"/>
      <c r="PP522" s="197"/>
      <c r="PQ522" s="197"/>
      <c r="PR522" s="197"/>
      <c r="PS522" s="197"/>
      <c r="PT522" s="197"/>
      <c r="PU522" s="197"/>
      <c r="PV522" s="197"/>
      <c r="PW522" s="197"/>
      <c r="PX522" s="197"/>
      <c r="PY522" s="197"/>
      <c r="PZ522" s="197"/>
      <c r="QA522" s="197"/>
      <c r="QB522" s="197"/>
      <c r="QC522" s="197"/>
      <c r="QD522" s="197"/>
      <c r="QE522" s="197"/>
      <c r="QF522" s="197"/>
      <c r="QG522" s="197"/>
      <c r="QH522" s="197"/>
      <c r="QI522" s="197"/>
      <c r="QJ522" s="197"/>
      <c r="QK522" s="197"/>
      <c r="QL522" s="197"/>
      <c r="QM522" s="197"/>
      <c r="QN522" s="197"/>
      <c r="QO522" s="197"/>
      <c r="QP522" s="197"/>
      <c r="QQ522" s="197"/>
      <c r="QR522" s="197"/>
      <c r="QS522" s="197"/>
      <c r="QT522" s="197"/>
      <c r="QU522" s="197"/>
      <c r="QV522" s="197"/>
      <c r="QW522" s="197"/>
      <c r="QX522" s="197"/>
      <c r="QY522" s="197"/>
      <c r="QZ522" s="197"/>
      <c r="RA522" s="197"/>
      <c r="RB522" s="197"/>
      <c r="RC522" s="197"/>
      <c r="RD522" s="197"/>
      <c r="RE522" s="197"/>
      <c r="RF522" s="197"/>
      <c r="RG522" s="197"/>
      <c r="RH522" s="197"/>
      <c r="RI522" s="197"/>
      <c r="RJ522" s="197"/>
      <c r="RK522" s="197"/>
      <c r="RL522" s="197"/>
      <c r="RM522" s="197"/>
      <c r="RN522" s="197"/>
      <c r="RO522" s="197"/>
      <c r="RP522" s="197"/>
      <c r="RQ522" s="197"/>
      <c r="RR522" s="197"/>
      <c r="RS522" s="197"/>
      <c r="RT522" s="197"/>
      <c r="RU522" s="197"/>
      <c r="RV522" s="197"/>
      <c r="RW522" s="197"/>
      <c r="RX522" s="197"/>
      <c r="RY522" s="197"/>
      <c r="RZ522" s="197"/>
      <c r="SA522" s="197"/>
      <c r="SB522" s="197"/>
      <c r="SC522" s="197"/>
      <c r="SD522" s="197"/>
      <c r="SE522" s="197"/>
      <c r="SF522" s="197"/>
      <c r="SG522" s="197"/>
      <c r="SH522" s="197"/>
      <c r="SI522" s="197"/>
      <c r="SJ522" s="197"/>
      <c r="SK522" s="197"/>
      <c r="SL522" s="197"/>
      <c r="SM522" s="197"/>
      <c r="SN522" s="197"/>
      <c r="SO522" s="197"/>
      <c r="SP522" s="197"/>
      <c r="SQ522" s="197"/>
      <c r="SR522" s="197"/>
      <c r="SS522" s="197"/>
      <c r="ST522" s="197"/>
      <c r="SU522" s="197"/>
      <c r="SV522" s="197"/>
      <c r="SW522" s="197"/>
      <c r="SX522" s="197"/>
      <c r="SY522" s="197"/>
      <c r="SZ522" s="197"/>
      <c r="TA522" s="197"/>
      <c r="TB522" s="197"/>
      <c r="TC522" s="197"/>
      <c r="TD522" s="197"/>
      <c r="TE522" s="197"/>
      <c r="TF522" s="197"/>
      <c r="TG522" s="197"/>
      <c r="TH522" s="197"/>
      <c r="TI522" s="197"/>
      <c r="TJ522" s="197"/>
      <c r="TK522" s="197"/>
      <c r="TL522" s="197"/>
      <c r="TM522" s="197"/>
      <c r="TN522" s="197"/>
      <c r="TO522" s="197"/>
      <c r="TP522" s="197"/>
      <c r="TQ522" s="197"/>
      <c r="TR522" s="197"/>
      <c r="TS522" s="197"/>
      <c r="TT522" s="197"/>
      <c r="TU522" s="197"/>
      <c r="TV522" s="197"/>
      <c r="TW522" s="197"/>
      <c r="TX522" s="197"/>
      <c r="TY522" s="197"/>
      <c r="TZ522" s="197"/>
      <c r="UA522" s="197"/>
      <c r="UB522" s="197"/>
      <c r="UC522" s="197"/>
      <c r="UD522" s="197"/>
      <c r="UE522" s="197"/>
      <c r="UF522" s="197"/>
      <c r="UG522" s="197"/>
      <c r="UH522" s="197"/>
      <c r="UI522" s="197"/>
      <c r="UJ522" s="197"/>
      <c r="UK522" s="197"/>
      <c r="UL522" s="197"/>
      <c r="UM522" s="197"/>
      <c r="UN522" s="197"/>
      <c r="UO522" s="197"/>
      <c r="UP522" s="197"/>
      <c r="UQ522" s="197"/>
      <c r="UR522" s="197"/>
      <c r="US522" s="197"/>
      <c r="UT522" s="197"/>
      <c r="UU522" s="197"/>
      <c r="UV522" s="197"/>
      <c r="UW522" s="197"/>
      <c r="UX522" s="197"/>
      <c r="UY522" s="197"/>
      <c r="UZ522" s="197"/>
      <c r="VA522" s="197"/>
      <c r="VB522" s="197"/>
      <c r="VC522" s="197"/>
      <c r="VD522" s="197"/>
    </row>
    <row r="523" spans="1:576" s="59" customFormat="1" ht="15" customHeight="1" x14ac:dyDescent="0.2">
      <c r="A523" s="18">
        <v>21</v>
      </c>
      <c r="B523" s="89" t="s">
        <v>335</v>
      </c>
      <c r="C523" s="89" t="s">
        <v>336</v>
      </c>
      <c r="D523" s="20">
        <v>14</v>
      </c>
      <c r="E523" s="89" t="s">
        <v>255</v>
      </c>
      <c r="F523" s="89" t="s">
        <v>337</v>
      </c>
      <c r="G523" s="130">
        <v>12</v>
      </c>
      <c r="H523" s="22">
        <v>40</v>
      </c>
      <c r="I523" s="22" t="s">
        <v>109</v>
      </c>
      <c r="J523" s="21" t="s">
        <v>94</v>
      </c>
      <c r="K523" s="21" t="s">
        <v>283</v>
      </c>
      <c r="L523" s="21" t="s">
        <v>301</v>
      </c>
      <c r="M523" s="22">
        <v>1</v>
      </c>
      <c r="N523" s="62">
        <v>24345</v>
      </c>
      <c r="O523" s="62"/>
      <c r="P523" s="62"/>
      <c r="Q523" s="62">
        <f t="shared" si="255"/>
        <v>24345</v>
      </c>
      <c r="R523" s="62">
        <f>70.1*4</f>
        <v>280.39999999999998</v>
      </c>
      <c r="S523" s="62">
        <f t="shared" si="246"/>
        <v>4451.333333333333</v>
      </c>
      <c r="T523" s="62">
        <f t="shared" si="247"/>
        <v>44513.333333333336</v>
      </c>
      <c r="U523" s="62">
        <f t="shared" si="248"/>
        <v>3651.75</v>
      </c>
      <c r="V523" s="62">
        <f t="shared" si="249"/>
        <v>730.35</v>
      </c>
      <c r="W523" s="62">
        <f t="shared" si="250"/>
        <v>1217.25</v>
      </c>
      <c r="X523" s="62">
        <f t="shared" si="251"/>
        <v>486.90000000000003</v>
      </c>
      <c r="Y523" s="62">
        <v>1455</v>
      </c>
      <c r="Z523" s="62">
        <v>908</v>
      </c>
      <c r="AA523" s="64">
        <f t="shared" si="254"/>
        <v>13354</v>
      </c>
      <c r="AB523" s="64">
        <f t="shared" si="256"/>
        <v>38267.872222222228</v>
      </c>
      <c r="AC523" s="64">
        <f t="shared" si="257"/>
        <v>459214.46666666673</v>
      </c>
      <c r="AD523" s="64"/>
      <c r="AE523" s="64"/>
      <c r="AF523" s="64"/>
      <c r="AG523" s="64"/>
      <c r="AH523" s="64"/>
      <c r="AI523" s="64"/>
      <c r="AJ523" s="64"/>
      <c r="AK523" s="64"/>
      <c r="AL523" s="64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  <c r="EO523" s="61"/>
      <c r="EP523" s="61"/>
      <c r="EQ523" s="61"/>
      <c r="ER523" s="61"/>
      <c r="ES523" s="61"/>
      <c r="ET523" s="61"/>
      <c r="EU523" s="61"/>
      <c r="EV523" s="61"/>
      <c r="EW523" s="61"/>
      <c r="EX523" s="61"/>
      <c r="EY523" s="61"/>
      <c r="EZ523" s="61"/>
      <c r="FA523" s="61"/>
      <c r="FB523" s="61"/>
      <c r="FC523" s="61"/>
      <c r="FD523" s="61"/>
      <c r="FE523" s="61"/>
      <c r="FF523" s="61"/>
      <c r="FG523" s="61"/>
      <c r="FH523" s="61"/>
      <c r="FI523" s="61"/>
      <c r="FJ523" s="61"/>
      <c r="FK523" s="61"/>
      <c r="FL523" s="61"/>
      <c r="FM523" s="61"/>
      <c r="FN523" s="61"/>
      <c r="FO523" s="61"/>
      <c r="FP523" s="61"/>
      <c r="FQ523" s="61"/>
      <c r="FR523" s="61"/>
      <c r="FS523" s="61"/>
      <c r="FT523" s="61"/>
      <c r="FU523" s="61"/>
      <c r="FV523" s="61"/>
      <c r="FW523" s="61"/>
      <c r="FX523" s="61"/>
      <c r="FY523" s="61"/>
      <c r="FZ523" s="61"/>
      <c r="GA523" s="61"/>
      <c r="GB523" s="61"/>
      <c r="GC523" s="61"/>
      <c r="GD523" s="61"/>
      <c r="GE523" s="61"/>
      <c r="GF523" s="61"/>
      <c r="GG523" s="61"/>
      <c r="GH523" s="61"/>
      <c r="GI523" s="61"/>
      <c r="GJ523" s="61"/>
      <c r="GK523" s="61"/>
      <c r="GL523" s="61"/>
      <c r="GM523" s="61"/>
      <c r="GN523" s="61"/>
      <c r="GO523" s="61"/>
      <c r="GP523" s="61"/>
      <c r="GQ523" s="61"/>
      <c r="GR523" s="61"/>
      <c r="GS523" s="61"/>
      <c r="GT523" s="61"/>
      <c r="GU523" s="61"/>
      <c r="GV523" s="61"/>
      <c r="GW523" s="61"/>
      <c r="GX523" s="61"/>
      <c r="GY523" s="61"/>
      <c r="GZ523" s="61"/>
      <c r="HA523" s="61"/>
      <c r="HB523" s="61"/>
      <c r="HC523" s="61"/>
      <c r="HD523" s="61"/>
      <c r="HE523" s="61"/>
      <c r="HF523" s="61"/>
      <c r="HG523" s="61"/>
      <c r="HH523" s="61"/>
      <c r="HI523" s="61"/>
      <c r="HJ523" s="61"/>
      <c r="HK523" s="61"/>
      <c r="HL523" s="61"/>
      <c r="HM523" s="61"/>
      <c r="HN523" s="61"/>
      <c r="HO523" s="61"/>
      <c r="HP523" s="61"/>
      <c r="HQ523" s="61"/>
      <c r="HR523" s="61"/>
      <c r="HS523" s="61"/>
      <c r="HT523" s="61"/>
      <c r="HU523" s="61"/>
      <c r="HV523" s="61"/>
      <c r="HW523" s="61"/>
      <c r="HX523" s="61"/>
      <c r="HY523" s="61"/>
      <c r="HZ523" s="61"/>
      <c r="IA523" s="61"/>
      <c r="IB523" s="61"/>
      <c r="IC523" s="61"/>
      <c r="ID523" s="61"/>
      <c r="IE523" s="61"/>
      <c r="IF523" s="61"/>
      <c r="IG523" s="61"/>
      <c r="IH523" s="61"/>
      <c r="II523" s="61"/>
      <c r="IJ523" s="61"/>
      <c r="IK523" s="61"/>
      <c r="IL523" s="61"/>
      <c r="IM523" s="61"/>
      <c r="IN523" s="61"/>
      <c r="IO523" s="61"/>
      <c r="IP523" s="61"/>
      <c r="IQ523" s="61"/>
      <c r="IR523" s="61"/>
      <c r="IS523" s="61"/>
      <c r="IT523" s="61"/>
      <c r="IU523" s="61"/>
      <c r="IV523" s="61"/>
      <c r="IW523" s="61"/>
      <c r="IX523" s="61"/>
      <c r="IY523" s="61"/>
      <c r="IZ523" s="61"/>
      <c r="JA523" s="61"/>
      <c r="JB523" s="61"/>
      <c r="JC523" s="61"/>
      <c r="JD523" s="61"/>
      <c r="JE523" s="61"/>
      <c r="JF523" s="61"/>
      <c r="JG523" s="61"/>
      <c r="JH523" s="61"/>
      <c r="JI523" s="61"/>
      <c r="JJ523" s="61"/>
      <c r="JK523" s="61"/>
      <c r="JL523" s="61"/>
      <c r="JM523" s="61"/>
      <c r="JN523" s="61"/>
      <c r="JO523" s="61"/>
      <c r="JP523" s="61"/>
      <c r="JQ523" s="61"/>
      <c r="JR523" s="61"/>
      <c r="JS523" s="61"/>
      <c r="JT523" s="61"/>
      <c r="JU523" s="61"/>
      <c r="JV523" s="61"/>
      <c r="JW523" s="61"/>
      <c r="JX523" s="61"/>
      <c r="JY523" s="61"/>
      <c r="JZ523" s="61"/>
      <c r="KA523" s="61"/>
      <c r="KB523" s="61"/>
      <c r="KC523" s="61"/>
      <c r="KD523" s="61"/>
      <c r="KE523" s="61"/>
      <c r="KF523" s="61"/>
      <c r="KG523" s="61"/>
      <c r="KH523" s="61"/>
      <c r="KI523" s="61"/>
      <c r="KJ523" s="61"/>
      <c r="KK523" s="61"/>
      <c r="KL523" s="61"/>
      <c r="KM523" s="61"/>
      <c r="KN523" s="61"/>
      <c r="KO523" s="61"/>
      <c r="KP523" s="61"/>
      <c r="KQ523" s="61"/>
      <c r="KR523" s="61"/>
      <c r="KS523" s="61"/>
      <c r="KT523" s="61"/>
      <c r="KU523" s="61"/>
      <c r="KV523" s="61"/>
      <c r="KW523" s="61"/>
      <c r="KX523" s="61"/>
      <c r="KY523" s="61"/>
      <c r="KZ523" s="61"/>
      <c r="LA523" s="61"/>
      <c r="LB523" s="61"/>
      <c r="LC523" s="61"/>
      <c r="LD523" s="61"/>
      <c r="LE523" s="61"/>
      <c r="LF523" s="61"/>
      <c r="LG523" s="61"/>
      <c r="LH523" s="61"/>
      <c r="LI523" s="61"/>
      <c r="LJ523" s="61"/>
      <c r="LK523" s="61"/>
      <c r="LL523" s="61"/>
      <c r="LM523" s="61"/>
      <c r="LN523" s="61"/>
      <c r="LO523" s="61"/>
      <c r="LP523" s="61"/>
      <c r="LQ523" s="61"/>
      <c r="LR523" s="61"/>
      <c r="LS523" s="61"/>
      <c r="LT523" s="61"/>
      <c r="LU523" s="61"/>
      <c r="LV523" s="61"/>
      <c r="LW523" s="61"/>
      <c r="LX523" s="61"/>
      <c r="LY523" s="61"/>
      <c r="LZ523" s="61"/>
      <c r="MA523" s="61"/>
      <c r="MB523" s="61"/>
      <c r="MC523" s="61"/>
      <c r="MD523" s="61"/>
      <c r="ME523" s="61"/>
      <c r="MF523" s="61"/>
      <c r="MG523" s="61"/>
      <c r="MH523" s="61"/>
      <c r="MI523" s="61"/>
      <c r="MJ523" s="61"/>
      <c r="MK523" s="61"/>
      <c r="ML523" s="61"/>
      <c r="MM523" s="61"/>
      <c r="MN523" s="61"/>
      <c r="MO523" s="61"/>
      <c r="MP523" s="61"/>
      <c r="MQ523" s="61"/>
      <c r="MR523" s="61"/>
      <c r="MS523" s="61"/>
      <c r="MT523" s="61"/>
      <c r="MU523" s="61"/>
      <c r="MV523" s="61"/>
      <c r="MW523" s="61"/>
      <c r="MX523" s="61"/>
      <c r="MY523" s="61"/>
      <c r="MZ523" s="61"/>
      <c r="NA523" s="61"/>
      <c r="NB523" s="61"/>
      <c r="NC523" s="61"/>
      <c r="ND523" s="61"/>
      <c r="NE523" s="61"/>
      <c r="NF523" s="61"/>
      <c r="NG523" s="61"/>
      <c r="NH523" s="61"/>
      <c r="NI523" s="61"/>
      <c r="NJ523" s="61"/>
      <c r="NK523" s="61"/>
      <c r="NL523" s="61"/>
      <c r="NM523" s="61"/>
      <c r="NN523" s="61"/>
      <c r="NO523" s="61"/>
      <c r="NP523" s="61"/>
      <c r="NQ523" s="61"/>
      <c r="NR523" s="61"/>
      <c r="NS523" s="61"/>
      <c r="NT523" s="61"/>
      <c r="NU523" s="61"/>
      <c r="NV523" s="61"/>
      <c r="NW523" s="61"/>
      <c r="NX523" s="61"/>
      <c r="NY523" s="61"/>
      <c r="NZ523" s="61"/>
      <c r="OA523" s="61"/>
      <c r="OB523" s="61"/>
      <c r="OC523" s="61"/>
      <c r="OD523" s="61"/>
      <c r="OE523" s="61"/>
      <c r="OF523" s="61"/>
      <c r="OG523" s="61"/>
      <c r="OH523" s="61"/>
      <c r="OI523" s="61"/>
      <c r="OJ523" s="61"/>
      <c r="OK523" s="61"/>
      <c r="OL523" s="61"/>
      <c r="OM523" s="61"/>
      <c r="ON523" s="61"/>
      <c r="OO523" s="61"/>
      <c r="OP523" s="61"/>
      <c r="OQ523" s="61"/>
      <c r="OR523" s="61"/>
      <c r="OS523" s="61"/>
      <c r="OT523" s="61"/>
      <c r="OU523" s="61"/>
      <c r="OV523" s="61"/>
      <c r="OW523" s="61"/>
      <c r="OX523" s="61"/>
      <c r="OY523" s="61"/>
      <c r="OZ523" s="61"/>
      <c r="PA523" s="61"/>
      <c r="PB523" s="61"/>
      <c r="PC523" s="61"/>
      <c r="PD523" s="61"/>
      <c r="PE523" s="61"/>
      <c r="PF523" s="61"/>
      <c r="PG523" s="61"/>
      <c r="PH523" s="61"/>
      <c r="PI523" s="61"/>
      <c r="PJ523" s="61"/>
      <c r="PK523" s="61"/>
      <c r="PL523" s="61"/>
      <c r="PM523" s="61"/>
      <c r="PN523" s="61"/>
      <c r="PO523" s="61"/>
      <c r="PP523" s="61"/>
      <c r="PQ523" s="61"/>
      <c r="PR523" s="61"/>
      <c r="PS523" s="61"/>
      <c r="PT523" s="61"/>
      <c r="PU523" s="61"/>
      <c r="PV523" s="61"/>
      <c r="PW523" s="61"/>
      <c r="PX523" s="61"/>
      <c r="PY523" s="61"/>
      <c r="PZ523" s="61"/>
      <c r="QA523" s="61"/>
      <c r="QB523" s="61"/>
      <c r="QC523" s="61"/>
      <c r="QD523" s="61"/>
      <c r="QE523" s="61"/>
      <c r="QF523" s="61"/>
      <c r="QG523" s="61"/>
      <c r="QH523" s="61"/>
      <c r="QI523" s="61"/>
      <c r="QJ523" s="61"/>
      <c r="QK523" s="61"/>
      <c r="QL523" s="61"/>
      <c r="QM523" s="61"/>
      <c r="QN523" s="61"/>
      <c r="QO523" s="61"/>
      <c r="QP523" s="61"/>
      <c r="QQ523" s="61"/>
      <c r="QR523" s="61"/>
      <c r="QS523" s="61"/>
      <c r="QT523" s="61"/>
      <c r="QU523" s="61"/>
      <c r="QV523" s="61"/>
      <c r="QW523" s="61"/>
      <c r="QX523" s="61"/>
      <c r="QY523" s="61"/>
      <c r="QZ523" s="61"/>
      <c r="RA523" s="61"/>
      <c r="RB523" s="61"/>
      <c r="RC523" s="61"/>
      <c r="RD523" s="61"/>
      <c r="RE523" s="61"/>
      <c r="RF523" s="61"/>
      <c r="RG523" s="61"/>
      <c r="RH523" s="61"/>
      <c r="RI523" s="61"/>
      <c r="RJ523" s="61"/>
      <c r="RK523" s="61"/>
      <c r="RL523" s="61"/>
      <c r="RM523" s="61"/>
      <c r="RN523" s="61"/>
      <c r="RO523" s="61"/>
      <c r="RP523" s="61"/>
      <c r="RQ523" s="61"/>
      <c r="RR523" s="61"/>
      <c r="RS523" s="61"/>
      <c r="RT523" s="61"/>
      <c r="RU523" s="61"/>
      <c r="RV523" s="61"/>
      <c r="RW523" s="61"/>
      <c r="RX523" s="61"/>
      <c r="RY523" s="61"/>
      <c r="RZ523" s="61"/>
      <c r="SA523" s="61"/>
      <c r="SB523" s="61"/>
      <c r="SC523" s="61"/>
      <c r="SD523" s="61"/>
      <c r="SE523" s="61"/>
      <c r="SF523" s="61"/>
      <c r="SG523" s="61"/>
      <c r="SH523" s="61"/>
      <c r="SI523" s="61"/>
      <c r="SJ523" s="61"/>
      <c r="SK523" s="61"/>
      <c r="SL523" s="61"/>
      <c r="SM523" s="61"/>
      <c r="SN523" s="61"/>
      <c r="SO523" s="61"/>
      <c r="SP523" s="61"/>
      <c r="SQ523" s="61"/>
      <c r="SR523" s="61"/>
      <c r="SS523" s="61"/>
      <c r="ST523" s="61"/>
      <c r="SU523" s="61"/>
      <c r="SV523" s="61"/>
      <c r="SW523" s="61"/>
      <c r="SX523" s="61"/>
      <c r="SY523" s="61"/>
      <c r="SZ523" s="61"/>
      <c r="TA523" s="61"/>
      <c r="TB523" s="61"/>
      <c r="TC523" s="61"/>
      <c r="TD523" s="61"/>
      <c r="TE523" s="61"/>
      <c r="TF523" s="61"/>
      <c r="TG523" s="61"/>
      <c r="TH523" s="61"/>
      <c r="TI523" s="61"/>
      <c r="TJ523" s="61"/>
      <c r="TK523" s="61"/>
      <c r="TL523" s="61"/>
      <c r="TM523" s="61"/>
      <c r="TN523" s="61"/>
      <c r="TO523" s="61"/>
      <c r="TP523" s="61"/>
      <c r="TQ523" s="61"/>
      <c r="TR523" s="61"/>
      <c r="TS523" s="61"/>
      <c r="TT523" s="61"/>
      <c r="TU523" s="61"/>
      <c r="TV523" s="61"/>
      <c r="TW523" s="61"/>
      <c r="TX523" s="61"/>
      <c r="TY523" s="61"/>
      <c r="TZ523" s="61"/>
      <c r="UA523" s="61"/>
      <c r="UB523" s="61"/>
      <c r="UC523" s="61"/>
      <c r="UD523" s="61"/>
      <c r="UE523" s="61"/>
      <c r="UF523" s="61"/>
      <c r="UG523" s="61"/>
      <c r="UH523" s="61"/>
      <c r="UI523" s="61"/>
      <c r="UJ523" s="61"/>
      <c r="UK523" s="61"/>
      <c r="UL523" s="61"/>
      <c r="UM523" s="61"/>
      <c r="UN523" s="61"/>
      <c r="UO523" s="61"/>
      <c r="UP523" s="61"/>
      <c r="UQ523" s="61"/>
      <c r="UR523" s="61"/>
      <c r="US523" s="61"/>
      <c r="UT523" s="61"/>
      <c r="UU523" s="61"/>
      <c r="UV523" s="61"/>
      <c r="UW523" s="61"/>
      <c r="UX523" s="61"/>
      <c r="UY523" s="61"/>
      <c r="UZ523" s="61"/>
      <c r="VA523" s="61"/>
      <c r="VB523" s="61"/>
      <c r="VC523" s="61"/>
      <c r="VD523" s="61"/>
    </row>
    <row r="524" spans="1:576" s="23" customFormat="1" ht="15" customHeight="1" x14ac:dyDescent="0.2">
      <c r="A524" s="18">
        <v>22</v>
      </c>
      <c r="B524" s="89" t="s">
        <v>335</v>
      </c>
      <c r="C524" s="89" t="s">
        <v>336</v>
      </c>
      <c r="D524" s="20">
        <v>14</v>
      </c>
      <c r="E524" s="89" t="s">
        <v>255</v>
      </c>
      <c r="F524" s="89" t="s">
        <v>337</v>
      </c>
      <c r="G524" s="130">
        <v>12</v>
      </c>
      <c r="H524" s="22">
        <v>40</v>
      </c>
      <c r="I524" s="22" t="s">
        <v>109</v>
      </c>
      <c r="J524" s="21" t="s">
        <v>38</v>
      </c>
      <c r="K524" s="21" t="s">
        <v>283</v>
      </c>
      <c r="L524" s="21" t="s">
        <v>301</v>
      </c>
      <c r="M524" s="22">
        <v>1</v>
      </c>
      <c r="N524" s="62">
        <v>24345</v>
      </c>
      <c r="O524" s="62"/>
      <c r="P524" s="62"/>
      <c r="Q524" s="62">
        <f t="shared" si="255"/>
        <v>24345</v>
      </c>
      <c r="R524" s="62">
        <f>70.1*5</f>
        <v>350.5</v>
      </c>
      <c r="S524" s="62">
        <f t="shared" si="246"/>
        <v>4489</v>
      </c>
      <c r="T524" s="62">
        <f t="shared" si="247"/>
        <v>44890</v>
      </c>
      <c r="U524" s="62">
        <f t="shared" si="248"/>
        <v>3651.75</v>
      </c>
      <c r="V524" s="62">
        <f t="shared" si="249"/>
        <v>730.35</v>
      </c>
      <c r="W524" s="62">
        <f t="shared" si="250"/>
        <v>1217.25</v>
      </c>
      <c r="X524" s="62">
        <f t="shared" si="251"/>
        <v>486.90000000000003</v>
      </c>
      <c r="Y524" s="62">
        <v>1555</v>
      </c>
      <c r="Z524" s="62">
        <v>1034</v>
      </c>
      <c r="AA524" s="64">
        <f t="shared" si="254"/>
        <v>13467</v>
      </c>
      <c r="AB524" s="64">
        <f t="shared" si="256"/>
        <v>38607.916666666664</v>
      </c>
      <c r="AC524" s="64">
        <f t="shared" si="257"/>
        <v>463295</v>
      </c>
      <c r="AD524" s="64"/>
      <c r="AE524" s="64"/>
      <c r="AF524" s="64"/>
      <c r="AG524" s="64"/>
      <c r="AH524" s="64"/>
      <c r="AI524" s="64"/>
      <c r="AJ524" s="64"/>
      <c r="AK524" s="64"/>
      <c r="AL524" s="6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4"/>
      <c r="KA524" s="24"/>
      <c r="KB524" s="24"/>
      <c r="KC524" s="24"/>
      <c r="KD524" s="24"/>
      <c r="KE524" s="24"/>
      <c r="KF524" s="24"/>
      <c r="KG524" s="24"/>
      <c r="KH524" s="24"/>
      <c r="KI524" s="24"/>
      <c r="KJ524" s="24"/>
      <c r="KK524" s="24"/>
      <c r="KL524" s="24"/>
      <c r="KM524" s="24"/>
      <c r="KN524" s="24"/>
      <c r="KO524" s="24"/>
      <c r="KP524" s="24"/>
      <c r="KQ524" s="24"/>
      <c r="KR524" s="24"/>
      <c r="KS524" s="24"/>
      <c r="KT524" s="24"/>
      <c r="KU524" s="24"/>
      <c r="KV524" s="24"/>
      <c r="KW524" s="24"/>
      <c r="KX524" s="24"/>
      <c r="KY524" s="24"/>
      <c r="KZ524" s="24"/>
      <c r="LA524" s="24"/>
      <c r="LB524" s="24"/>
      <c r="LC524" s="24"/>
      <c r="LD524" s="24"/>
      <c r="LE524" s="24"/>
      <c r="LF524" s="24"/>
      <c r="LG524" s="24"/>
      <c r="LH524" s="24"/>
      <c r="LI524" s="24"/>
      <c r="LJ524" s="24"/>
      <c r="LK524" s="24"/>
      <c r="LL524" s="24"/>
      <c r="LM524" s="24"/>
      <c r="LN524" s="24"/>
      <c r="LO524" s="24"/>
      <c r="LP524" s="24"/>
      <c r="LQ524" s="24"/>
      <c r="LR524" s="24"/>
      <c r="LS524" s="24"/>
      <c r="LT524" s="24"/>
      <c r="LU524" s="24"/>
      <c r="LV524" s="24"/>
      <c r="LW524" s="24"/>
      <c r="LX524" s="24"/>
      <c r="LY524" s="24"/>
      <c r="LZ524" s="24"/>
      <c r="MA524" s="24"/>
      <c r="MB524" s="24"/>
      <c r="MC524" s="24"/>
      <c r="MD524" s="24"/>
      <c r="ME524" s="24"/>
      <c r="MF524" s="24"/>
      <c r="MG524" s="24"/>
      <c r="MH524" s="24"/>
      <c r="MI524" s="24"/>
      <c r="MJ524" s="24"/>
      <c r="MK524" s="24"/>
      <c r="ML524" s="24"/>
      <c r="MM524" s="24"/>
      <c r="MN524" s="24"/>
      <c r="MO524" s="24"/>
      <c r="MP524" s="24"/>
      <c r="MQ524" s="24"/>
      <c r="MR524" s="24"/>
      <c r="MS524" s="24"/>
      <c r="MT524" s="24"/>
      <c r="MU524" s="24"/>
      <c r="MV524" s="24"/>
      <c r="MW524" s="24"/>
      <c r="MX524" s="24"/>
      <c r="MY524" s="24"/>
      <c r="MZ524" s="24"/>
      <c r="NA524" s="24"/>
      <c r="NB524" s="24"/>
      <c r="NC524" s="24"/>
      <c r="ND524" s="24"/>
      <c r="NE524" s="24"/>
      <c r="NF524" s="24"/>
      <c r="NG524" s="24"/>
      <c r="NH524" s="24"/>
      <c r="NI524" s="24"/>
      <c r="NJ524" s="24"/>
      <c r="NK524" s="24"/>
      <c r="NL524" s="24"/>
      <c r="NM524" s="24"/>
      <c r="NN524" s="24"/>
      <c r="NO524" s="24"/>
      <c r="NP524" s="24"/>
      <c r="NQ524" s="24"/>
      <c r="NR524" s="24"/>
      <c r="NS524" s="24"/>
      <c r="NT524" s="24"/>
      <c r="NU524" s="24"/>
      <c r="NV524" s="24"/>
      <c r="NW524" s="24"/>
      <c r="NX524" s="24"/>
      <c r="NY524" s="24"/>
      <c r="NZ524" s="24"/>
      <c r="OA524" s="24"/>
      <c r="OB524" s="24"/>
      <c r="OC524" s="24"/>
      <c r="OD524" s="24"/>
      <c r="OE524" s="24"/>
      <c r="OF524" s="24"/>
      <c r="OG524" s="24"/>
      <c r="OH524" s="24"/>
      <c r="OI524" s="24"/>
      <c r="OJ524" s="24"/>
      <c r="OK524" s="24"/>
      <c r="OL524" s="24"/>
      <c r="OM524" s="24"/>
      <c r="ON524" s="24"/>
      <c r="OO524" s="24"/>
      <c r="OP524" s="24"/>
      <c r="OQ524" s="24"/>
      <c r="OR524" s="24"/>
      <c r="OS524" s="24"/>
      <c r="OT524" s="24"/>
      <c r="OU524" s="24"/>
      <c r="OV524" s="24"/>
      <c r="OW524" s="24"/>
      <c r="OX524" s="24"/>
      <c r="OY524" s="24"/>
      <c r="OZ524" s="24"/>
      <c r="PA524" s="24"/>
      <c r="PB524" s="24"/>
      <c r="PC524" s="24"/>
      <c r="PD524" s="24"/>
      <c r="PE524" s="24"/>
      <c r="PF524" s="24"/>
      <c r="PG524" s="24"/>
      <c r="PH524" s="24"/>
      <c r="PI524" s="24"/>
      <c r="PJ524" s="24"/>
      <c r="PK524" s="24"/>
      <c r="PL524" s="24"/>
      <c r="PM524" s="24"/>
      <c r="PN524" s="24"/>
      <c r="PO524" s="24"/>
      <c r="PP524" s="24"/>
      <c r="PQ524" s="24"/>
      <c r="PR524" s="24"/>
      <c r="PS524" s="24"/>
      <c r="PT524" s="24"/>
      <c r="PU524" s="24"/>
      <c r="PV524" s="24"/>
      <c r="PW524" s="24"/>
      <c r="PX524" s="24"/>
      <c r="PY524" s="24"/>
      <c r="PZ524" s="24"/>
      <c r="QA524" s="24"/>
      <c r="QB524" s="24"/>
      <c r="QC524" s="24"/>
      <c r="QD524" s="24"/>
      <c r="QE524" s="24"/>
      <c r="QF524" s="24"/>
      <c r="QG524" s="24"/>
      <c r="QH524" s="24"/>
      <c r="QI524" s="24"/>
      <c r="QJ524" s="24"/>
      <c r="QK524" s="24"/>
      <c r="QL524" s="24"/>
      <c r="QM524" s="24"/>
      <c r="QN524" s="24"/>
      <c r="QO524" s="24"/>
      <c r="QP524" s="24"/>
      <c r="QQ524" s="24"/>
      <c r="QR524" s="24"/>
      <c r="QS524" s="24"/>
      <c r="QT524" s="24"/>
      <c r="QU524" s="24"/>
      <c r="QV524" s="24"/>
      <c r="QW524" s="24"/>
      <c r="QX524" s="24"/>
      <c r="QY524" s="24"/>
      <c r="QZ524" s="24"/>
      <c r="RA524" s="24"/>
      <c r="RB524" s="24"/>
      <c r="RC524" s="24"/>
      <c r="RD524" s="24"/>
      <c r="RE524" s="24"/>
      <c r="RF524" s="24"/>
      <c r="RG524" s="24"/>
      <c r="RH524" s="24"/>
      <c r="RI524" s="24"/>
      <c r="RJ524" s="24"/>
      <c r="RK524" s="24"/>
      <c r="RL524" s="24"/>
      <c r="RM524" s="24"/>
      <c r="RN524" s="24"/>
      <c r="RO524" s="24"/>
      <c r="RP524" s="24"/>
      <c r="RQ524" s="24"/>
      <c r="RR524" s="24"/>
      <c r="RS524" s="24"/>
      <c r="RT524" s="24"/>
      <c r="RU524" s="24"/>
      <c r="RV524" s="24"/>
      <c r="RW524" s="24"/>
      <c r="RX524" s="24"/>
      <c r="RY524" s="24"/>
      <c r="RZ524" s="24"/>
      <c r="SA524" s="24"/>
      <c r="SB524" s="24"/>
      <c r="SC524" s="24"/>
      <c r="SD524" s="24"/>
      <c r="SE524" s="24"/>
      <c r="SF524" s="24"/>
      <c r="SG524" s="24"/>
      <c r="SH524" s="24"/>
      <c r="SI524" s="24"/>
      <c r="SJ524" s="24"/>
      <c r="SK524" s="24"/>
      <c r="SL524" s="24"/>
      <c r="SM524" s="24"/>
      <c r="SN524" s="24"/>
      <c r="SO524" s="24"/>
      <c r="SP524" s="24"/>
      <c r="SQ524" s="24"/>
      <c r="SR524" s="24"/>
      <c r="SS524" s="24"/>
      <c r="ST524" s="24"/>
      <c r="SU524" s="24"/>
      <c r="SV524" s="24"/>
      <c r="SW524" s="24"/>
      <c r="SX524" s="24"/>
      <c r="SY524" s="24"/>
      <c r="SZ524" s="24"/>
      <c r="TA524" s="24"/>
      <c r="TB524" s="24"/>
      <c r="TC524" s="24"/>
      <c r="TD524" s="24"/>
      <c r="TE524" s="24"/>
      <c r="TF524" s="24"/>
      <c r="TG524" s="24"/>
      <c r="TH524" s="24"/>
      <c r="TI524" s="24"/>
      <c r="TJ524" s="24"/>
      <c r="TK524" s="24"/>
      <c r="TL524" s="24"/>
      <c r="TM524" s="24"/>
      <c r="TN524" s="24"/>
      <c r="TO524" s="24"/>
      <c r="TP524" s="24"/>
      <c r="TQ524" s="24"/>
      <c r="TR524" s="24"/>
      <c r="TS524" s="24"/>
      <c r="TT524" s="24"/>
      <c r="TU524" s="24"/>
      <c r="TV524" s="24"/>
      <c r="TW524" s="24"/>
      <c r="TX524" s="24"/>
      <c r="TY524" s="24"/>
      <c r="TZ524" s="24"/>
      <c r="UA524" s="24"/>
      <c r="UB524" s="24"/>
      <c r="UC524" s="24"/>
      <c r="UD524" s="24"/>
      <c r="UE524" s="24"/>
      <c r="UF524" s="24"/>
      <c r="UG524" s="24"/>
      <c r="UH524" s="24"/>
      <c r="UI524" s="24"/>
      <c r="UJ524" s="24"/>
      <c r="UK524" s="24"/>
      <c r="UL524" s="24"/>
      <c r="UM524" s="24"/>
      <c r="UN524" s="24"/>
      <c r="UO524" s="24"/>
      <c r="UP524" s="24"/>
      <c r="UQ524" s="24"/>
      <c r="UR524" s="24"/>
      <c r="US524" s="24"/>
      <c r="UT524" s="24"/>
      <c r="UU524" s="24"/>
      <c r="UV524" s="24"/>
      <c r="UW524" s="24"/>
      <c r="UX524" s="24"/>
      <c r="UY524" s="24"/>
      <c r="UZ524" s="24"/>
      <c r="VA524" s="24"/>
      <c r="VB524" s="24"/>
      <c r="VC524" s="24"/>
      <c r="VD524" s="24"/>
    </row>
    <row r="525" spans="1:576" s="23" customFormat="1" ht="15" customHeight="1" x14ac:dyDescent="0.2">
      <c r="A525" s="18">
        <v>23</v>
      </c>
      <c r="B525" s="89" t="s">
        <v>335</v>
      </c>
      <c r="C525" s="89" t="s">
        <v>336</v>
      </c>
      <c r="D525" s="20">
        <v>14</v>
      </c>
      <c r="E525" s="89" t="s">
        <v>255</v>
      </c>
      <c r="F525" s="89" t="s">
        <v>337</v>
      </c>
      <c r="G525" s="130">
        <v>12</v>
      </c>
      <c r="H525" s="22">
        <v>40</v>
      </c>
      <c r="I525" s="22" t="s">
        <v>109</v>
      </c>
      <c r="J525" s="21" t="s">
        <v>38</v>
      </c>
      <c r="K525" s="21" t="s">
        <v>283</v>
      </c>
      <c r="L525" s="21" t="s">
        <v>301</v>
      </c>
      <c r="M525" s="22">
        <v>1</v>
      </c>
      <c r="N525" s="62">
        <v>24345</v>
      </c>
      <c r="O525" s="62"/>
      <c r="P525" s="62"/>
      <c r="Q525" s="62">
        <f t="shared" si="255"/>
        <v>24345</v>
      </c>
      <c r="R525" s="62">
        <f>70.1*4</f>
        <v>280.39999999999998</v>
      </c>
      <c r="S525" s="62">
        <f t="shared" si="246"/>
        <v>4451.333333333333</v>
      </c>
      <c r="T525" s="62">
        <f t="shared" si="247"/>
        <v>44513.333333333336</v>
      </c>
      <c r="U525" s="62">
        <f t="shared" si="248"/>
        <v>3651.75</v>
      </c>
      <c r="V525" s="62">
        <f t="shared" si="249"/>
        <v>730.35</v>
      </c>
      <c r="W525" s="62">
        <f t="shared" si="250"/>
        <v>1217.25</v>
      </c>
      <c r="X525" s="62">
        <f t="shared" si="251"/>
        <v>486.90000000000003</v>
      </c>
      <c r="Y525" s="62">
        <v>1455</v>
      </c>
      <c r="Z525" s="62">
        <v>908</v>
      </c>
      <c r="AA525" s="64">
        <f t="shared" si="254"/>
        <v>13354</v>
      </c>
      <c r="AB525" s="64">
        <f t="shared" si="256"/>
        <v>38267.872222222228</v>
      </c>
      <c r="AC525" s="64">
        <f t="shared" si="257"/>
        <v>459214.46666666673</v>
      </c>
      <c r="AD525" s="64"/>
      <c r="AE525" s="64"/>
      <c r="AF525" s="64"/>
      <c r="AG525" s="64"/>
      <c r="AH525" s="64"/>
      <c r="AI525" s="64"/>
      <c r="AJ525" s="64"/>
      <c r="AK525" s="64"/>
      <c r="AL525" s="6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  <c r="IU525" s="24"/>
      <c r="IV525" s="24"/>
      <c r="IW525" s="24"/>
      <c r="IX525" s="24"/>
      <c r="IY525" s="24"/>
      <c r="IZ525" s="24"/>
      <c r="JA525" s="24"/>
      <c r="JB525" s="24"/>
      <c r="JC525" s="24"/>
      <c r="JD525" s="24"/>
      <c r="JE525" s="24"/>
      <c r="JF525" s="24"/>
      <c r="JG525" s="24"/>
      <c r="JH525" s="24"/>
      <c r="JI525" s="24"/>
      <c r="JJ525" s="24"/>
      <c r="JK525" s="24"/>
      <c r="JL525" s="24"/>
      <c r="JM525" s="24"/>
      <c r="JN525" s="24"/>
      <c r="JO525" s="24"/>
      <c r="JP525" s="24"/>
      <c r="JQ525" s="24"/>
      <c r="JR525" s="24"/>
      <c r="JS525" s="24"/>
      <c r="JT525" s="24"/>
      <c r="JU525" s="24"/>
      <c r="JV525" s="24"/>
      <c r="JW525" s="24"/>
      <c r="JX525" s="24"/>
      <c r="JY525" s="24"/>
      <c r="JZ525" s="24"/>
      <c r="KA525" s="24"/>
      <c r="KB525" s="24"/>
      <c r="KC525" s="24"/>
      <c r="KD525" s="24"/>
      <c r="KE525" s="24"/>
      <c r="KF525" s="24"/>
      <c r="KG525" s="24"/>
      <c r="KH525" s="24"/>
      <c r="KI525" s="24"/>
      <c r="KJ525" s="24"/>
      <c r="KK525" s="24"/>
      <c r="KL525" s="24"/>
      <c r="KM525" s="24"/>
      <c r="KN525" s="24"/>
      <c r="KO525" s="24"/>
      <c r="KP525" s="24"/>
      <c r="KQ525" s="24"/>
      <c r="KR525" s="24"/>
      <c r="KS525" s="24"/>
      <c r="KT525" s="24"/>
      <c r="KU525" s="24"/>
      <c r="KV525" s="24"/>
      <c r="KW525" s="24"/>
      <c r="KX525" s="24"/>
      <c r="KY525" s="24"/>
      <c r="KZ525" s="24"/>
      <c r="LA525" s="24"/>
      <c r="LB525" s="24"/>
      <c r="LC525" s="24"/>
      <c r="LD525" s="24"/>
      <c r="LE525" s="24"/>
      <c r="LF525" s="24"/>
      <c r="LG525" s="24"/>
      <c r="LH525" s="24"/>
      <c r="LI525" s="24"/>
      <c r="LJ525" s="24"/>
      <c r="LK525" s="24"/>
      <c r="LL525" s="24"/>
      <c r="LM525" s="24"/>
      <c r="LN525" s="24"/>
      <c r="LO525" s="24"/>
      <c r="LP525" s="24"/>
      <c r="LQ525" s="24"/>
      <c r="LR525" s="24"/>
      <c r="LS525" s="24"/>
      <c r="LT525" s="24"/>
      <c r="LU525" s="24"/>
      <c r="LV525" s="24"/>
      <c r="LW525" s="24"/>
      <c r="LX525" s="24"/>
      <c r="LY525" s="24"/>
      <c r="LZ525" s="24"/>
      <c r="MA525" s="24"/>
      <c r="MB525" s="24"/>
      <c r="MC525" s="24"/>
      <c r="MD525" s="24"/>
      <c r="ME525" s="24"/>
      <c r="MF525" s="24"/>
      <c r="MG525" s="24"/>
      <c r="MH525" s="24"/>
      <c r="MI525" s="24"/>
      <c r="MJ525" s="24"/>
      <c r="MK525" s="24"/>
      <c r="ML525" s="24"/>
      <c r="MM525" s="24"/>
      <c r="MN525" s="24"/>
      <c r="MO525" s="24"/>
      <c r="MP525" s="24"/>
      <c r="MQ525" s="24"/>
      <c r="MR525" s="24"/>
      <c r="MS525" s="24"/>
      <c r="MT525" s="24"/>
      <c r="MU525" s="24"/>
      <c r="MV525" s="24"/>
      <c r="MW525" s="24"/>
      <c r="MX525" s="24"/>
      <c r="MY525" s="24"/>
      <c r="MZ525" s="24"/>
      <c r="NA525" s="24"/>
      <c r="NB525" s="24"/>
      <c r="NC525" s="24"/>
      <c r="ND525" s="24"/>
      <c r="NE525" s="24"/>
      <c r="NF525" s="24"/>
      <c r="NG525" s="24"/>
      <c r="NH525" s="24"/>
      <c r="NI525" s="24"/>
      <c r="NJ525" s="24"/>
      <c r="NK525" s="24"/>
      <c r="NL525" s="24"/>
      <c r="NM525" s="24"/>
      <c r="NN525" s="24"/>
      <c r="NO525" s="24"/>
      <c r="NP525" s="24"/>
      <c r="NQ525" s="24"/>
      <c r="NR525" s="24"/>
      <c r="NS525" s="24"/>
      <c r="NT525" s="24"/>
      <c r="NU525" s="24"/>
      <c r="NV525" s="24"/>
      <c r="NW525" s="24"/>
      <c r="NX525" s="24"/>
      <c r="NY525" s="24"/>
      <c r="NZ525" s="24"/>
      <c r="OA525" s="24"/>
      <c r="OB525" s="24"/>
      <c r="OC525" s="24"/>
      <c r="OD525" s="24"/>
      <c r="OE525" s="24"/>
      <c r="OF525" s="24"/>
      <c r="OG525" s="24"/>
      <c r="OH525" s="24"/>
      <c r="OI525" s="24"/>
      <c r="OJ525" s="24"/>
      <c r="OK525" s="24"/>
      <c r="OL525" s="24"/>
      <c r="OM525" s="24"/>
      <c r="ON525" s="24"/>
      <c r="OO525" s="24"/>
      <c r="OP525" s="24"/>
      <c r="OQ525" s="24"/>
      <c r="OR525" s="24"/>
      <c r="OS525" s="24"/>
      <c r="OT525" s="24"/>
      <c r="OU525" s="24"/>
      <c r="OV525" s="24"/>
      <c r="OW525" s="24"/>
      <c r="OX525" s="24"/>
      <c r="OY525" s="24"/>
      <c r="OZ525" s="24"/>
      <c r="PA525" s="24"/>
      <c r="PB525" s="24"/>
      <c r="PC525" s="24"/>
      <c r="PD525" s="24"/>
      <c r="PE525" s="24"/>
      <c r="PF525" s="24"/>
      <c r="PG525" s="24"/>
      <c r="PH525" s="24"/>
      <c r="PI525" s="24"/>
      <c r="PJ525" s="24"/>
      <c r="PK525" s="24"/>
      <c r="PL525" s="24"/>
      <c r="PM525" s="24"/>
      <c r="PN525" s="24"/>
      <c r="PO525" s="24"/>
      <c r="PP525" s="24"/>
      <c r="PQ525" s="24"/>
      <c r="PR525" s="24"/>
      <c r="PS525" s="24"/>
      <c r="PT525" s="24"/>
      <c r="PU525" s="24"/>
      <c r="PV525" s="24"/>
      <c r="PW525" s="24"/>
      <c r="PX525" s="24"/>
      <c r="PY525" s="24"/>
      <c r="PZ525" s="24"/>
      <c r="QA525" s="24"/>
      <c r="QB525" s="24"/>
      <c r="QC525" s="24"/>
      <c r="QD525" s="24"/>
      <c r="QE525" s="24"/>
      <c r="QF525" s="24"/>
      <c r="QG525" s="24"/>
      <c r="QH525" s="24"/>
      <c r="QI525" s="24"/>
      <c r="QJ525" s="24"/>
      <c r="QK525" s="24"/>
      <c r="QL525" s="24"/>
      <c r="QM525" s="24"/>
      <c r="QN525" s="24"/>
      <c r="QO525" s="24"/>
      <c r="QP525" s="24"/>
      <c r="QQ525" s="24"/>
      <c r="QR525" s="24"/>
      <c r="QS525" s="24"/>
      <c r="QT525" s="24"/>
      <c r="QU525" s="24"/>
      <c r="QV525" s="24"/>
      <c r="QW525" s="24"/>
      <c r="QX525" s="24"/>
      <c r="QY525" s="24"/>
      <c r="QZ525" s="24"/>
      <c r="RA525" s="24"/>
      <c r="RB525" s="24"/>
      <c r="RC525" s="24"/>
      <c r="RD525" s="24"/>
      <c r="RE525" s="24"/>
      <c r="RF525" s="24"/>
      <c r="RG525" s="24"/>
      <c r="RH525" s="24"/>
      <c r="RI525" s="24"/>
      <c r="RJ525" s="24"/>
      <c r="RK525" s="24"/>
      <c r="RL525" s="24"/>
      <c r="RM525" s="24"/>
      <c r="RN525" s="24"/>
      <c r="RO525" s="24"/>
      <c r="RP525" s="24"/>
      <c r="RQ525" s="24"/>
      <c r="RR525" s="24"/>
      <c r="RS525" s="24"/>
      <c r="RT525" s="24"/>
      <c r="RU525" s="24"/>
      <c r="RV525" s="24"/>
      <c r="RW525" s="24"/>
      <c r="RX525" s="24"/>
      <c r="RY525" s="24"/>
      <c r="RZ525" s="24"/>
      <c r="SA525" s="24"/>
      <c r="SB525" s="24"/>
      <c r="SC525" s="24"/>
      <c r="SD525" s="24"/>
      <c r="SE525" s="24"/>
      <c r="SF525" s="24"/>
      <c r="SG525" s="24"/>
      <c r="SH525" s="24"/>
      <c r="SI525" s="24"/>
      <c r="SJ525" s="24"/>
      <c r="SK525" s="24"/>
      <c r="SL525" s="24"/>
      <c r="SM525" s="24"/>
      <c r="SN525" s="24"/>
      <c r="SO525" s="24"/>
      <c r="SP525" s="24"/>
      <c r="SQ525" s="24"/>
      <c r="SR525" s="24"/>
      <c r="SS525" s="24"/>
      <c r="ST525" s="24"/>
      <c r="SU525" s="24"/>
      <c r="SV525" s="24"/>
      <c r="SW525" s="24"/>
      <c r="SX525" s="24"/>
      <c r="SY525" s="24"/>
      <c r="SZ525" s="24"/>
      <c r="TA525" s="24"/>
      <c r="TB525" s="24"/>
      <c r="TC525" s="24"/>
      <c r="TD525" s="24"/>
      <c r="TE525" s="24"/>
      <c r="TF525" s="24"/>
      <c r="TG525" s="24"/>
      <c r="TH525" s="24"/>
      <c r="TI525" s="24"/>
      <c r="TJ525" s="24"/>
      <c r="TK525" s="24"/>
      <c r="TL525" s="24"/>
      <c r="TM525" s="24"/>
      <c r="TN525" s="24"/>
      <c r="TO525" s="24"/>
      <c r="TP525" s="24"/>
      <c r="TQ525" s="24"/>
      <c r="TR525" s="24"/>
      <c r="TS525" s="24"/>
      <c r="TT525" s="24"/>
      <c r="TU525" s="24"/>
      <c r="TV525" s="24"/>
      <c r="TW525" s="24"/>
      <c r="TX525" s="24"/>
      <c r="TY525" s="24"/>
      <c r="TZ525" s="24"/>
      <c r="UA525" s="24"/>
      <c r="UB525" s="24"/>
      <c r="UC525" s="24"/>
      <c r="UD525" s="24"/>
      <c r="UE525" s="24"/>
      <c r="UF525" s="24"/>
      <c r="UG525" s="24"/>
      <c r="UH525" s="24"/>
      <c r="UI525" s="24"/>
      <c r="UJ525" s="24"/>
      <c r="UK525" s="24"/>
      <c r="UL525" s="24"/>
      <c r="UM525" s="24"/>
      <c r="UN525" s="24"/>
      <c r="UO525" s="24"/>
      <c r="UP525" s="24"/>
      <c r="UQ525" s="24"/>
      <c r="UR525" s="24"/>
      <c r="US525" s="24"/>
      <c r="UT525" s="24"/>
      <c r="UU525" s="24"/>
      <c r="UV525" s="24"/>
      <c r="UW525" s="24"/>
      <c r="UX525" s="24"/>
      <c r="UY525" s="24"/>
      <c r="UZ525" s="24"/>
      <c r="VA525" s="24"/>
      <c r="VB525" s="24"/>
      <c r="VC525" s="24"/>
      <c r="VD525" s="24"/>
    </row>
    <row r="526" spans="1:576" s="23" customFormat="1" ht="15" customHeight="1" x14ac:dyDescent="0.2">
      <c r="A526" s="18">
        <v>24</v>
      </c>
      <c r="B526" s="19" t="s">
        <v>335</v>
      </c>
      <c r="C526" s="19" t="s">
        <v>336</v>
      </c>
      <c r="D526" s="20">
        <v>14</v>
      </c>
      <c r="E526" s="19" t="s">
        <v>255</v>
      </c>
      <c r="F526" s="19" t="s">
        <v>337</v>
      </c>
      <c r="G526" s="130">
        <v>12</v>
      </c>
      <c r="H526" s="22">
        <v>40</v>
      </c>
      <c r="I526" s="22" t="s">
        <v>109</v>
      </c>
      <c r="J526" s="21" t="s">
        <v>38</v>
      </c>
      <c r="K526" s="21" t="s">
        <v>283</v>
      </c>
      <c r="L526" s="21" t="s">
        <v>301</v>
      </c>
      <c r="M526" s="22">
        <v>1</v>
      </c>
      <c r="N526" s="62">
        <v>24345</v>
      </c>
      <c r="O526" s="62"/>
      <c r="P526" s="62"/>
      <c r="Q526" s="62">
        <f t="shared" si="255"/>
        <v>24345</v>
      </c>
      <c r="R526" s="62"/>
      <c r="S526" s="62">
        <f t="shared" si="246"/>
        <v>4489</v>
      </c>
      <c r="T526" s="62">
        <f t="shared" si="247"/>
        <v>44890</v>
      </c>
      <c r="U526" s="62">
        <f t="shared" si="248"/>
        <v>3651.75</v>
      </c>
      <c r="V526" s="62">
        <f t="shared" si="249"/>
        <v>730.35</v>
      </c>
      <c r="W526" s="62">
        <f t="shared" si="250"/>
        <v>1217.25</v>
      </c>
      <c r="X526" s="62">
        <f t="shared" si="251"/>
        <v>486.90000000000003</v>
      </c>
      <c r="Y526" s="62">
        <v>1555</v>
      </c>
      <c r="Z526" s="62">
        <v>1034</v>
      </c>
      <c r="AA526" s="64">
        <f t="shared" si="254"/>
        <v>13467</v>
      </c>
      <c r="AB526" s="64">
        <f t="shared" si="256"/>
        <v>38257.416666666664</v>
      </c>
      <c r="AC526" s="64">
        <f t="shared" si="257"/>
        <v>459089</v>
      </c>
      <c r="AD526" s="64"/>
      <c r="AE526" s="64"/>
      <c r="AF526" s="64"/>
      <c r="AG526" s="64"/>
      <c r="AH526" s="64"/>
      <c r="AI526" s="64"/>
      <c r="AJ526" s="64"/>
      <c r="AK526" s="64"/>
      <c r="AL526" s="6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  <c r="II526" s="24"/>
      <c r="IJ526" s="24"/>
      <c r="IK526" s="24"/>
      <c r="IL526" s="24"/>
      <c r="IM526" s="24"/>
      <c r="IN526" s="24"/>
      <c r="IO526" s="24"/>
      <c r="IP526" s="24"/>
      <c r="IQ526" s="24"/>
      <c r="IR526" s="24"/>
      <c r="IS526" s="24"/>
      <c r="IT526" s="24"/>
      <c r="IU526" s="24"/>
      <c r="IV526" s="24"/>
      <c r="IW526" s="24"/>
      <c r="IX526" s="24"/>
      <c r="IY526" s="24"/>
      <c r="IZ526" s="24"/>
      <c r="JA526" s="24"/>
      <c r="JB526" s="24"/>
      <c r="JC526" s="24"/>
      <c r="JD526" s="24"/>
      <c r="JE526" s="24"/>
      <c r="JF526" s="24"/>
      <c r="JG526" s="24"/>
      <c r="JH526" s="24"/>
      <c r="JI526" s="24"/>
      <c r="JJ526" s="24"/>
      <c r="JK526" s="24"/>
      <c r="JL526" s="24"/>
      <c r="JM526" s="24"/>
      <c r="JN526" s="24"/>
      <c r="JO526" s="24"/>
      <c r="JP526" s="24"/>
      <c r="JQ526" s="24"/>
      <c r="JR526" s="24"/>
      <c r="JS526" s="24"/>
      <c r="JT526" s="24"/>
      <c r="JU526" s="24"/>
      <c r="JV526" s="24"/>
      <c r="JW526" s="24"/>
      <c r="JX526" s="24"/>
      <c r="JY526" s="24"/>
      <c r="JZ526" s="24"/>
      <c r="KA526" s="24"/>
      <c r="KB526" s="24"/>
      <c r="KC526" s="24"/>
      <c r="KD526" s="24"/>
      <c r="KE526" s="24"/>
      <c r="KF526" s="24"/>
      <c r="KG526" s="24"/>
      <c r="KH526" s="24"/>
      <c r="KI526" s="24"/>
      <c r="KJ526" s="24"/>
      <c r="KK526" s="24"/>
      <c r="KL526" s="24"/>
      <c r="KM526" s="24"/>
      <c r="KN526" s="24"/>
      <c r="KO526" s="24"/>
      <c r="KP526" s="24"/>
      <c r="KQ526" s="24"/>
      <c r="KR526" s="24"/>
      <c r="KS526" s="24"/>
      <c r="KT526" s="24"/>
      <c r="KU526" s="24"/>
      <c r="KV526" s="24"/>
      <c r="KW526" s="24"/>
      <c r="KX526" s="24"/>
      <c r="KY526" s="24"/>
      <c r="KZ526" s="24"/>
      <c r="LA526" s="24"/>
      <c r="LB526" s="24"/>
      <c r="LC526" s="24"/>
      <c r="LD526" s="24"/>
      <c r="LE526" s="24"/>
      <c r="LF526" s="24"/>
      <c r="LG526" s="24"/>
      <c r="LH526" s="24"/>
      <c r="LI526" s="24"/>
      <c r="LJ526" s="24"/>
      <c r="LK526" s="24"/>
      <c r="LL526" s="24"/>
      <c r="LM526" s="24"/>
      <c r="LN526" s="24"/>
      <c r="LO526" s="24"/>
      <c r="LP526" s="24"/>
      <c r="LQ526" s="24"/>
      <c r="LR526" s="24"/>
      <c r="LS526" s="24"/>
      <c r="LT526" s="24"/>
      <c r="LU526" s="24"/>
      <c r="LV526" s="24"/>
      <c r="LW526" s="24"/>
      <c r="LX526" s="24"/>
      <c r="LY526" s="24"/>
      <c r="LZ526" s="24"/>
      <c r="MA526" s="24"/>
      <c r="MB526" s="24"/>
      <c r="MC526" s="24"/>
      <c r="MD526" s="24"/>
      <c r="ME526" s="24"/>
      <c r="MF526" s="24"/>
      <c r="MG526" s="24"/>
      <c r="MH526" s="24"/>
      <c r="MI526" s="24"/>
      <c r="MJ526" s="24"/>
      <c r="MK526" s="24"/>
      <c r="ML526" s="24"/>
      <c r="MM526" s="24"/>
      <c r="MN526" s="24"/>
      <c r="MO526" s="24"/>
      <c r="MP526" s="24"/>
      <c r="MQ526" s="24"/>
      <c r="MR526" s="24"/>
      <c r="MS526" s="24"/>
      <c r="MT526" s="24"/>
      <c r="MU526" s="24"/>
      <c r="MV526" s="24"/>
      <c r="MW526" s="24"/>
      <c r="MX526" s="24"/>
      <c r="MY526" s="24"/>
      <c r="MZ526" s="24"/>
      <c r="NA526" s="24"/>
      <c r="NB526" s="24"/>
      <c r="NC526" s="24"/>
      <c r="ND526" s="24"/>
      <c r="NE526" s="24"/>
      <c r="NF526" s="24"/>
      <c r="NG526" s="24"/>
      <c r="NH526" s="24"/>
      <c r="NI526" s="24"/>
      <c r="NJ526" s="24"/>
      <c r="NK526" s="24"/>
      <c r="NL526" s="24"/>
      <c r="NM526" s="24"/>
      <c r="NN526" s="24"/>
      <c r="NO526" s="24"/>
      <c r="NP526" s="24"/>
      <c r="NQ526" s="24"/>
      <c r="NR526" s="24"/>
      <c r="NS526" s="24"/>
      <c r="NT526" s="24"/>
      <c r="NU526" s="24"/>
      <c r="NV526" s="24"/>
      <c r="NW526" s="24"/>
      <c r="NX526" s="24"/>
      <c r="NY526" s="24"/>
      <c r="NZ526" s="24"/>
      <c r="OA526" s="24"/>
      <c r="OB526" s="24"/>
      <c r="OC526" s="24"/>
      <c r="OD526" s="24"/>
      <c r="OE526" s="24"/>
      <c r="OF526" s="24"/>
      <c r="OG526" s="24"/>
      <c r="OH526" s="24"/>
      <c r="OI526" s="24"/>
      <c r="OJ526" s="24"/>
      <c r="OK526" s="24"/>
      <c r="OL526" s="24"/>
      <c r="OM526" s="24"/>
      <c r="ON526" s="24"/>
      <c r="OO526" s="24"/>
      <c r="OP526" s="24"/>
      <c r="OQ526" s="24"/>
      <c r="OR526" s="24"/>
      <c r="OS526" s="24"/>
      <c r="OT526" s="24"/>
      <c r="OU526" s="24"/>
      <c r="OV526" s="24"/>
      <c r="OW526" s="24"/>
      <c r="OX526" s="24"/>
      <c r="OY526" s="24"/>
      <c r="OZ526" s="24"/>
      <c r="PA526" s="24"/>
      <c r="PB526" s="24"/>
      <c r="PC526" s="24"/>
      <c r="PD526" s="24"/>
      <c r="PE526" s="24"/>
      <c r="PF526" s="24"/>
      <c r="PG526" s="24"/>
      <c r="PH526" s="24"/>
      <c r="PI526" s="24"/>
      <c r="PJ526" s="24"/>
      <c r="PK526" s="24"/>
      <c r="PL526" s="24"/>
      <c r="PM526" s="24"/>
      <c r="PN526" s="24"/>
      <c r="PO526" s="24"/>
      <c r="PP526" s="24"/>
      <c r="PQ526" s="24"/>
      <c r="PR526" s="24"/>
      <c r="PS526" s="24"/>
      <c r="PT526" s="24"/>
      <c r="PU526" s="24"/>
      <c r="PV526" s="24"/>
      <c r="PW526" s="24"/>
      <c r="PX526" s="24"/>
      <c r="PY526" s="24"/>
      <c r="PZ526" s="24"/>
      <c r="QA526" s="24"/>
      <c r="QB526" s="24"/>
      <c r="QC526" s="24"/>
      <c r="QD526" s="24"/>
      <c r="QE526" s="24"/>
      <c r="QF526" s="24"/>
      <c r="QG526" s="24"/>
      <c r="QH526" s="24"/>
      <c r="QI526" s="24"/>
      <c r="QJ526" s="24"/>
      <c r="QK526" s="24"/>
      <c r="QL526" s="24"/>
      <c r="QM526" s="24"/>
      <c r="QN526" s="24"/>
      <c r="QO526" s="24"/>
      <c r="QP526" s="24"/>
      <c r="QQ526" s="24"/>
      <c r="QR526" s="24"/>
      <c r="QS526" s="24"/>
      <c r="QT526" s="24"/>
      <c r="QU526" s="24"/>
      <c r="QV526" s="24"/>
      <c r="QW526" s="24"/>
      <c r="QX526" s="24"/>
      <c r="QY526" s="24"/>
      <c r="QZ526" s="24"/>
      <c r="RA526" s="24"/>
      <c r="RB526" s="24"/>
      <c r="RC526" s="24"/>
      <c r="RD526" s="24"/>
      <c r="RE526" s="24"/>
      <c r="RF526" s="24"/>
      <c r="RG526" s="24"/>
      <c r="RH526" s="24"/>
      <c r="RI526" s="24"/>
      <c r="RJ526" s="24"/>
      <c r="RK526" s="24"/>
      <c r="RL526" s="24"/>
      <c r="RM526" s="24"/>
      <c r="RN526" s="24"/>
      <c r="RO526" s="24"/>
      <c r="RP526" s="24"/>
      <c r="RQ526" s="24"/>
      <c r="RR526" s="24"/>
      <c r="RS526" s="24"/>
      <c r="RT526" s="24"/>
      <c r="RU526" s="24"/>
      <c r="RV526" s="24"/>
      <c r="RW526" s="24"/>
      <c r="RX526" s="24"/>
      <c r="RY526" s="24"/>
      <c r="RZ526" s="24"/>
      <c r="SA526" s="24"/>
      <c r="SB526" s="24"/>
      <c r="SC526" s="24"/>
      <c r="SD526" s="24"/>
      <c r="SE526" s="24"/>
      <c r="SF526" s="24"/>
      <c r="SG526" s="24"/>
      <c r="SH526" s="24"/>
      <c r="SI526" s="24"/>
      <c r="SJ526" s="24"/>
      <c r="SK526" s="24"/>
      <c r="SL526" s="24"/>
      <c r="SM526" s="24"/>
      <c r="SN526" s="24"/>
      <c r="SO526" s="24"/>
      <c r="SP526" s="24"/>
      <c r="SQ526" s="24"/>
      <c r="SR526" s="24"/>
      <c r="SS526" s="24"/>
      <c r="ST526" s="24"/>
      <c r="SU526" s="24"/>
      <c r="SV526" s="24"/>
      <c r="SW526" s="24"/>
      <c r="SX526" s="24"/>
      <c r="SY526" s="24"/>
      <c r="SZ526" s="24"/>
      <c r="TA526" s="24"/>
      <c r="TB526" s="24"/>
      <c r="TC526" s="24"/>
      <c r="TD526" s="24"/>
      <c r="TE526" s="24"/>
      <c r="TF526" s="24"/>
      <c r="TG526" s="24"/>
      <c r="TH526" s="24"/>
      <c r="TI526" s="24"/>
      <c r="TJ526" s="24"/>
      <c r="TK526" s="24"/>
      <c r="TL526" s="24"/>
      <c r="TM526" s="24"/>
      <c r="TN526" s="24"/>
      <c r="TO526" s="24"/>
      <c r="TP526" s="24"/>
      <c r="TQ526" s="24"/>
      <c r="TR526" s="24"/>
      <c r="TS526" s="24"/>
      <c r="TT526" s="24"/>
      <c r="TU526" s="24"/>
      <c r="TV526" s="24"/>
      <c r="TW526" s="24"/>
      <c r="TX526" s="24"/>
      <c r="TY526" s="24"/>
      <c r="TZ526" s="24"/>
      <c r="UA526" s="24"/>
      <c r="UB526" s="24"/>
      <c r="UC526" s="24"/>
      <c r="UD526" s="24"/>
      <c r="UE526" s="24"/>
      <c r="UF526" s="24"/>
      <c r="UG526" s="24"/>
      <c r="UH526" s="24"/>
      <c r="UI526" s="24"/>
      <c r="UJ526" s="24"/>
      <c r="UK526" s="24"/>
      <c r="UL526" s="24"/>
      <c r="UM526" s="24"/>
      <c r="UN526" s="24"/>
      <c r="UO526" s="24"/>
      <c r="UP526" s="24"/>
      <c r="UQ526" s="24"/>
      <c r="UR526" s="24"/>
      <c r="US526" s="24"/>
      <c r="UT526" s="24"/>
      <c r="UU526" s="24"/>
      <c r="UV526" s="24"/>
      <c r="UW526" s="24"/>
      <c r="UX526" s="24"/>
      <c r="UY526" s="24"/>
      <c r="UZ526" s="24"/>
      <c r="VA526" s="24"/>
      <c r="VB526" s="24"/>
      <c r="VC526" s="24"/>
      <c r="VD526" s="24"/>
    </row>
    <row r="527" spans="1:576" s="23" customFormat="1" ht="15" customHeight="1" x14ac:dyDescent="0.2">
      <c r="A527" s="18">
        <v>25</v>
      </c>
      <c r="B527" s="89" t="s">
        <v>335</v>
      </c>
      <c r="C527" s="89" t="s">
        <v>336</v>
      </c>
      <c r="D527" s="20">
        <v>14</v>
      </c>
      <c r="E527" s="89" t="s">
        <v>255</v>
      </c>
      <c r="F527" s="89" t="s">
        <v>337</v>
      </c>
      <c r="G527" s="130">
        <v>12</v>
      </c>
      <c r="H527" s="22">
        <v>40</v>
      </c>
      <c r="I527" s="22" t="s">
        <v>109</v>
      </c>
      <c r="J527" s="21" t="s">
        <v>38</v>
      </c>
      <c r="K527" s="21" t="s">
        <v>283</v>
      </c>
      <c r="L527" s="21" t="s">
        <v>301</v>
      </c>
      <c r="M527" s="22">
        <v>1</v>
      </c>
      <c r="N527" s="62">
        <v>24345</v>
      </c>
      <c r="O527" s="62"/>
      <c r="P527" s="62"/>
      <c r="Q527" s="62">
        <f t="shared" si="255"/>
        <v>24345</v>
      </c>
      <c r="R527" s="62">
        <f>70.1*4</f>
        <v>280.39999999999998</v>
      </c>
      <c r="S527" s="62">
        <f t="shared" si="246"/>
        <v>4451.333333333333</v>
      </c>
      <c r="T527" s="62">
        <f t="shared" si="247"/>
        <v>44513.333333333336</v>
      </c>
      <c r="U527" s="62">
        <f t="shared" si="248"/>
        <v>3651.75</v>
      </c>
      <c r="V527" s="62">
        <f t="shared" si="249"/>
        <v>730.35</v>
      </c>
      <c r="W527" s="62">
        <f t="shared" si="250"/>
        <v>1217.25</v>
      </c>
      <c r="X527" s="62">
        <f t="shared" si="251"/>
        <v>486.90000000000003</v>
      </c>
      <c r="Y527" s="62">
        <v>1455</v>
      </c>
      <c r="Z527" s="62">
        <v>908</v>
      </c>
      <c r="AA527" s="64">
        <f t="shared" si="254"/>
        <v>13354</v>
      </c>
      <c r="AB527" s="64">
        <f t="shared" si="256"/>
        <v>38267.872222222228</v>
      </c>
      <c r="AC527" s="64">
        <f t="shared" si="257"/>
        <v>459214.46666666673</v>
      </c>
      <c r="AD527" s="64"/>
      <c r="AE527" s="64"/>
      <c r="AF527" s="64"/>
      <c r="AG527" s="64"/>
      <c r="AH527" s="64"/>
      <c r="AI527" s="64"/>
      <c r="AJ527" s="64"/>
      <c r="AK527" s="64"/>
      <c r="AL527" s="6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  <c r="IU527" s="24"/>
      <c r="IV527" s="24"/>
      <c r="IW527" s="24"/>
      <c r="IX527" s="24"/>
      <c r="IY527" s="24"/>
      <c r="IZ527" s="24"/>
      <c r="JA527" s="24"/>
      <c r="JB527" s="24"/>
      <c r="JC527" s="24"/>
      <c r="JD527" s="24"/>
      <c r="JE527" s="24"/>
      <c r="JF527" s="24"/>
      <c r="JG527" s="24"/>
      <c r="JH527" s="24"/>
      <c r="JI527" s="24"/>
      <c r="JJ527" s="24"/>
      <c r="JK527" s="24"/>
      <c r="JL527" s="24"/>
      <c r="JM527" s="24"/>
      <c r="JN527" s="24"/>
      <c r="JO527" s="24"/>
      <c r="JP527" s="24"/>
      <c r="JQ527" s="24"/>
      <c r="JR527" s="24"/>
      <c r="JS527" s="24"/>
      <c r="JT527" s="24"/>
      <c r="JU527" s="24"/>
      <c r="JV527" s="24"/>
      <c r="JW527" s="24"/>
      <c r="JX527" s="24"/>
      <c r="JY527" s="24"/>
      <c r="JZ527" s="24"/>
      <c r="KA527" s="24"/>
      <c r="KB527" s="24"/>
      <c r="KC527" s="24"/>
      <c r="KD527" s="24"/>
      <c r="KE527" s="24"/>
      <c r="KF527" s="24"/>
      <c r="KG527" s="24"/>
      <c r="KH527" s="24"/>
      <c r="KI527" s="24"/>
      <c r="KJ527" s="24"/>
      <c r="KK527" s="24"/>
      <c r="KL527" s="24"/>
      <c r="KM527" s="24"/>
      <c r="KN527" s="24"/>
      <c r="KO527" s="24"/>
      <c r="KP527" s="24"/>
      <c r="KQ527" s="24"/>
      <c r="KR527" s="24"/>
      <c r="KS527" s="24"/>
      <c r="KT527" s="24"/>
      <c r="KU527" s="24"/>
      <c r="KV527" s="24"/>
      <c r="KW527" s="24"/>
      <c r="KX527" s="24"/>
      <c r="KY527" s="24"/>
      <c r="KZ527" s="24"/>
      <c r="LA527" s="24"/>
      <c r="LB527" s="24"/>
      <c r="LC527" s="24"/>
      <c r="LD527" s="24"/>
      <c r="LE527" s="24"/>
      <c r="LF527" s="24"/>
      <c r="LG527" s="24"/>
      <c r="LH527" s="24"/>
      <c r="LI527" s="24"/>
      <c r="LJ527" s="24"/>
      <c r="LK527" s="24"/>
      <c r="LL527" s="24"/>
      <c r="LM527" s="24"/>
      <c r="LN527" s="24"/>
      <c r="LO527" s="24"/>
      <c r="LP527" s="24"/>
      <c r="LQ527" s="24"/>
      <c r="LR527" s="24"/>
      <c r="LS527" s="24"/>
      <c r="LT527" s="24"/>
      <c r="LU527" s="24"/>
      <c r="LV527" s="24"/>
      <c r="LW527" s="24"/>
      <c r="LX527" s="24"/>
      <c r="LY527" s="24"/>
      <c r="LZ527" s="24"/>
      <c r="MA527" s="24"/>
      <c r="MB527" s="24"/>
      <c r="MC527" s="24"/>
      <c r="MD527" s="24"/>
      <c r="ME527" s="24"/>
      <c r="MF527" s="24"/>
      <c r="MG527" s="24"/>
      <c r="MH527" s="24"/>
      <c r="MI527" s="24"/>
      <c r="MJ527" s="24"/>
      <c r="MK527" s="24"/>
      <c r="ML527" s="24"/>
      <c r="MM527" s="24"/>
      <c r="MN527" s="24"/>
      <c r="MO527" s="24"/>
      <c r="MP527" s="24"/>
      <c r="MQ527" s="24"/>
      <c r="MR527" s="24"/>
      <c r="MS527" s="24"/>
      <c r="MT527" s="24"/>
      <c r="MU527" s="24"/>
      <c r="MV527" s="24"/>
      <c r="MW527" s="24"/>
      <c r="MX527" s="24"/>
      <c r="MY527" s="24"/>
      <c r="MZ527" s="24"/>
      <c r="NA527" s="24"/>
      <c r="NB527" s="24"/>
      <c r="NC527" s="24"/>
      <c r="ND527" s="24"/>
      <c r="NE527" s="24"/>
      <c r="NF527" s="24"/>
      <c r="NG527" s="24"/>
      <c r="NH527" s="24"/>
      <c r="NI527" s="24"/>
      <c r="NJ527" s="24"/>
      <c r="NK527" s="24"/>
      <c r="NL527" s="24"/>
      <c r="NM527" s="24"/>
      <c r="NN527" s="24"/>
      <c r="NO527" s="24"/>
      <c r="NP527" s="24"/>
      <c r="NQ527" s="24"/>
      <c r="NR527" s="24"/>
      <c r="NS527" s="24"/>
      <c r="NT527" s="24"/>
      <c r="NU527" s="24"/>
      <c r="NV527" s="24"/>
      <c r="NW527" s="24"/>
      <c r="NX527" s="24"/>
      <c r="NY527" s="24"/>
      <c r="NZ527" s="24"/>
      <c r="OA527" s="24"/>
      <c r="OB527" s="24"/>
      <c r="OC527" s="24"/>
      <c r="OD527" s="24"/>
      <c r="OE527" s="24"/>
      <c r="OF527" s="24"/>
      <c r="OG527" s="24"/>
      <c r="OH527" s="24"/>
      <c r="OI527" s="24"/>
      <c r="OJ527" s="24"/>
      <c r="OK527" s="24"/>
      <c r="OL527" s="24"/>
      <c r="OM527" s="24"/>
      <c r="ON527" s="24"/>
      <c r="OO527" s="24"/>
      <c r="OP527" s="24"/>
      <c r="OQ527" s="24"/>
      <c r="OR527" s="24"/>
      <c r="OS527" s="24"/>
      <c r="OT527" s="24"/>
      <c r="OU527" s="24"/>
      <c r="OV527" s="24"/>
      <c r="OW527" s="24"/>
      <c r="OX527" s="24"/>
      <c r="OY527" s="24"/>
      <c r="OZ527" s="24"/>
      <c r="PA527" s="24"/>
      <c r="PB527" s="24"/>
      <c r="PC527" s="24"/>
      <c r="PD527" s="24"/>
      <c r="PE527" s="24"/>
      <c r="PF527" s="24"/>
      <c r="PG527" s="24"/>
      <c r="PH527" s="24"/>
      <c r="PI527" s="24"/>
      <c r="PJ527" s="24"/>
      <c r="PK527" s="24"/>
      <c r="PL527" s="24"/>
      <c r="PM527" s="24"/>
      <c r="PN527" s="24"/>
      <c r="PO527" s="24"/>
      <c r="PP527" s="24"/>
      <c r="PQ527" s="24"/>
      <c r="PR527" s="24"/>
      <c r="PS527" s="24"/>
      <c r="PT527" s="24"/>
      <c r="PU527" s="24"/>
      <c r="PV527" s="24"/>
      <c r="PW527" s="24"/>
      <c r="PX527" s="24"/>
      <c r="PY527" s="24"/>
      <c r="PZ527" s="24"/>
      <c r="QA527" s="24"/>
      <c r="QB527" s="24"/>
      <c r="QC527" s="24"/>
      <c r="QD527" s="24"/>
      <c r="QE527" s="24"/>
      <c r="QF527" s="24"/>
      <c r="QG527" s="24"/>
      <c r="QH527" s="24"/>
      <c r="QI527" s="24"/>
      <c r="QJ527" s="24"/>
      <c r="QK527" s="24"/>
      <c r="QL527" s="24"/>
      <c r="QM527" s="24"/>
      <c r="QN527" s="24"/>
      <c r="QO527" s="24"/>
      <c r="QP527" s="24"/>
      <c r="QQ527" s="24"/>
      <c r="QR527" s="24"/>
      <c r="QS527" s="24"/>
      <c r="QT527" s="24"/>
      <c r="QU527" s="24"/>
      <c r="QV527" s="24"/>
      <c r="QW527" s="24"/>
      <c r="QX527" s="24"/>
      <c r="QY527" s="24"/>
      <c r="QZ527" s="24"/>
      <c r="RA527" s="24"/>
      <c r="RB527" s="24"/>
      <c r="RC527" s="24"/>
      <c r="RD527" s="24"/>
      <c r="RE527" s="24"/>
      <c r="RF527" s="24"/>
      <c r="RG527" s="24"/>
      <c r="RH527" s="24"/>
      <c r="RI527" s="24"/>
      <c r="RJ527" s="24"/>
      <c r="RK527" s="24"/>
      <c r="RL527" s="24"/>
      <c r="RM527" s="24"/>
      <c r="RN527" s="24"/>
      <c r="RO527" s="24"/>
      <c r="RP527" s="24"/>
      <c r="RQ527" s="24"/>
      <c r="RR527" s="24"/>
      <c r="RS527" s="24"/>
      <c r="RT527" s="24"/>
      <c r="RU527" s="24"/>
      <c r="RV527" s="24"/>
      <c r="RW527" s="24"/>
      <c r="RX527" s="24"/>
      <c r="RY527" s="24"/>
      <c r="RZ527" s="24"/>
      <c r="SA527" s="24"/>
      <c r="SB527" s="24"/>
      <c r="SC527" s="24"/>
      <c r="SD527" s="24"/>
      <c r="SE527" s="24"/>
      <c r="SF527" s="24"/>
      <c r="SG527" s="24"/>
      <c r="SH527" s="24"/>
      <c r="SI527" s="24"/>
      <c r="SJ527" s="24"/>
      <c r="SK527" s="24"/>
      <c r="SL527" s="24"/>
      <c r="SM527" s="24"/>
      <c r="SN527" s="24"/>
      <c r="SO527" s="24"/>
      <c r="SP527" s="24"/>
      <c r="SQ527" s="24"/>
      <c r="SR527" s="24"/>
      <c r="SS527" s="24"/>
      <c r="ST527" s="24"/>
      <c r="SU527" s="24"/>
      <c r="SV527" s="24"/>
      <c r="SW527" s="24"/>
      <c r="SX527" s="24"/>
      <c r="SY527" s="24"/>
      <c r="SZ527" s="24"/>
      <c r="TA527" s="24"/>
      <c r="TB527" s="24"/>
      <c r="TC527" s="24"/>
      <c r="TD527" s="24"/>
      <c r="TE527" s="24"/>
      <c r="TF527" s="24"/>
      <c r="TG527" s="24"/>
      <c r="TH527" s="24"/>
      <c r="TI527" s="24"/>
      <c r="TJ527" s="24"/>
      <c r="TK527" s="24"/>
      <c r="TL527" s="24"/>
      <c r="TM527" s="24"/>
      <c r="TN527" s="24"/>
      <c r="TO527" s="24"/>
      <c r="TP527" s="24"/>
      <c r="TQ527" s="24"/>
      <c r="TR527" s="24"/>
      <c r="TS527" s="24"/>
      <c r="TT527" s="24"/>
      <c r="TU527" s="24"/>
      <c r="TV527" s="24"/>
      <c r="TW527" s="24"/>
      <c r="TX527" s="24"/>
      <c r="TY527" s="24"/>
      <c r="TZ527" s="24"/>
      <c r="UA527" s="24"/>
      <c r="UB527" s="24"/>
      <c r="UC527" s="24"/>
      <c r="UD527" s="24"/>
      <c r="UE527" s="24"/>
      <c r="UF527" s="24"/>
      <c r="UG527" s="24"/>
      <c r="UH527" s="24"/>
      <c r="UI527" s="24"/>
      <c r="UJ527" s="24"/>
      <c r="UK527" s="24"/>
      <c r="UL527" s="24"/>
      <c r="UM527" s="24"/>
      <c r="UN527" s="24"/>
      <c r="UO527" s="24"/>
      <c r="UP527" s="24"/>
      <c r="UQ527" s="24"/>
      <c r="UR527" s="24"/>
      <c r="US527" s="24"/>
      <c r="UT527" s="24"/>
      <c r="UU527" s="24"/>
      <c r="UV527" s="24"/>
      <c r="UW527" s="24"/>
      <c r="UX527" s="24"/>
      <c r="UY527" s="24"/>
      <c r="UZ527" s="24"/>
      <c r="VA527" s="24"/>
      <c r="VB527" s="24"/>
      <c r="VC527" s="24"/>
      <c r="VD527" s="24"/>
    </row>
    <row r="528" spans="1:576" s="23" customFormat="1" ht="15" customHeight="1" x14ac:dyDescent="0.2">
      <c r="A528" s="18">
        <v>26</v>
      </c>
      <c r="B528" s="19" t="s">
        <v>335</v>
      </c>
      <c r="C528" s="19" t="s">
        <v>336</v>
      </c>
      <c r="D528" s="20">
        <v>14</v>
      </c>
      <c r="E528" s="19" t="s">
        <v>255</v>
      </c>
      <c r="F528" s="19" t="s">
        <v>337</v>
      </c>
      <c r="G528" s="130">
        <v>12</v>
      </c>
      <c r="H528" s="22">
        <v>40</v>
      </c>
      <c r="I528" s="22" t="s">
        <v>109</v>
      </c>
      <c r="J528" s="21" t="s">
        <v>221</v>
      </c>
      <c r="K528" s="21" t="s">
        <v>283</v>
      </c>
      <c r="L528" s="21" t="s">
        <v>301</v>
      </c>
      <c r="M528" s="22">
        <v>1</v>
      </c>
      <c r="N528" s="62">
        <v>24345</v>
      </c>
      <c r="O528" s="62"/>
      <c r="P528" s="62"/>
      <c r="Q528" s="62">
        <f t="shared" si="255"/>
        <v>24345</v>
      </c>
      <c r="R528" s="62">
        <f>70.1*5</f>
        <v>350.5</v>
      </c>
      <c r="S528" s="62">
        <f t="shared" si="246"/>
        <v>4451.333333333333</v>
      </c>
      <c r="T528" s="62">
        <f t="shared" si="247"/>
        <v>44513.333333333336</v>
      </c>
      <c r="U528" s="62">
        <f t="shared" si="248"/>
        <v>3651.75</v>
      </c>
      <c r="V528" s="62">
        <f t="shared" si="249"/>
        <v>730.35</v>
      </c>
      <c r="W528" s="62">
        <f t="shared" si="250"/>
        <v>1217.25</v>
      </c>
      <c r="X528" s="62">
        <f t="shared" si="251"/>
        <v>486.90000000000003</v>
      </c>
      <c r="Y528" s="62">
        <v>1455</v>
      </c>
      <c r="Z528" s="62">
        <v>908</v>
      </c>
      <c r="AA528" s="64">
        <f t="shared" si="254"/>
        <v>13354</v>
      </c>
      <c r="AB528" s="64">
        <f t="shared" si="256"/>
        <v>38337.972222222219</v>
      </c>
      <c r="AC528" s="64">
        <f t="shared" si="257"/>
        <v>460055.66666666663</v>
      </c>
      <c r="AD528" s="64"/>
      <c r="AE528" s="64"/>
      <c r="AF528" s="64"/>
      <c r="AG528" s="64"/>
      <c r="AH528" s="64"/>
      <c r="AI528" s="64"/>
      <c r="AJ528" s="64"/>
      <c r="AK528" s="64"/>
      <c r="AL528" s="6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  <c r="II528" s="24"/>
      <c r="IJ528" s="24"/>
      <c r="IK528" s="24"/>
      <c r="IL528" s="24"/>
      <c r="IM528" s="24"/>
      <c r="IN528" s="24"/>
      <c r="IO528" s="24"/>
      <c r="IP528" s="24"/>
      <c r="IQ528" s="24"/>
      <c r="IR528" s="24"/>
      <c r="IS528" s="24"/>
      <c r="IT528" s="24"/>
      <c r="IU528" s="24"/>
      <c r="IV528" s="24"/>
      <c r="IW528" s="24"/>
      <c r="IX528" s="24"/>
      <c r="IY528" s="24"/>
      <c r="IZ528" s="24"/>
      <c r="JA528" s="24"/>
      <c r="JB528" s="24"/>
      <c r="JC528" s="24"/>
      <c r="JD528" s="24"/>
      <c r="JE528" s="24"/>
      <c r="JF528" s="24"/>
      <c r="JG528" s="24"/>
      <c r="JH528" s="24"/>
      <c r="JI528" s="24"/>
      <c r="JJ528" s="24"/>
      <c r="JK528" s="24"/>
      <c r="JL528" s="24"/>
      <c r="JM528" s="24"/>
      <c r="JN528" s="24"/>
      <c r="JO528" s="24"/>
      <c r="JP528" s="24"/>
      <c r="JQ528" s="24"/>
      <c r="JR528" s="24"/>
      <c r="JS528" s="24"/>
      <c r="JT528" s="24"/>
      <c r="JU528" s="24"/>
      <c r="JV528" s="24"/>
      <c r="JW528" s="24"/>
      <c r="JX528" s="24"/>
      <c r="JY528" s="24"/>
      <c r="JZ528" s="24"/>
      <c r="KA528" s="24"/>
      <c r="KB528" s="24"/>
      <c r="KC528" s="24"/>
      <c r="KD528" s="24"/>
      <c r="KE528" s="24"/>
      <c r="KF528" s="24"/>
      <c r="KG528" s="24"/>
      <c r="KH528" s="24"/>
      <c r="KI528" s="24"/>
      <c r="KJ528" s="24"/>
      <c r="KK528" s="24"/>
      <c r="KL528" s="24"/>
      <c r="KM528" s="24"/>
      <c r="KN528" s="24"/>
      <c r="KO528" s="24"/>
      <c r="KP528" s="24"/>
      <c r="KQ528" s="24"/>
      <c r="KR528" s="24"/>
      <c r="KS528" s="24"/>
      <c r="KT528" s="24"/>
      <c r="KU528" s="24"/>
      <c r="KV528" s="24"/>
      <c r="KW528" s="24"/>
      <c r="KX528" s="24"/>
      <c r="KY528" s="24"/>
      <c r="KZ528" s="24"/>
      <c r="LA528" s="24"/>
      <c r="LB528" s="24"/>
      <c r="LC528" s="24"/>
      <c r="LD528" s="24"/>
      <c r="LE528" s="24"/>
      <c r="LF528" s="24"/>
      <c r="LG528" s="24"/>
      <c r="LH528" s="24"/>
      <c r="LI528" s="24"/>
      <c r="LJ528" s="24"/>
      <c r="LK528" s="24"/>
      <c r="LL528" s="24"/>
      <c r="LM528" s="24"/>
      <c r="LN528" s="24"/>
      <c r="LO528" s="24"/>
      <c r="LP528" s="24"/>
      <c r="LQ528" s="24"/>
      <c r="LR528" s="24"/>
      <c r="LS528" s="24"/>
      <c r="LT528" s="24"/>
      <c r="LU528" s="24"/>
      <c r="LV528" s="24"/>
      <c r="LW528" s="24"/>
      <c r="LX528" s="24"/>
      <c r="LY528" s="24"/>
      <c r="LZ528" s="24"/>
      <c r="MA528" s="24"/>
      <c r="MB528" s="24"/>
      <c r="MC528" s="24"/>
      <c r="MD528" s="24"/>
      <c r="ME528" s="24"/>
      <c r="MF528" s="24"/>
      <c r="MG528" s="24"/>
      <c r="MH528" s="24"/>
      <c r="MI528" s="24"/>
      <c r="MJ528" s="24"/>
      <c r="MK528" s="24"/>
      <c r="ML528" s="24"/>
      <c r="MM528" s="24"/>
      <c r="MN528" s="24"/>
      <c r="MO528" s="24"/>
      <c r="MP528" s="24"/>
      <c r="MQ528" s="24"/>
      <c r="MR528" s="24"/>
      <c r="MS528" s="24"/>
      <c r="MT528" s="24"/>
      <c r="MU528" s="24"/>
      <c r="MV528" s="24"/>
      <c r="MW528" s="24"/>
      <c r="MX528" s="24"/>
      <c r="MY528" s="24"/>
      <c r="MZ528" s="24"/>
      <c r="NA528" s="24"/>
      <c r="NB528" s="24"/>
      <c r="NC528" s="24"/>
      <c r="ND528" s="24"/>
      <c r="NE528" s="24"/>
      <c r="NF528" s="24"/>
      <c r="NG528" s="24"/>
      <c r="NH528" s="24"/>
      <c r="NI528" s="24"/>
      <c r="NJ528" s="24"/>
      <c r="NK528" s="24"/>
      <c r="NL528" s="24"/>
      <c r="NM528" s="24"/>
      <c r="NN528" s="24"/>
      <c r="NO528" s="24"/>
      <c r="NP528" s="24"/>
      <c r="NQ528" s="24"/>
      <c r="NR528" s="24"/>
      <c r="NS528" s="24"/>
      <c r="NT528" s="24"/>
      <c r="NU528" s="24"/>
      <c r="NV528" s="24"/>
      <c r="NW528" s="24"/>
      <c r="NX528" s="24"/>
      <c r="NY528" s="24"/>
      <c r="NZ528" s="24"/>
      <c r="OA528" s="24"/>
      <c r="OB528" s="24"/>
      <c r="OC528" s="24"/>
      <c r="OD528" s="24"/>
      <c r="OE528" s="24"/>
      <c r="OF528" s="24"/>
      <c r="OG528" s="24"/>
      <c r="OH528" s="24"/>
      <c r="OI528" s="24"/>
      <c r="OJ528" s="24"/>
      <c r="OK528" s="24"/>
      <c r="OL528" s="24"/>
      <c r="OM528" s="24"/>
      <c r="ON528" s="24"/>
      <c r="OO528" s="24"/>
      <c r="OP528" s="24"/>
      <c r="OQ528" s="24"/>
      <c r="OR528" s="24"/>
      <c r="OS528" s="24"/>
      <c r="OT528" s="24"/>
      <c r="OU528" s="24"/>
      <c r="OV528" s="24"/>
      <c r="OW528" s="24"/>
      <c r="OX528" s="24"/>
      <c r="OY528" s="24"/>
      <c r="OZ528" s="24"/>
      <c r="PA528" s="24"/>
      <c r="PB528" s="24"/>
      <c r="PC528" s="24"/>
      <c r="PD528" s="24"/>
      <c r="PE528" s="24"/>
      <c r="PF528" s="24"/>
      <c r="PG528" s="24"/>
      <c r="PH528" s="24"/>
      <c r="PI528" s="24"/>
      <c r="PJ528" s="24"/>
      <c r="PK528" s="24"/>
      <c r="PL528" s="24"/>
      <c r="PM528" s="24"/>
      <c r="PN528" s="24"/>
      <c r="PO528" s="24"/>
      <c r="PP528" s="24"/>
      <c r="PQ528" s="24"/>
      <c r="PR528" s="24"/>
      <c r="PS528" s="24"/>
      <c r="PT528" s="24"/>
      <c r="PU528" s="24"/>
      <c r="PV528" s="24"/>
      <c r="PW528" s="24"/>
      <c r="PX528" s="24"/>
      <c r="PY528" s="24"/>
      <c r="PZ528" s="24"/>
      <c r="QA528" s="24"/>
      <c r="QB528" s="24"/>
      <c r="QC528" s="24"/>
      <c r="QD528" s="24"/>
      <c r="QE528" s="24"/>
      <c r="QF528" s="24"/>
      <c r="QG528" s="24"/>
      <c r="QH528" s="24"/>
      <c r="QI528" s="24"/>
      <c r="QJ528" s="24"/>
      <c r="QK528" s="24"/>
      <c r="QL528" s="24"/>
      <c r="QM528" s="24"/>
      <c r="QN528" s="24"/>
      <c r="QO528" s="24"/>
      <c r="QP528" s="24"/>
      <c r="QQ528" s="24"/>
      <c r="QR528" s="24"/>
      <c r="QS528" s="24"/>
      <c r="QT528" s="24"/>
      <c r="QU528" s="24"/>
      <c r="QV528" s="24"/>
      <c r="QW528" s="24"/>
      <c r="QX528" s="24"/>
      <c r="QY528" s="24"/>
      <c r="QZ528" s="24"/>
      <c r="RA528" s="24"/>
      <c r="RB528" s="24"/>
      <c r="RC528" s="24"/>
      <c r="RD528" s="24"/>
      <c r="RE528" s="24"/>
      <c r="RF528" s="24"/>
      <c r="RG528" s="24"/>
      <c r="RH528" s="24"/>
      <c r="RI528" s="24"/>
      <c r="RJ528" s="24"/>
      <c r="RK528" s="24"/>
      <c r="RL528" s="24"/>
      <c r="RM528" s="24"/>
      <c r="RN528" s="24"/>
      <c r="RO528" s="24"/>
      <c r="RP528" s="24"/>
      <c r="RQ528" s="24"/>
      <c r="RR528" s="24"/>
      <c r="RS528" s="24"/>
      <c r="RT528" s="24"/>
      <c r="RU528" s="24"/>
      <c r="RV528" s="24"/>
      <c r="RW528" s="24"/>
      <c r="RX528" s="24"/>
      <c r="RY528" s="24"/>
      <c r="RZ528" s="24"/>
      <c r="SA528" s="24"/>
      <c r="SB528" s="24"/>
      <c r="SC528" s="24"/>
      <c r="SD528" s="24"/>
      <c r="SE528" s="24"/>
      <c r="SF528" s="24"/>
      <c r="SG528" s="24"/>
      <c r="SH528" s="24"/>
      <c r="SI528" s="24"/>
      <c r="SJ528" s="24"/>
      <c r="SK528" s="24"/>
      <c r="SL528" s="24"/>
      <c r="SM528" s="24"/>
      <c r="SN528" s="24"/>
      <c r="SO528" s="24"/>
      <c r="SP528" s="24"/>
      <c r="SQ528" s="24"/>
      <c r="SR528" s="24"/>
      <c r="SS528" s="24"/>
      <c r="ST528" s="24"/>
      <c r="SU528" s="24"/>
      <c r="SV528" s="24"/>
      <c r="SW528" s="24"/>
      <c r="SX528" s="24"/>
      <c r="SY528" s="24"/>
      <c r="SZ528" s="24"/>
      <c r="TA528" s="24"/>
      <c r="TB528" s="24"/>
      <c r="TC528" s="24"/>
      <c r="TD528" s="24"/>
      <c r="TE528" s="24"/>
      <c r="TF528" s="24"/>
      <c r="TG528" s="24"/>
      <c r="TH528" s="24"/>
      <c r="TI528" s="24"/>
      <c r="TJ528" s="24"/>
      <c r="TK528" s="24"/>
      <c r="TL528" s="24"/>
      <c r="TM528" s="24"/>
      <c r="TN528" s="24"/>
      <c r="TO528" s="24"/>
      <c r="TP528" s="24"/>
      <c r="TQ528" s="24"/>
      <c r="TR528" s="24"/>
      <c r="TS528" s="24"/>
      <c r="TT528" s="24"/>
      <c r="TU528" s="24"/>
      <c r="TV528" s="24"/>
      <c r="TW528" s="24"/>
      <c r="TX528" s="24"/>
      <c r="TY528" s="24"/>
      <c r="TZ528" s="24"/>
      <c r="UA528" s="24"/>
      <c r="UB528" s="24"/>
      <c r="UC528" s="24"/>
      <c r="UD528" s="24"/>
      <c r="UE528" s="24"/>
      <c r="UF528" s="24"/>
      <c r="UG528" s="24"/>
      <c r="UH528" s="24"/>
      <c r="UI528" s="24"/>
      <c r="UJ528" s="24"/>
      <c r="UK528" s="24"/>
      <c r="UL528" s="24"/>
      <c r="UM528" s="24"/>
      <c r="UN528" s="24"/>
      <c r="UO528" s="24"/>
      <c r="UP528" s="24"/>
      <c r="UQ528" s="24"/>
      <c r="UR528" s="24"/>
      <c r="US528" s="24"/>
      <c r="UT528" s="24"/>
      <c r="UU528" s="24"/>
      <c r="UV528" s="24"/>
      <c r="UW528" s="24"/>
      <c r="UX528" s="24"/>
      <c r="UY528" s="24"/>
      <c r="UZ528" s="24"/>
      <c r="VA528" s="24"/>
      <c r="VB528" s="24"/>
      <c r="VC528" s="24"/>
      <c r="VD528" s="24"/>
    </row>
    <row r="529" spans="1:576" s="23" customFormat="1" ht="15" customHeight="1" x14ac:dyDescent="0.2">
      <c r="A529" s="18">
        <v>27</v>
      </c>
      <c r="B529" s="89" t="s">
        <v>335</v>
      </c>
      <c r="C529" s="89" t="s">
        <v>336</v>
      </c>
      <c r="D529" s="20">
        <v>14</v>
      </c>
      <c r="E529" s="89" t="s">
        <v>255</v>
      </c>
      <c r="F529" s="89" t="s">
        <v>337</v>
      </c>
      <c r="G529" s="130">
        <v>13</v>
      </c>
      <c r="H529" s="22">
        <v>40</v>
      </c>
      <c r="I529" s="22" t="s">
        <v>109</v>
      </c>
      <c r="J529" s="21" t="s">
        <v>115</v>
      </c>
      <c r="K529" s="21" t="s">
        <v>283</v>
      </c>
      <c r="L529" s="21" t="s">
        <v>301</v>
      </c>
      <c r="M529" s="22">
        <v>1</v>
      </c>
      <c r="N529" s="62">
        <v>30226</v>
      </c>
      <c r="O529" s="62"/>
      <c r="P529" s="62"/>
      <c r="Q529" s="62">
        <f t="shared" si="255"/>
        <v>30226</v>
      </c>
      <c r="R529" s="62">
        <f>70.1*4</f>
        <v>280.39999999999998</v>
      </c>
      <c r="S529" s="62">
        <f t="shared" si="246"/>
        <v>5482.5</v>
      </c>
      <c r="T529" s="62">
        <f t="shared" si="247"/>
        <v>54825</v>
      </c>
      <c r="U529" s="62">
        <f t="shared" si="248"/>
        <v>4533.8999999999996</v>
      </c>
      <c r="V529" s="62">
        <f t="shared" si="249"/>
        <v>906.78</v>
      </c>
      <c r="W529" s="62">
        <f t="shared" si="250"/>
        <v>1511.3000000000002</v>
      </c>
      <c r="X529" s="62">
        <f t="shared" si="251"/>
        <v>604.52</v>
      </c>
      <c r="Y529" s="62">
        <v>1595</v>
      </c>
      <c r="Z529" s="62">
        <v>1074</v>
      </c>
      <c r="AA529" s="64">
        <f t="shared" si="254"/>
        <v>16447.5</v>
      </c>
      <c r="AB529" s="64">
        <f t="shared" si="256"/>
        <v>47128.15</v>
      </c>
      <c r="AC529" s="64">
        <f t="shared" si="257"/>
        <v>565537.80000000005</v>
      </c>
      <c r="AD529" s="64"/>
      <c r="AE529" s="64"/>
      <c r="AF529" s="64"/>
      <c r="AG529" s="64"/>
      <c r="AH529" s="64"/>
      <c r="AI529" s="64"/>
      <c r="AJ529" s="64"/>
      <c r="AK529" s="64"/>
      <c r="AL529" s="6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  <c r="II529" s="24"/>
      <c r="IJ529" s="24"/>
      <c r="IK529" s="24"/>
      <c r="IL529" s="24"/>
      <c r="IM529" s="24"/>
      <c r="IN529" s="24"/>
      <c r="IO529" s="24"/>
      <c r="IP529" s="24"/>
      <c r="IQ529" s="24"/>
      <c r="IR529" s="24"/>
      <c r="IS529" s="24"/>
      <c r="IT529" s="24"/>
      <c r="IU529" s="24"/>
      <c r="IV529" s="24"/>
      <c r="IW529" s="24"/>
      <c r="IX529" s="24"/>
      <c r="IY529" s="24"/>
      <c r="IZ529" s="24"/>
      <c r="JA529" s="24"/>
      <c r="JB529" s="24"/>
      <c r="JC529" s="24"/>
      <c r="JD529" s="24"/>
      <c r="JE529" s="24"/>
      <c r="JF529" s="24"/>
      <c r="JG529" s="24"/>
      <c r="JH529" s="24"/>
      <c r="JI529" s="24"/>
      <c r="JJ529" s="24"/>
      <c r="JK529" s="24"/>
      <c r="JL529" s="24"/>
      <c r="JM529" s="24"/>
      <c r="JN529" s="24"/>
      <c r="JO529" s="24"/>
      <c r="JP529" s="24"/>
      <c r="JQ529" s="24"/>
      <c r="JR529" s="24"/>
      <c r="JS529" s="24"/>
      <c r="JT529" s="24"/>
      <c r="JU529" s="24"/>
      <c r="JV529" s="24"/>
      <c r="JW529" s="24"/>
      <c r="JX529" s="24"/>
      <c r="JY529" s="24"/>
      <c r="JZ529" s="24"/>
      <c r="KA529" s="24"/>
      <c r="KB529" s="24"/>
      <c r="KC529" s="24"/>
      <c r="KD529" s="24"/>
      <c r="KE529" s="24"/>
      <c r="KF529" s="24"/>
      <c r="KG529" s="24"/>
      <c r="KH529" s="24"/>
      <c r="KI529" s="24"/>
      <c r="KJ529" s="24"/>
      <c r="KK529" s="24"/>
      <c r="KL529" s="24"/>
      <c r="KM529" s="24"/>
      <c r="KN529" s="24"/>
      <c r="KO529" s="24"/>
      <c r="KP529" s="24"/>
      <c r="KQ529" s="24"/>
      <c r="KR529" s="24"/>
      <c r="KS529" s="24"/>
      <c r="KT529" s="24"/>
      <c r="KU529" s="24"/>
      <c r="KV529" s="24"/>
      <c r="KW529" s="24"/>
      <c r="KX529" s="24"/>
      <c r="KY529" s="24"/>
      <c r="KZ529" s="24"/>
      <c r="LA529" s="24"/>
      <c r="LB529" s="24"/>
      <c r="LC529" s="24"/>
      <c r="LD529" s="24"/>
      <c r="LE529" s="24"/>
      <c r="LF529" s="24"/>
      <c r="LG529" s="24"/>
      <c r="LH529" s="24"/>
      <c r="LI529" s="24"/>
      <c r="LJ529" s="24"/>
      <c r="LK529" s="24"/>
      <c r="LL529" s="24"/>
      <c r="LM529" s="24"/>
      <c r="LN529" s="24"/>
      <c r="LO529" s="24"/>
      <c r="LP529" s="24"/>
      <c r="LQ529" s="24"/>
      <c r="LR529" s="24"/>
      <c r="LS529" s="24"/>
      <c r="LT529" s="24"/>
      <c r="LU529" s="24"/>
      <c r="LV529" s="24"/>
      <c r="LW529" s="24"/>
      <c r="LX529" s="24"/>
      <c r="LY529" s="24"/>
      <c r="LZ529" s="24"/>
      <c r="MA529" s="24"/>
      <c r="MB529" s="24"/>
      <c r="MC529" s="24"/>
      <c r="MD529" s="24"/>
      <c r="ME529" s="24"/>
      <c r="MF529" s="24"/>
      <c r="MG529" s="24"/>
      <c r="MH529" s="24"/>
      <c r="MI529" s="24"/>
      <c r="MJ529" s="24"/>
      <c r="MK529" s="24"/>
      <c r="ML529" s="24"/>
      <c r="MM529" s="24"/>
      <c r="MN529" s="24"/>
      <c r="MO529" s="24"/>
      <c r="MP529" s="24"/>
      <c r="MQ529" s="24"/>
      <c r="MR529" s="24"/>
      <c r="MS529" s="24"/>
      <c r="MT529" s="24"/>
      <c r="MU529" s="24"/>
      <c r="MV529" s="24"/>
      <c r="MW529" s="24"/>
      <c r="MX529" s="24"/>
      <c r="MY529" s="24"/>
      <c r="MZ529" s="24"/>
      <c r="NA529" s="24"/>
      <c r="NB529" s="24"/>
      <c r="NC529" s="24"/>
      <c r="ND529" s="24"/>
      <c r="NE529" s="24"/>
      <c r="NF529" s="24"/>
      <c r="NG529" s="24"/>
      <c r="NH529" s="24"/>
      <c r="NI529" s="24"/>
      <c r="NJ529" s="24"/>
      <c r="NK529" s="24"/>
      <c r="NL529" s="24"/>
      <c r="NM529" s="24"/>
      <c r="NN529" s="24"/>
      <c r="NO529" s="24"/>
      <c r="NP529" s="24"/>
      <c r="NQ529" s="24"/>
      <c r="NR529" s="24"/>
      <c r="NS529" s="24"/>
      <c r="NT529" s="24"/>
      <c r="NU529" s="24"/>
      <c r="NV529" s="24"/>
      <c r="NW529" s="24"/>
      <c r="NX529" s="24"/>
      <c r="NY529" s="24"/>
      <c r="NZ529" s="24"/>
      <c r="OA529" s="24"/>
      <c r="OB529" s="24"/>
      <c r="OC529" s="24"/>
      <c r="OD529" s="24"/>
      <c r="OE529" s="24"/>
      <c r="OF529" s="24"/>
      <c r="OG529" s="24"/>
      <c r="OH529" s="24"/>
      <c r="OI529" s="24"/>
      <c r="OJ529" s="24"/>
      <c r="OK529" s="24"/>
      <c r="OL529" s="24"/>
      <c r="OM529" s="24"/>
      <c r="ON529" s="24"/>
      <c r="OO529" s="24"/>
      <c r="OP529" s="24"/>
      <c r="OQ529" s="24"/>
      <c r="OR529" s="24"/>
      <c r="OS529" s="24"/>
      <c r="OT529" s="24"/>
      <c r="OU529" s="24"/>
      <c r="OV529" s="24"/>
      <c r="OW529" s="24"/>
      <c r="OX529" s="24"/>
      <c r="OY529" s="24"/>
      <c r="OZ529" s="24"/>
      <c r="PA529" s="24"/>
      <c r="PB529" s="24"/>
      <c r="PC529" s="24"/>
      <c r="PD529" s="24"/>
      <c r="PE529" s="24"/>
      <c r="PF529" s="24"/>
      <c r="PG529" s="24"/>
      <c r="PH529" s="24"/>
      <c r="PI529" s="24"/>
      <c r="PJ529" s="24"/>
      <c r="PK529" s="24"/>
      <c r="PL529" s="24"/>
      <c r="PM529" s="24"/>
      <c r="PN529" s="24"/>
      <c r="PO529" s="24"/>
      <c r="PP529" s="24"/>
      <c r="PQ529" s="24"/>
      <c r="PR529" s="24"/>
      <c r="PS529" s="24"/>
      <c r="PT529" s="24"/>
      <c r="PU529" s="24"/>
      <c r="PV529" s="24"/>
      <c r="PW529" s="24"/>
      <c r="PX529" s="24"/>
      <c r="PY529" s="24"/>
      <c r="PZ529" s="24"/>
      <c r="QA529" s="24"/>
      <c r="QB529" s="24"/>
      <c r="QC529" s="24"/>
      <c r="QD529" s="24"/>
      <c r="QE529" s="24"/>
      <c r="QF529" s="24"/>
      <c r="QG529" s="24"/>
      <c r="QH529" s="24"/>
      <c r="QI529" s="24"/>
      <c r="QJ529" s="24"/>
      <c r="QK529" s="24"/>
      <c r="QL529" s="24"/>
      <c r="QM529" s="24"/>
      <c r="QN529" s="24"/>
      <c r="QO529" s="24"/>
      <c r="QP529" s="24"/>
      <c r="QQ529" s="24"/>
      <c r="QR529" s="24"/>
      <c r="QS529" s="24"/>
      <c r="QT529" s="24"/>
      <c r="QU529" s="24"/>
      <c r="QV529" s="24"/>
      <c r="QW529" s="24"/>
      <c r="QX529" s="24"/>
      <c r="QY529" s="24"/>
      <c r="QZ529" s="24"/>
      <c r="RA529" s="24"/>
      <c r="RB529" s="24"/>
      <c r="RC529" s="24"/>
      <c r="RD529" s="24"/>
      <c r="RE529" s="24"/>
      <c r="RF529" s="24"/>
      <c r="RG529" s="24"/>
      <c r="RH529" s="24"/>
      <c r="RI529" s="24"/>
      <c r="RJ529" s="24"/>
      <c r="RK529" s="24"/>
      <c r="RL529" s="24"/>
      <c r="RM529" s="24"/>
      <c r="RN529" s="24"/>
      <c r="RO529" s="24"/>
      <c r="RP529" s="24"/>
      <c r="RQ529" s="24"/>
      <c r="RR529" s="24"/>
      <c r="RS529" s="24"/>
      <c r="RT529" s="24"/>
      <c r="RU529" s="24"/>
      <c r="RV529" s="24"/>
      <c r="RW529" s="24"/>
      <c r="RX529" s="24"/>
      <c r="RY529" s="24"/>
      <c r="RZ529" s="24"/>
      <c r="SA529" s="24"/>
      <c r="SB529" s="24"/>
      <c r="SC529" s="24"/>
      <c r="SD529" s="24"/>
      <c r="SE529" s="24"/>
      <c r="SF529" s="24"/>
      <c r="SG529" s="24"/>
      <c r="SH529" s="24"/>
      <c r="SI529" s="24"/>
      <c r="SJ529" s="24"/>
      <c r="SK529" s="24"/>
      <c r="SL529" s="24"/>
      <c r="SM529" s="24"/>
      <c r="SN529" s="24"/>
      <c r="SO529" s="24"/>
      <c r="SP529" s="24"/>
      <c r="SQ529" s="24"/>
      <c r="SR529" s="24"/>
      <c r="SS529" s="24"/>
      <c r="ST529" s="24"/>
      <c r="SU529" s="24"/>
      <c r="SV529" s="24"/>
      <c r="SW529" s="24"/>
      <c r="SX529" s="24"/>
      <c r="SY529" s="24"/>
      <c r="SZ529" s="24"/>
      <c r="TA529" s="24"/>
      <c r="TB529" s="24"/>
      <c r="TC529" s="24"/>
      <c r="TD529" s="24"/>
      <c r="TE529" s="24"/>
      <c r="TF529" s="24"/>
      <c r="TG529" s="24"/>
      <c r="TH529" s="24"/>
      <c r="TI529" s="24"/>
      <c r="TJ529" s="24"/>
      <c r="TK529" s="24"/>
      <c r="TL529" s="24"/>
      <c r="TM529" s="24"/>
      <c r="TN529" s="24"/>
      <c r="TO529" s="24"/>
      <c r="TP529" s="24"/>
      <c r="TQ529" s="24"/>
      <c r="TR529" s="24"/>
      <c r="TS529" s="24"/>
      <c r="TT529" s="24"/>
      <c r="TU529" s="24"/>
      <c r="TV529" s="24"/>
      <c r="TW529" s="24"/>
      <c r="TX529" s="24"/>
      <c r="TY529" s="24"/>
      <c r="TZ529" s="24"/>
      <c r="UA529" s="24"/>
      <c r="UB529" s="24"/>
      <c r="UC529" s="24"/>
      <c r="UD529" s="24"/>
      <c r="UE529" s="24"/>
      <c r="UF529" s="24"/>
      <c r="UG529" s="24"/>
      <c r="UH529" s="24"/>
      <c r="UI529" s="24"/>
      <c r="UJ529" s="24"/>
      <c r="UK529" s="24"/>
      <c r="UL529" s="24"/>
      <c r="UM529" s="24"/>
      <c r="UN529" s="24"/>
      <c r="UO529" s="24"/>
      <c r="UP529" s="24"/>
      <c r="UQ529" s="24"/>
      <c r="UR529" s="24"/>
      <c r="US529" s="24"/>
      <c r="UT529" s="24"/>
      <c r="UU529" s="24"/>
      <c r="UV529" s="24"/>
      <c r="UW529" s="24"/>
      <c r="UX529" s="24"/>
      <c r="UY529" s="24"/>
      <c r="UZ529" s="24"/>
      <c r="VA529" s="24"/>
      <c r="VB529" s="24"/>
      <c r="VC529" s="24"/>
      <c r="VD529" s="24"/>
    </row>
    <row r="530" spans="1:576" s="23" customFormat="1" ht="15" customHeight="1" x14ac:dyDescent="0.2">
      <c r="A530" s="18">
        <v>28</v>
      </c>
      <c r="B530" s="89" t="s">
        <v>335</v>
      </c>
      <c r="C530" s="89" t="s">
        <v>336</v>
      </c>
      <c r="D530" s="20">
        <v>14</v>
      </c>
      <c r="E530" s="89" t="s">
        <v>255</v>
      </c>
      <c r="F530" s="89" t="s">
        <v>337</v>
      </c>
      <c r="G530" s="130" t="s">
        <v>114</v>
      </c>
      <c r="H530" s="22">
        <v>40</v>
      </c>
      <c r="I530" s="22" t="s">
        <v>109</v>
      </c>
      <c r="J530" s="21" t="s">
        <v>211</v>
      </c>
      <c r="K530" s="21" t="s">
        <v>283</v>
      </c>
      <c r="L530" s="21" t="s">
        <v>301</v>
      </c>
      <c r="M530" s="22">
        <v>1</v>
      </c>
      <c r="N530" s="62">
        <v>32580</v>
      </c>
      <c r="O530" s="62"/>
      <c r="P530" s="62"/>
      <c r="Q530" s="62">
        <f t="shared" si="255"/>
        <v>32580</v>
      </c>
      <c r="R530" s="62">
        <f>70.1*4</f>
        <v>280.39999999999998</v>
      </c>
      <c r="S530" s="62">
        <f t="shared" si="246"/>
        <v>5874.8333333333339</v>
      </c>
      <c r="T530" s="62">
        <f t="shared" si="247"/>
        <v>58748.333333333336</v>
      </c>
      <c r="U530" s="62">
        <f t="shared" si="248"/>
        <v>4887</v>
      </c>
      <c r="V530" s="62">
        <f t="shared" si="249"/>
        <v>977.4</v>
      </c>
      <c r="W530" s="62">
        <f t="shared" si="250"/>
        <v>1629</v>
      </c>
      <c r="X530" s="62">
        <f t="shared" si="251"/>
        <v>651.6</v>
      </c>
      <c r="Y530" s="62">
        <v>1595</v>
      </c>
      <c r="Z530" s="62">
        <v>1074</v>
      </c>
      <c r="AA530" s="64">
        <f t="shared" si="254"/>
        <v>17624.5</v>
      </c>
      <c r="AB530" s="64">
        <f t="shared" si="256"/>
        <v>50528.37222222222</v>
      </c>
      <c r="AC530" s="64">
        <f t="shared" si="257"/>
        <v>606340.46666666667</v>
      </c>
      <c r="AD530" s="64"/>
      <c r="AE530" s="64"/>
      <c r="AF530" s="64"/>
      <c r="AG530" s="64"/>
      <c r="AH530" s="64"/>
      <c r="AI530" s="64"/>
      <c r="AJ530" s="64"/>
      <c r="AK530" s="64"/>
      <c r="AL530" s="6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  <c r="II530" s="24"/>
      <c r="IJ530" s="24"/>
      <c r="IK530" s="24"/>
      <c r="IL530" s="24"/>
      <c r="IM530" s="24"/>
      <c r="IN530" s="24"/>
      <c r="IO530" s="24"/>
      <c r="IP530" s="24"/>
      <c r="IQ530" s="24"/>
      <c r="IR530" s="24"/>
      <c r="IS530" s="24"/>
      <c r="IT530" s="24"/>
      <c r="IU530" s="24"/>
      <c r="IV530" s="24"/>
      <c r="IW530" s="24"/>
      <c r="IX530" s="24"/>
      <c r="IY530" s="24"/>
      <c r="IZ530" s="24"/>
      <c r="JA530" s="24"/>
      <c r="JB530" s="24"/>
      <c r="JC530" s="24"/>
      <c r="JD530" s="24"/>
      <c r="JE530" s="24"/>
      <c r="JF530" s="24"/>
      <c r="JG530" s="24"/>
      <c r="JH530" s="24"/>
      <c r="JI530" s="24"/>
      <c r="JJ530" s="24"/>
      <c r="JK530" s="24"/>
      <c r="JL530" s="24"/>
      <c r="JM530" s="24"/>
      <c r="JN530" s="24"/>
      <c r="JO530" s="24"/>
      <c r="JP530" s="24"/>
      <c r="JQ530" s="24"/>
      <c r="JR530" s="24"/>
      <c r="JS530" s="24"/>
      <c r="JT530" s="24"/>
      <c r="JU530" s="24"/>
      <c r="JV530" s="24"/>
      <c r="JW530" s="24"/>
      <c r="JX530" s="24"/>
      <c r="JY530" s="24"/>
      <c r="JZ530" s="24"/>
      <c r="KA530" s="24"/>
      <c r="KB530" s="24"/>
      <c r="KC530" s="24"/>
      <c r="KD530" s="24"/>
      <c r="KE530" s="24"/>
      <c r="KF530" s="24"/>
      <c r="KG530" s="24"/>
      <c r="KH530" s="24"/>
      <c r="KI530" s="24"/>
      <c r="KJ530" s="24"/>
      <c r="KK530" s="24"/>
      <c r="KL530" s="24"/>
      <c r="KM530" s="24"/>
      <c r="KN530" s="24"/>
      <c r="KO530" s="24"/>
      <c r="KP530" s="24"/>
      <c r="KQ530" s="24"/>
      <c r="KR530" s="24"/>
      <c r="KS530" s="24"/>
      <c r="KT530" s="24"/>
      <c r="KU530" s="24"/>
      <c r="KV530" s="24"/>
      <c r="KW530" s="24"/>
      <c r="KX530" s="24"/>
      <c r="KY530" s="24"/>
      <c r="KZ530" s="24"/>
      <c r="LA530" s="24"/>
      <c r="LB530" s="24"/>
      <c r="LC530" s="24"/>
      <c r="LD530" s="24"/>
      <c r="LE530" s="24"/>
      <c r="LF530" s="24"/>
      <c r="LG530" s="24"/>
      <c r="LH530" s="24"/>
      <c r="LI530" s="24"/>
      <c r="LJ530" s="24"/>
      <c r="LK530" s="24"/>
      <c r="LL530" s="24"/>
      <c r="LM530" s="24"/>
      <c r="LN530" s="24"/>
      <c r="LO530" s="24"/>
      <c r="LP530" s="24"/>
      <c r="LQ530" s="24"/>
      <c r="LR530" s="24"/>
      <c r="LS530" s="24"/>
      <c r="LT530" s="24"/>
      <c r="LU530" s="24"/>
      <c r="LV530" s="24"/>
      <c r="LW530" s="24"/>
      <c r="LX530" s="24"/>
      <c r="LY530" s="24"/>
      <c r="LZ530" s="24"/>
      <c r="MA530" s="24"/>
      <c r="MB530" s="24"/>
      <c r="MC530" s="24"/>
      <c r="MD530" s="24"/>
      <c r="ME530" s="24"/>
      <c r="MF530" s="24"/>
      <c r="MG530" s="24"/>
      <c r="MH530" s="24"/>
      <c r="MI530" s="24"/>
      <c r="MJ530" s="24"/>
      <c r="MK530" s="24"/>
      <c r="ML530" s="24"/>
      <c r="MM530" s="24"/>
      <c r="MN530" s="24"/>
      <c r="MO530" s="24"/>
      <c r="MP530" s="24"/>
      <c r="MQ530" s="24"/>
      <c r="MR530" s="24"/>
      <c r="MS530" s="24"/>
      <c r="MT530" s="24"/>
      <c r="MU530" s="24"/>
      <c r="MV530" s="24"/>
      <c r="MW530" s="24"/>
      <c r="MX530" s="24"/>
      <c r="MY530" s="24"/>
      <c r="MZ530" s="24"/>
      <c r="NA530" s="24"/>
      <c r="NB530" s="24"/>
      <c r="NC530" s="24"/>
      <c r="ND530" s="24"/>
      <c r="NE530" s="24"/>
      <c r="NF530" s="24"/>
      <c r="NG530" s="24"/>
      <c r="NH530" s="24"/>
      <c r="NI530" s="24"/>
      <c r="NJ530" s="24"/>
      <c r="NK530" s="24"/>
      <c r="NL530" s="24"/>
      <c r="NM530" s="24"/>
      <c r="NN530" s="24"/>
      <c r="NO530" s="24"/>
      <c r="NP530" s="24"/>
      <c r="NQ530" s="24"/>
      <c r="NR530" s="24"/>
      <c r="NS530" s="24"/>
      <c r="NT530" s="24"/>
      <c r="NU530" s="24"/>
      <c r="NV530" s="24"/>
      <c r="NW530" s="24"/>
      <c r="NX530" s="24"/>
      <c r="NY530" s="24"/>
      <c r="NZ530" s="24"/>
      <c r="OA530" s="24"/>
      <c r="OB530" s="24"/>
      <c r="OC530" s="24"/>
      <c r="OD530" s="24"/>
      <c r="OE530" s="24"/>
      <c r="OF530" s="24"/>
      <c r="OG530" s="24"/>
      <c r="OH530" s="24"/>
      <c r="OI530" s="24"/>
      <c r="OJ530" s="24"/>
      <c r="OK530" s="24"/>
      <c r="OL530" s="24"/>
      <c r="OM530" s="24"/>
      <c r="ON530" s="24"/>
      <c r="OO530" s="24"/>
      <c r="OP530" s="24"/>
      <c r="OQ530" s="24"/>
      <c r="OR530" s="24"/>
      <c r="OS530" s="24"/>
      <c r="OT530" s="24"/>
      <c r="OU530" s="24"/>
      <c r="OV530" s="24"/>
      <c r="OW530" s="24"/>
      <c r="OX530" s="24"/>
      <c r="OY530" s="24"/>
      <c r="OZ530" s="24"/>
      <c r="PA530" s="24"/>
      <c r="PB530" s="24"/>
      <c r="PC530" s="24"/>
      <c r="PD530" s="24"/>
      <c r="PE530" s="24"/>
      <c r="PF530" s="24"/>
      <c r="PG530" s="24"/>
      <c r="PH530" s="24"/>
      <c r="PI530" s="24"/>
      <c r="PJ530" s="24"/>
      <c r="PK530" s="24"/>
      <c r="PL530" s="24"/>
      <c r="PM530" s="24"/>
      <c r="PN530" s="24"/>
      <c r="PO530" s="24"/>
      <c r="PP530" s="24"/>
      <c r="PQ530" s="24"/>
      <c r="PR530" s="24"/>
      <c r="PS530" s="24"/>
      <c r="PT530" s="24"/>
      <c r="PU530" s="24"/>
      <c r="PV530" s="24"/>
      <c r="PW530" s="24"/>
      <c r="PX530" s="24"/>
      <c r="PY530" s="24"/>
      <c r="PZ530" s="24"/>
      <c r="QA530" s="24"/>
      <c r="QB530" s="24"/>
      <c r="QC530" s="24"/>
      <c r="QD530" s="24"/>
      <c r="QE530" s="24"/>
      <c r="QF530" s="24"/>
      <c r="QG530" s="24"/>
      <c r="QH530" s="24"/>
      <c r="QI530" s="24"/>
      <c r="QJ530" s="24"/>
      <c r="QK530" s="24"/>
      <c r="QL530" s="24"/>
      <c r="QM530" s="24"/>
      <c r="QN530" s="24"/>
      <c r="QO530" s="24"/>
      <c r="QP530" s="24"/>
      <c r="QQ530" s="24"/>
      <c r="QR530" s="24"/>
      <c r="QS530" s="24"/>
      <c r="QT530" s="24"/>
      <c r="QU530" s="24"/>
      <c r="QV530" s="24"/>
      <c r="QW530" s="24"/>
      <c r="QX530" s="24"/>
      <c r="QY530" s="24"/>
      <c r="QZ530" s="24"/>
      <c r="RA530" s="24"/>
      <c r="RB530" s="24"/>
      <c r="RC530" s="24"/>
      <c r="RD530" s="24"/>
      <c r="RE530" s="24"/>
      <c r="RF530" s="24"/>
      <c r="RG530" s="24"/>
      <c r="RH530" s="24"/>
      <c r="RI530" s="24"/>
      <c r="RJ530" s="24"/>
      <c r="RK530" s="24"/>
      <c r="RL530" s="24"/>
      <c r="RM530" s="24"/>
      <c r="RN530" s="24"/>
      <c r="RO530" s="24"/>
      <c r="RP530" s="24"/>
      <c r="RQ530" s="24"/>
      <c r="RR530" s="24"/>
      <c r="RS530" s="24"/>
      <c r="RT530" s="24"/>
      <c r="RU530" s="24"/>
      <c r="RV530" s="24"/>
      <c r="RW530" s="24"/>
      <c r="RX530" s="24"/>
      <c r="RY530" s="24"/>
      <c r="RZ530" s="24"/>
      <c r="SA530" s="24"/>
      <c r="SB530" s="24"/>
      <c r="SC530" s="24"/>
      <c r="SD530" s="24"/>
      <c r="SE530" s="24"/>
      <c r="SF530" s="24"/>
      <c r="SG530" s="24"/>
      <c r="SH530" s="24"/>
      <c r="SI530" s="24"/>
      <c r="SJ530" s="24"/>
      <c r="SK530" s="24"/>
      <c r="SL530" s="24"/>
      <c r="SM530" s="24"/>
      <c r="SN530" s="24"/>
      <c r="SO530" s="24"/>
      <c r="SP530" s="24"/>
      <c r="SQ530" s="24"/>
      <c r="SR530" s="24"/>
      <c r="SS530" s="24"/>
      <c r="ST530" s="24"/>
      <c r="SU530" s="24"/>
      <c r="SV530" s="24"/>
      <c r="SW530" s="24"/>
      <c r="SX530" s="24"/>
      <c r="SY530" s="24"/>
      <c r="SZ530" s="24"/>
      <c r="TA530" s="24"/>
      <c r="TB530" s="24"/>
      <c r="TC530" s="24"/>
      <c r="TD530" s="24"/>
      <c r="TE530" s="24"/>
      <c r="TF530" s="24"/>
      <c r="TG530" s="24"/>
      <c r="TH530" s="24"/>
      <c r="TI530" s="24"/>
      <c r="TJ530" s="24"/>
      <c r="TK530" s="24"/>
      <c r="TL530" s="24"/>
      <c r="TM530" s="24"/>
      <c r="TN530" s="24"/>
      <c r="TO530" s="24"/>
      <c r="TP530" s="24"/>
      <c r="TQ530" s="24"/>
      <c r="TR530" s="24"/>
      <c r="TS530" s="24"/>
      <c r="TT530" s="24"/>
      <c r="TU530" s="24"/>
      <c r="TV530" s="24"/>
      <c r="TW530" s="24"/>
      <c r="TX530" s="24"/>
      <c r="TY530" s="24"/>
      <c r="TZ530" s="24"/>
      <c r="UA530" s="24"/>
      <c r="UB530" s="24"/>
      <c r="UC530" s="24"/>
      <c r="UD530" s="24"/>
      <c r="UE530" s="24"/>
      <c r="UF530" s="24"/>
      <c r="UG530" s="24"/>
      <c r="UH530" s="24"/>
      <c r="UI530" s="24"/>
      <c r="UJ530" s="24"/>
      <c r="UK530" s="24"/>
      <c r="UL530" s="24"/>
      <c r="UM530" s="24"/>
      <c r="UN530" s="24"/>
      <c r="UO530" s="24"/>
      <c r="UP530" s="24"/>
      <c r="UQ530" s="24"/>
      <c r="UR530" s="24"/>
      <c r="US530" s="24"/>
      <c r="UT530" s="24"/>
      <c r="UU530" s="24"/>
      <c r="UV530" s="24"/>
      <c r="UW530" s="24"/>
      <c r="UX530" s="24"/>
      <c r="UY530" s="24"/>
      <c r="UZ530" s="24"/>
      <c r="VA530" s="24"/>
      <c r="VB530" s="24"/>
      <c r="VC530" s="24"/>
      <c r="VD530" s="24"/>
    </row>
    <row r="531" spans="1:576" s="23" customFormat="1" ht="15" customHeight="1" x14ac:dyDescent="0.2">
      <c r="A531" s="18">
        <v>29</v>
      </c>
      <c r="B531" s="89" t="s">
        <v>335</v>
      </c>
      <c r="C531" s="89" t="s">
        <v>336</v>
      </c>
      <c r="D531" s="20">
        <v>14</v>
      </c>
      <c r="E531" s="89" t="s">
        <v>255</v>
      </c>
      <c r="F531" s="89" t="s">
        <v>337</v>
      </c>
      <c r="G531" s="130" t="s">
        <v>114</v>
      </c>
      <c r="H531" s="22">
        <v>40</v>
      </c>
      <c r="I531" s="22" t="s">
        <v>109</v>
      </c>
      <c r="J531" s="21" t="s">
        <v>26</v>
      </c>
      <c r="K531" s="21" t="s">
        <v>283</v>
      </c>
      <c r="L531" s="21" t="s">
        <v>301</v>
      </c>
      <c r="M531" s="22">
        <v>1</v>
      </c>
      <c r="N531" s="62">
        <v>32580</v>
      </c>
      <c r="O531" s="62"/>
      <c r="P531" s="62"/>
      <c r="Q531" s="62">
        <f t="shared" si="255"/>
        <v>32580</v>
      </c>
      <c r="R531" s="62">
        <f>70.1*4</f>
        <v>280.39999999999998</v>
      </c>
      <c r="S531" s="62">
        <f t="shared" si="246"/>
        <v>5874.8333333333339</v>
      </c>
      <c r="T531" s="62">
        <f t="shared" si="247"/>
        <v>58748.333333333336</v>
      </c>
      <c r="U531" s="62">
        <f t="shared" si="248"/>
        <v>4887</v>
      </c>
      <c r="V531" s="62">
        <f t="shared" si="249"/>
        <v>977.4</v>
      </c>
      <c r="W531" s="62">
        <f t="shared" si="250"/>
        <v>1629</v>
      </c>
      <c r="X531" s="62">
        <f t="shared" si="251"/>
        <v>651.6</v>
      </c>
      <c r="Y531" s="62">
        <v>1595</v>
      </c>
      <c r="Z531" s="62">
        <v>1074</v>
      </c>
      <c r="AA531" s="64">
        <f t="shared" si="254"/>
        <v>17624.5</v>
      </c>
      <c r="AB531" s="64">
        <f t="shared" si="256"/>
        <v>50528.37222222222</v>
      </c>
      <c r="AC531" s="64">
        <f t="shared" si="257"/>
        <v>606340.46666666667</v>
      </c>
      <c r="AD531" s="64"/>
      <c r="AE531" s="64"/>
      <c r="AF531" s="64"/>
      <c r="AG531" s="64"/>
      <c r="AH531" s="64"/>
      <c r="AI531" s="64"/>
      <c r="AJ531" s="64"/>
      <c r="AK531" s="64"/>
      <c r="AL531" s="6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  <c r="II531" s="24"/>
      <c r="IJ531" s="24"/>
      <c r="IK531" s="24"/>
      <c r="IL531" s="24"/>
      <c r="IM531" s="24"/>
      <c r="IN531" s="24"/>
      <c r="IO531" s="24"/>
      <c r="IP531" s="24"/>
      <c r="IQ531" s="24"/>
      <c r="IR531" s="24"/>
      <c r="IS531" s="24"/>
      <c r="IT531" s="24"/>
      <c r="IU531" s="24"/>
      <c r="IV531" s="24"/>
      <c r="IW531" s="24"/>
      <c r="IX531" s="24"/>
      <c r="IY531" s="24"/>
      <c r="IZ531" s="24"/>
      <c r="JA531" s="24"/>
      <c r="JB531" s="24"/>
      <c r="JC531" s="24"/>
      <c r="JD531" s="24"/>
      <c r="JE531" s="24"/>
      <c r="JF531" s="24"/>
      <c r="JG531" s="24"/>
      <c r="JH531" s="24"/>
      <c r="JI531" s="24"/>
      <c r="JJ531" s="24"/>
      <c r="JK531" s="24"/>
      <c r="JL531" s="24"/>
      <c r="JM531" s="24"/>
      <c r="JN531" s="24"/>
      <c r="JO531" s="24"/>
      <c r="JP531" s="24"/>
      <c r="JQ531" s="24"/>
      <c r="JR531" s="24"/>
      <c r="JS531" s="24"/>
      <c r="JT531" s="24"/>
      <c r="JU531" s="24"/>
      <c r="JV531" s="24"/>
      <c r="JW531" s="24"/>
      <c r="JX531" s="24"/>
      <c r="JY531" s="24"/>
      <c r="JZ531" s="24"/>
      <c r="KA531" s="24"/>
      <c r="KB531" s="24"/>
      <c r="KC531" s="24"/>
      <c r="KD531" s="24"/>
      <c r="KE531" s="24"/>
      <c r="KF531" s="24"/>
      <c r="KG531" s="24"/>
      <c r="KH531" s="24"/>
      <c r="KI531" s="24"/>
      <c r="KJ531" s="24"/>
      <c r="KK531" s="24"/>
      <c r="KL531" s="24"/>
      <c r="KM531" s="24"/>
      <c r="KN531" s="24"/>
      <c r="KO531" s="24"/>
      <c r="KP531" s="24"/>
      <c r="KQ531" s="24"/>
      <c r="KR531" s="24"/>
      <c r="KS531" s="24"/>
      <c r="KT531" s="24"/>
      <c r="KU531" s="24"/>
      <c r="KV531" s="24"/>
      <c r="KW531" s="24"/>
      <c r="KX531" s="24"/>
      <c r="KY531" s="24"/>
      <c r="KZ531" s="24"/>
      <c r="LA531" s="24"/>
      <c r="LB531" s="24"/>
      <c r="LC531" s="24"/>
      <c r="LD531" s="24"/>
      <c r="LE531" s="24"/>
      <c r="LF531" s="24"/>
      <c r="LG531" s="24"/>
      <c r="LH531" s="24"/>
      <c r="LI531" s="24"/>
      <c r="LJ531" s="24"/>
      <c r="LK531" s="24"/>
      <c r="LL531" s="24"/>
      <c r="LM531" s="24"/>
      <c r="LN531" s="24"/>
      <c r="LO531" s="24"/>
      <c r="LP531" s="24"/>
      <c r="LQ531" s="24"/>
      <c r="LR531" s="24"/>
      <c r="LS531" s="24"/>
      <c r="LT531" s="24"/>
      <c r="LU531" s="24"/>
      <c r="LV531" s="24"/>
      <c r="LW531" s="24"/>
      <c r="LX531" s="24"/>
      <c r="LY531" s="24"/>
      <c r="LZ531" s="24"/>
      <c r="MA531" s="24"/>
      <c r="MB531" s="24"/>
      <c r="MC531" s="24"/>
      <c r="MD531" s="24"/>
      <c r="ME531" s="24"/>
      <c r="MF531" s="24"/>
      <c r="MG531" s="24"/>
      <c r="MH531" s="24"/>
      <c r="MI531" s="24"/>
      <c r="MJ531" s="24"/>
      <c r="MK531" s="24"/>
      <c r="ML531" s="24"/>
      <c r="MM531" s="24"/>
      <c r="MN531" s="24"/>
      <c r="MO531" s="24"/>
      <c r="MP531" s="24"/>
      <c r="MQ531" s="24"/>
      <c r="MR531" s="24"/>
      <c r="MS531" s="24"/>
      <c r="MT531" s="24"/>
      <c r="MU531" s="24"/>
      <c r="MV531" s="24"/>
      <c r="MW531" s="24"/>
      <c r="MX531" s="24"/>
      <c r="MY531" s="24"/>
      <c r="MZ531" s="24"/>
      <c r="NA531" s="24"/>
      <c r="NB531" s="24"/>
      <c r="NC531" s="24"/>
      <c r="ND531" s="24"/>
      <c r="NE531" s="24"/>
      <c r="NF531" s="24"/>
      <c r="NG531" s="24"/>
      <c r="NH531" s="24"/>
      <c r="NI531" s="24"/>
      <c r="NJ531" s="24"/>
      <c r="NK531" s="24"/>
      <c r="NL531" s="24"/>
      <c r="NM531" s="24"/>
      <c r="NN531" s="24"/>
      <c r="NO531" s="24"/>
      <c r="NP531" s="24"/>
      <c r="NQ531" s="24"/>
      <c r="NR531" s="24"/>
      <c r="NS531" s="24"/>
      <c r="NT531" s="24"/>
      <c r="NU531" s="24"/>
      <c r="NV531" s="24"/>
      <c r="NW531" s="24"/>
      <c r="NX531" s="24"/>
      <c r="NY531" s="24"/>
      <c r="NZ531" s="24"/>
      <c r="OA531" s="24"/>
      <c r="OB531" s="24"/>
      <c r="OC531" s="24"/>
      <c r="OD531" s="24"/>
      <c r="OE531" s="24"/>
      <c r="OF531" s="24"/>
      <c r="OG531" s="24"/>
      <c r="OH531" s="24"/>
      <c r="OI531" s="24"/>
      <c r="OJ531" s="24"/>
      <c r="OK531" s="24"/>
      <c r="OL531" s="24"/>
      <c r="OM531" s="24"/>
      <c r="ON531" s="24"/>
      <c r="OO531" s="24"/>
      <c r="OP531" s="24"/>
      <c r="OQ531" s="24"/>
      <c r="OR531" s="24"/>
      <c r="OS531" s="24"/>
      <c r="OT531" s="24"/>
      <c r="OU531" s="24"/>
      <c r="OV531" s="24"/>
      <c r="OW531" s="24"/>
      <c r="OX531" s="24"/>
      <c r="OY531" s="24"/>
      <c r="OZ531" s="24"/>
      <c r="PA531" s="24"/>
      <c r="PB531" s="24"/>
      <c r="PC531" s="24"/>
      <c r="PD531" s="24"/>
      <c r="PE531" s="24"/>
      <c r="PF531" s="24"/>
      <c r="PG531" s="24"/>
      <c r="PH531" s="24"/>
      <c r="PI531" s="24"/>
      <c r="PJ531" s="24"/>
      <c r="PK531" s="24"/>
      <c r="PL531" s="24"/>
      <c r="PM531" s="24"/>
      <c r="PN531" s="24"/>
      <c r="PO531" s="24"/>
      <c r="PP531" s="24"/>
      <c r="PQ531" s="24"/>
      <c r="PR531" s="24"/>
      <c r="PS531" s="24"/>
      <c r="PT531" s="24"/>
      <c r="PU531" s="24"/>
      <c r="PV531" s="24"/>
      <c r="PW531" s="24"/>
      <c r="PX531" s="24"/>
      <c r="PY531" s="24"/>
      <c r="PZ531" s="24"/>
      <c r="QA531" s="24"/>
      <c r="QB531" s="24"/>
      <c r="QC531" s="24"/>
      <c r="QD531" s="24"/>
      <c r="QE531" s="24"/>
      <c r="QF531" s="24"/>
      <c r="QG531" s="24"/>
      <c r="QH531" s="24"/>
      <c r="QI531" s="24"/>
      <c r="QJ531" s="24"/>
      <c r="QK531" s="24"/>
      <c r="QL531" s="24"/>
      <c r="QM531" s="24"/>
      <c r="QN531" s="24"/>
      <c r="QO531" s="24"/>
      <c r="QP531" s="24"/>
      <c r="QQ531" s="24"/>
      <c r="QR531" s="24"/>
      <c r="QS531" s="24"/>
      <c r="QT531" s="24"/>
      <c r="QU531" s="24"/>
      <c r="QV531" s="24"/>
      <c r="QW531" s="24"/>
      <c r="QX531" s="24"/>
      <c r="QY531" s="24"/>
      <c r="QZ531" s="24"/>
      <c r="RA531" s="24"/>
      <c r="RB531" s="24"/>
      <c r="RC531" s="24"/>
      <c r="RD531" s="24"/>
      <c r="RE531" s="24"/>
      <c r="RF531" s="24"/>
      <c r="RG531" s="24"/>
      <c r="RH531" s="24"/>
      <c r="RI531" s="24"/>
      <c r="RJ531" s="24"/>
      <c r="RK531" s="24"/>
      <c r="RL531" s="24"/>
      <c r="RM531" s="24"/>
      <c r="RN531" s="24"/>
      <c r="RO531" s="24"/>
      <c r="RP531" s="24"/>
      <c r="RQ531" s="24"/>
      <c r="RR531" s="24"/>
      <c r="RS531" s="24"/>
      <c r="RT531" s="24"/>
      <c r="RU531" s="24"/>
      <c r="RV531" s="24"/>
      <c r="RW531" s="24"/>
      <c r="RX531" s="24"/>
      <c r="RY531" s="24"/>
      <c r="RZ531" s="24"/>
      <c r="SA531" s="24"/>
      <c r="SB531" s="24"/>
      <c r="SC531" s="24"/>
      <c r="SD531" s="24"/>
      <c r="SE531" s="24"/>
      <c r="SF531" s="24"/>
      <c r="SG531" s="24"/>
      <c r="SH531" s="24"/>
      <c r="SI531" s="24"/>
      <c r="SJ531" s="24"/>
      <c r="SK531" s="24"/>
      <c r="SL531" s="24"/>
      <c r="SM531" s="24"/>
      <c r="SN531" s="24"/>
      <c r="SO531" s="24"/>
      <c r="SP531" s="24"/>
      <c r="SQ531" s="24"/>
      <c r="SR531" s="24"/>
      <c r="SS531" s="24"/>
      <c r="ST531" s="24"/>
      <c r="SU531" s="24"/>
      <c r="SV531" s="24"/>
      <c r="SW531" s="24"/>
      <c r="SX531" s="24"/>
      <c r="SY531" s="24"/>
      <c r="SZ531" s="24"/>
      <c r="TA531" s="24"/>
      <c r="TB531" s="24"/>
      <c r="TC531" s="24"/>
      <c r="TD531" s="24"/>
      <c r="TE531" s="24"/>
      <c r="TF531" s="24"/>
      <c r="TG531" s="24"/>
      <c r="TH531" s="24"/>
      <c r="TI531" s="24"/>
      <c r="TJ531" s="24"/>
      <c r="TK531" s="24"/>
      <c r="TL531" s="24"/>
      <c r="TM531" s="24"/>
      <c r="TN531" s="24"/>
      <c r="TO531" s="24"/>
      <c r="TP531" s="24"/>
      <c r="TQ531" s="24"/>
      <c r="TR531" s="24"/>
      <c r="TS531" s="24"/>
      <c r="TT531" s="24"/>
      <c r="TU531" s="24"/>
      <c r="TV531" s="24"/>
      <c r="TW531" s="24"/>
      <c r="TX531" s="24"/>
      <c r="TY531" s="24"/>
      <c r="TZ531" s="24"/>
      <c r="UA531" s="24"/>
      <c r="UB531" s="24"/>
      <c r="UC531" s="24"/>
      <c r="UD531" s="24"/>
      <c r="UE531" s="24"/>
      <c r="UF531" s="24"/>
      <c r="UG531" s="24"/>
      <c r="UH531" s="24"/>
      <c r="UI531" s="24"/>
      <c r="UJ531" s="24"/>
      <c r="UK531" s="24"/>
      <c r="UL531" s="24"/>
      <c r="UM531" s="24"/>
      <c r="UN531" s="24"/>
      <c r="UO531" s="24"/>
      <c r="UP531" s="24"/>
      <c r="UQ531" s="24"/>
      <c r="UR531" s="24"/>
      <c r="US531" s="24"/>
      <c r="UT531" s="24"/>
      <c r="UU531" s="24"/>
      <c r="UV531" s="24"/>
      <c r="UW531" s="24"/>
      <c r="UX531" s="24"/>
      <c r="UY531" s="24"/>
      <c r="UZ531" s="24"/>
      <c r="VA531" s="24"/>
      <c r="VB531" s="24"/>
      <c r="VC531" s="24"/>
      <c r="VD531" s="24"/>
    </row>
    <row r="532" spans="1:576" s="23" customFormat="1" ht="15" customHeight="1" x14ac:dyDescent="0.2">
      <c r="A532" s="18">
        <v>30</v>
      </c>
      <c r="B532" s="89" t="s">
        <v>335</v>
      </c>
      <c r="C532" s="89" t="s">
        <v>336</v>
      </c>
      <c r="D532" s="20">
        <v>14</v>
      </c>
      <c r="E532" s="89" t="s">
        <v>255</v>
      </c>
      <c r="F532" s="89" t="s">
        <v>337</v>
      </c>
      <c r="G532" s="130" t="s">
        <v>114</v>
      </c>
      <c r="H532" s="22">
        <v>40</v>
      </c>
      <c r="I532" s="22" t="s">
        <v>109</v>
      </c>
      <c r="J532" s="21" t="s">
        <v>26</v>
      </c>
      <c r="K532" s="21" t="s">
        <v>283</v>
      </c>
      <c r="L532" s="21" t="s">
        <v>301</v>
      </c>
      <c r="M532" s="22">
        <v>1</v>
      </c>
      <c r="N532" s="62">
        <v>32580</v>
      </c>
      <c r="O532" s="62"/>
      <c r="P532" s="62"/>
      <c r="Q532" s="62">
        <f t="shared" si="255"/>
        <v>32580</v>
      </c>
      <c r="R532" s="62">
        <f>70.1*5</f>
        <v>350.5</v>
      </c>
      <c r="S532" s="62">
        <f t="shared" si="246"/>
        <v>5874.8333333333339</v>
      </c>
      <c r="T532" s="62">
        <f t="shared" si="247"/>
        <v>58748.333333333336</v>
      </c>
      <c r="U532" s="62">
        <f t="shared" si="248"/>
        <v>4887</v>
      </c>
      <c r="V532" s="62">
        <f t="shared" si="249"/>
        <v>977.4</v>
      </c>
      <c r="W532" s="62">
        <f t="shared" si="250"/>
        <v>1629</v>
      </c>
      <c r="X532" s="62">
        <f t="shared" si="251"/>
        <v>651.6</v>
      </c>
      <c r="Y532" s="62">
        <v>1595</v>
      </c>
      <c r="Z532" s="62">
        <v>1074</v>
      </c>
      <c r="AA532" s="64">
        <f t="shared" si="254"/>
        <v>17624.5</v>
      </c>
      <c r="AB532" s="64">
        <f t="shared" si="256"/>
        <v>50598.472222222219</v>
      </c>
      <c r="AC532" s="64">
        <f t="shared" si="257"/>
        <v>607181.66666666663</v>
      </c>
      <c r="AD532" s="64"/>
      <c r="AE532" s="64"/>
      <c r="AF532" s="64"/>
      <c r="AG532" s="64"/>
      <c r="AH532" s="64"/>
      <c r="AI532" s="64"/>
      <c r="AJ532" s="64"/>
      <c r="AK532" s="64"/>
      <c r="AL532" s="6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  <c r="II532" s="24"/>
      <c r="IJ532" s="24"/>
      <c r="IK532" s="24"/>
      <c r="IL532" s="24"/>
      <c r="IM532" s="24"/>
      <c r="IN532" s="24"/>
      <c r="IO532" s="24"/>
      <c r="IP532" s="24"/>
      <c r="IQ532" s="24"/>
      <c r="IR532" s="24"/>
      <c r="IS532" s="24"/>
      <c r="IT532" s="24"/>
      <c r="IU532" s="24"/>
      <c r="IV532" s="24"/>
      <c r="IW532" s="24"/>
      <c r="IX532" s="24"/>
      <c r="IY532" s="24"/>
      <c r="IZ532" s="24"/>
      <c r="JA532" s="24"/>
      <c r="JB532" s="24"/>
      <c r="JC532" s="24"/>
      <c r="JD532" s="24"/>
      <c r="JE532" s="24"/>
      <c r="JF532" s="24"/>
      <c r="JG532" s="24"/>
      <c r="JH532" s="24"/>
      <c r="JI532" s="24"/>
      <c r="JJ532" s="24"/>
      <c r="JK532" s="24"/>
      <c r="JL532" s="24"/>
      <c r="JM532" s="24"/>
      <c r="JN532" s="24"/>
      <c r="JO532" s="24"/>
      <c r="JP532" s="24"/>
      <c r="JQ532" s="24"/>
      <c r="JR532" s="24"/>
      <c r="JS532" s="24"/>
      <c r="JT532" s="24"/>
      <c r="JU532" s="24"/>
      <c r="JV532" s="24"/>
      <c r="JW532" s="24"/>
      <c r="JX532" s="24"/>
      <c r="JY532" s="24"/>
      <c r="JZ532" s="24"/>
      <c r="KA532" s="24"/>
      <c r="KB532" s="24"/>
      <c r="KC532" s="24"/>
      <c r="KD532" s="24"/>
      <c r="KE532" s="24"/>
      <c r="KF532" s="24"/>
      <c r="KG532" s="24"/>
      <c r="KH532" s="24"/>
      <c r="KI532" s="24"/>
      <c r="KJ532" s="24"/>
      <c r="KK532" s="24"/>
      <c r="KL532" s="24"/>
      <c r="KM532" s="24"/>
      <c r="KN532" s="24"/>
      <c r="KO532" s="24"/>
      <c r="KP532" s="24"/>
      <c r="KQ532" s="24"/>
      <c r="KR532" s="24"/>
      <c r="KS532" s="24"/>
      <c r="KT532" s="24"/>
      <c r="KU532" s="24"/>
      <c r="KV532" s="24"/>
      <c r="KW532" s="24"/>
      <c r="KX532" s="24"/>
      <c r="KY532" s="24"/>
      <c r="KZ532" s="24"/>
      <c r="LA532" s="24"/>
      <c r="LB532" s="24"/>
      <c r="LC532" s="24"/>
      <c r="LD532" s="24"/>
      <c r="LE532" s="24"/>
      <c r="LF532" s="24"/>
      <c r="LG532" s="24"/>
      <c r="LH532" s="24"/>
      <c r="LI532" s="24"/>
      <c r="LJ532" s="24"/>
      <c r="LK532" s="24"/>
      <c r="LL532" s="24"/>
      <c r="LM532" s="24"/>
      <c r="LN532" s="24"/>
      <c r="LO532" s="24"/>
      <c r="LP532" s="24"/>
      <c r="LQ532" s="24"/>
      <c r="LR532" s="24"/>
      <c r="LS532" s="24"/>
      <c r="LT532" s="24"/>
      <c r="LU532" s="24"/>
      <c r="LV532" s="24"/>
      <c r="LW532" s="24"/>
      <c r="LX532" s="24"/>
      <c r="LY532" s="24"/>
      <c r="LZ532" s="24"/>
      <c r="MA532" s="24"/>
      <c r="MB532" s="24"/>
      <c r="MC532" s="24"/>
      <c r="MD532" s="24"/>
      <c r="ME532" s="24"/>
      <c r="MF532" s="24"/>
      <c r="MG532" s="24"/>
      <c r="MH532" s="24"/>
      <c r="MI532" s="24"/>
      <c r="MJ532" s="24"/>
      <c r="MK532" s="24"/>
      <c r="ML532" s="24"/>
      <c r="MM532" s="24"/>
      <c r="MN532" s="24"/>
      <c r="MO532" s="24"/>
      <c r="MP532" s="24"/>
      <c r="MQ532" s="24"/>
      <c r="MR532" s="24"/>
      <c r="MS532" s="24"/>
      <c r="MT532" s="24"/>
      <c r="MU532" s="24"/>
      <c r="MV532" s="24"/>
      <c r="MW532" s="24"/>
      <c r="MX532" s="24"/>
      <c r="MY532" s="24"/>
      <c r="MZ532" s="24"/>
      <c r="NA532" s="24"/>
      <c r="NB532" s="24"/>
      <c r="NC532" s="24"/>
      <c r="ND532" s="24"/>
      <c r="NE532" s="24"/>
      <c r="NF532" s="24"/>
      <c r="NG532" s="24"/>
      <c r="NH532" s="24"/>
      <c r="NI532" s="24"/>
      <c r="NJ532" s="24"/>
      <c r="NK532" s="24"/>
      <c r="NL532" s="24"/>
      <c r="NM532" s="24"/>
      <c r="NN532" s="24"/>
      <c r="NO532" s="24"/>
      <c r="NP532" s="24"/>
      <c r="NQ532" s="24"/>
      <c r="NR532" s="24"/>
      <c r="NS532" s="24"/>
      <c r="NT532" s="24"/>
      <c r="NU532" s="24"/>
      <c r="NV532" s="24"/>
      <c r="NW532" s="24"/>
      <c r="NX532" s="24"/>
      <c r="NY532" s="24"/>
      <c r="NZ532" s="24"/>
      <c r="OA532" s="24"/>
      <c r="OB532" s="24"/>
      <c r="OC532" s="24"/>
      <c r="OD532" s="24"/>
      <c r="OE532" s="24"/>
      <c r="OF532" s="24"/>
      <c r="OG532" s="24"/>
      <c r="OH532" s="24"/>
      <c r="OI532" s="24"/>
      <c r="OJ532" s="24"/>
      <c r="OK532" s="24"/>
      <c r="OL532" s="24"/>
      <c r="OM532" s="24"/>
      <c r="ON532" s="24"/>
      <c r="OO532" s="24"/>
      <c r="OP532" s="24"/>
      <c r="OQ532" s="24"/>
      <c r="OR532" s="24"/>
      <c r="OS532" s="24"/>
      <c r="OT532" s="24"/>
      <c r="OU532" s="24"/>
      <c r="OV532" s="24"/>
      <c r="OW532" s="24"/>
      <c r="OX532" s="24"/>
      <c r="OY532" s="24"/>
      <c r="OZ532" s="24"/>
      <c r="PA532" s="24"/>
      <c r="PB532" s="24"/>
      <c r="PC532" s="24"/>
      <c r="PD532" s="24"/>
      <c r="PE532" s="24"/>
      <c r="PF532" s="24"/>
      <c r="PG532" s="24"/>
      <c r="PH532" s="24"/>
      <c r="PI532" s="24"/>
      <c r="PJ532" s="24"/>
      <c r="PK532" s="24"/>
      <c r="PL532" s="24"/>
      <c r="PM532" s="24"/>
      <c r="PN532" s="24"/>
      <c r="PO532" s="24"/>
      <c r="PP532" s="24"/>
      <c r="PQ532" s="24"/>
      <c r="PR532" s="24"/>
      <c r="PS532" s="24"/>
      <c r="PT532" s="24"/>
      <c r="PU532" s="24"/>
      <c r="PV532" s="24"/>
      <c r="PW532" s="24"/>
      <c r="PX532" s="24"/>
      <c r="PY532" s="24"/>
      <c r="PZ532" s="24"/>
      <c r="QA532" s="24"/>
      <c r="QB532" s="24"/>
      <c r="QC532" s="24"/>
      <c r="QD532" s="24"/>
      <c r="QE532" s="24"/>
      <c r="QF532" s="24"/>
      <c r="QG532" s="24"/>
      <c r="QH532" s="24"/>
      <c r="QI532" s="24"/>
      <c r="QJ532" s="24"/>
      <c r="QK532" s="24"/>
      <c r="QL532" s="24"/>
      <c r="QM532" s="24"/>
      <c r="QN532" s="24"/>
      <c r="QO532" s="24"/>
      <c r="QP532" s="24"/>
      <c r="QQ532" s="24"/>
      <c r="QR532" s="24"/>
      <c r="QS532" s="24"/>
      <c r="QT532" s="24"/>
      <c r="QU532" s="24"/>
      <c r="QV532" s="24"/>
      <c r="QW532" s="24"/>
      <c r="QX532" s="24"/>
      <c r="QY532" s="24"/>
      <c r="QZ532" s="24"/>
      <c r="RA532" s="24"/>
      <c r="RB532" s="24"/>
      <c r="RC532" s="24"/>
      <c r="RD532" s="24"/>
      <c r="RE532" s="24"/>
      <c r="RF532" s="24"/>
      <c r="RG532" s="24"/>
      <c r="RH532" s="24"/>
      <c r="RI532" s="24"/>
      <c r="RJ532" s="24"/>
      <c r="RK532" s="24"/>
      <c r="RL532" s="24"/>
      <c r="RM532" s="24"/>
      <c r="RN532" s="24"/>
      <c r="RO532" s="24"/>
      <c r="RP532" s="24"/>
      <c r="RQ532" s="24"/>
      <c r="RR532" s="24"/>
      <c r="RS532" s="24"/>
      <c r="RT532" s="24"/>
      <c r="RU532" s="24"/>
      <c r="RV532" s="24"/>
      <c r="RW532" s="24"/>
      <c r="RX532" s="24"/>
      <c r="RY532" s="24"/>
      <c r="RZ532" s="24"/>
      <c r="SA532" s="24"/>
      <c r="SB532" s="24"/>
      <c r="SC532" s="24"/>
      <c r="SD532" s="24"/>
      <c r="SE532" s="24"/>
      <c r="SF532" s="24"/>
      <c r="SG532" s="24"/>
      <c r="SH532" s="24"/>
      <c r="SI532" s="24"/>
      <c r="SJ532" s="24"/>
      <c r="SK532" s="24"/>
      <c r="SL532" s="24"/>
      <c r="SM532" s="24"/>
      <c r="SN532" s="24"/>
      <c r="SO532" s="24"/>
      <c r="SP532" s="24"/>
      <c r="SQ532" s="24"/>
      <c r="SR532" s="24"/>
      <c r="SS532" s="24"/>
      <c r="ST532" s="24"/>
      <c r="SU532" s="24"/>
      <c r="SV532" s="24"/>
      <c r="SW532" s="24"/>
      <c r="SX532" s="24"/>
      <c r="SY532" s="24"/>
      <c r="SZ532" s="24"/>
      <c r="TA532" s="24"/>
      <c r="TB532" s="24"/>
      <c r="TC532" s="24"/>
      <c r="TD532" s="24"/>
      <c r="TE532" s="24"/>
      <c r="TF532" s="24"/>
      <c r="TG532" s="24"/>
      <c r="TH532" s="24"/>
      <c r="TI532" s="24"/>
      <c r="TJ532" s="24"/>
      <c r="TK532" s="24"/>
      <c r="TL532" s="24"/>
      <c r="TM532" s="24"/>
      <c r="TN532" s="24"/>
      <c r="TO532" s="24"/>
      <c r="TP532" s="24"/>
      <c r="TQ532" s="24"/>
      <c r="TR532" s="24"/>
      <c r="TS532" s="24"/>
      <c r="TT532" s="24"/>
      <c r="TU532" s="24"/>
      <c r="TV532" s="24"/>
      <c r="TW532" s="24"/>
      <c r="TX532" s="24"/>
      <c r="TY532" s="24"/>
      <c r="TZ532" s="24"/>
      <c r="UA532" s="24"/>
      <c r="UB532" s="24"/>
      <c r="UC532" s="24"/>
      <c r="UD532" s="24"/>
      <c r="UE532" s="24"/>
      <c r="UF532" s="24"/>
      <c r="UG532" s="24"/>
      <c r="UH532" s="24"/>
      <c r="UI532" s="24"/>
      <c r="UJ532" s="24"/>
      <c r="UK532" s="24"/>
      <c r="UL532" s="24"/>
      <c r="UM532" s="24"/>
      <c r="UN532" s="24"/>
      <c r="UO532" s="24"/>
      <c r="UP532" s="24"/>
      <c r="UQ532" s="24"/>
      <c r="UR532" s="24"/>
      <c r="US532" s="24"/>
      <c r="UT532" s="24"/>
      <c r="UU532" s="24"/>
      <c r="UV532" s="24"/>
      <c r="UW532" s="24"/>
      <c r="UX532" s="24"/>
      <c r="UY532" s="24"/>
      <c r="UZ532" s="24"/>
      <c r="VA532" s="24"/>
      <c r="VB532" s="24"/>
      <c r="VC532" s="24"/>
      <c r="VD532" s="24"/>
    </row>
    <row r="533" spans="1:576" s="23" customFormat="1" ht="15" customHeight="1" x14ac:dyDescent="0.2">
      <c r="A533" s="18">
        <v>31</v>
      </c>
      <c r="B533" s="89" t="s">
        <v>335</v>
      </c>
      <c r="C533" s="89" t="s">
        <v>336</v>
      </c>
      <c r="D533" s="20">
        <v>14</v>
      </c>
      <c r="E533" s="89" t="s">
        <v>255</v>
      </c>
      <c r="F533" s="89" t="s">
        <v>337</v>
      </c>
      <c r="G533" s="130" t="s">
        <v>114</v>
      </c>
      <c r="H533" s="22">
        <v>40</v>
      </c>
      <c r="I533" s="22" t="s">
        <v>109</v>
      </c>
      <c r="J533" s="21" t="s">
        <v>210</v>
      </c>
      <c r="K533" s="21" t="s">
        <v>283</v>
      </c>
      <c r="L533" s="21" t="s">
        <v>301</v>
      </c>
      <c r="M533" s="22">
        <v>1</v>
      </c>
      <c r="N533" s="62">
        <v>32580</v>
      </c>
      <c r="O533" s="62"/>
      <c r="P533" s="62"/>
      <c r="Q533" s="62">
        <f t="shared" si="255"/>
        <v>32580</v>
      </c>
      <c r="R533" s="62">
        <f>70.1*5</f>
        <v>350.5</v>
      </c>
      <c r="S533" s="62">
        <f t="shared" si="246"/>
        <v>5874.8333333333339</v>
      </c>
      <c r="T533" s="62">
        <f t="shared" si="247"/>
        <v>58748.333333333336</v>
      </c>
      <c r="U533" s="62">
        <f t="shared" si="248"/>
        <v>4887</v>
      </c>
      <c r="V533" s="62">
        <f t="shared" si="249"/>
        <v>977.4</v>
      </c>
      <c r="W533" s="62">
        <f t="shared" si="250"/>
        <v>1629</v>
      </c>
      <c r="X533" s="62">
        <f t="shared" si="251"/>
        <v>651.6</v>
      </c>
      <c r="Y533" s="62">
        <v>1595</v>
      </c>
      <c r="Z533" s="62">
        <v>1074</v>
      </c>
      <c r="AA533" s="64">
        <f t="shared" si="254"/>
        <v>17624.5</v>
      </c>
      <c r="AB533" s="64">
        <f t="shared" si="256"/>
        <v>50598.472222222219</v>
      </c>
      <c r="AC533" s="64">
        <f t="shared" si="257"/>
        <v>607181.66666666663</v>
      </c>
      <c r="AD533" s="64"/>
      <c r="AE533" s="64"/>
      <c r="AF533" s="64"/>
      <c r="AG533" s="64"/>
      <c r="AH533" s="64"/>
      <c r="AI533" s="64"/>
      <c r="AJ533" s="64"/>
      <c r="AK533" s="64"/>
      <c r="AL533" s="6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  <c r="II533" s="24"/>
      <c r="IJ533" s="24"/>
      <c r="IK533" s="24"/>
      <c r="IL533" s="24"/>
      <c r="IM533" s="24"/>
      <c r="IN533" s="24"/>
      <c r="IO533" s="24"/>
      <c r="IP533" s="24"/>
      <c r="IQ533" s="24"/>
      <c r="IR533" s="24"/>
      <c r="IS533" s="24"/>
      <c r="IT533" s="24"/>
      <c r="IU533" s="24"/>
      <c r="IV533" s="24"/>
      <c r="IW533" s="24"/>
      <c r="IX533" s="24"/>
      <c r="IY533" s="24"/>
      <c r="IZ533" s="24"/>
      <c r="JA533" s="24"/>
      <c r="JB533" s="24"/>
      <c r="JC533" s="24"/>
      <c r="JD533" s="24"/>
      <c r="JE533" s="24"/>
      <c r="JF533" s="24"/>
      <c r="JG533" s="24"/>
      <c r="JH533" s="24"/>
      <c r="JI533" s="24"/>
      <c r="JJ533" s="24"/>
      <c r="JK533" s="24"/>
      <c r="JL533" s="24"/>
      <c r="JM533" s="24"/>
      <c r="JN533" s="24"/>
      <c r="JO533" s="24"/>
      <c r="JP533" s="24"/>
      <c r="JQ533" s="24"/>
      <c r="JR533" s="24"/>
      <c r="JS533" s="24"/>
      <c r="JT533" s="24"/>
      <c r="JU533" s="24"/>
      <c r="JV533" s="24"/>
      <c r="JW533" s="24"/>
      <c r="JX533" s="24"/>
      <c r="JY533" s="24"/>
      <c r="JZ533" s="24"/>
      <c r="KA533" s="24"/>
      <c r="KB533" s="24"/>
      <c r="KC533" s="24"/>
      <c r="KD533" s="24"/>
      <c r="KE533" s="24"/>
      <c r="KF533" s="24"/>
      <c r="KG533" s="24"/>
      <c r="KH533" s="24"/>
      <c r="KI533" s="24"/>
      <c r="KJ533" s="24"/>
      <c r="KK533" s="24"/>
      <c r="KL533" s="24"/>
      <c r="KM533" s="24"/>
      <c r="KN533" s="24"/>
      <c r="KO533" s="24"/>
      <c r="KP533" s="24"/>
      <c r="KQ533" s="24"/>
      <c r="KR533" s="24"/>
      <c r="KS533" s="24"/>
      <c r="KT533" s="24"/>
      <c r="KU533" s="24"/>
      <c r="KV533" s="24"/>
      <c r="KW533" s="24"/>
      <c r="KX533" s="24"/>
      <c r="KY533" s="24"/>
      <c r="KZ533" s="24"/>
      <c r="LA533" s="24"/>
      <c r="LB533" s="24"/>
      <c r="LC533" s="24"/>
      <c r="LD533" s="24"/>
      <c r="LE533" s="24"/>
      <c r="LF533" s="24"/>
      <c r="LG533" s="24"/>
      <c r="LH533" s="24"/>
      <c r="LI533" s="24"/>
      <c r="LJ533" s="24"/>
      <c r="LK533" s="24"/>
      <c r="LL533" s="24"/>
      <c r="LM533" s="24"/>
      <c r="LN533" s="24"/>
      <c r="LO533" s="24"/>
      <c r="LP533" s="24"/>
      <c r="LQ533" s="24"/>
      <c r="LR533" s="24"/>
      <c r="LS533" s="24"/>
      <c r="LT533" s="24"/>
      <c r="LU533" s="24"/>
      <c r="LV533" s="24"/>
      <c r="LW533" s="24"/>
      <c r="LX533" s="24"/>
      <c r="LY533" s="24"/>
      <c r="LZ533" s="24"/>
      <c r="MA533" s="24"/>
      <c r="MB533" s="24"/>
      <c r="MC533" s="24"/>
      <c r="MD533" s="24"/>
      <c r="ME533" s="24"/>
      <c r="MF533" s="24"/>
      <c r="MG533" s="24"/>
      <c r="MH533" s="24"/>
      <c r="MI533" s="24"/>
      <c r="MJ533" s="24"/>
      <c r="MK533" s="24"/>
      <c r="ML533" s="24"/>
      <c r="MM533" s="24"/>
      <c r="MN533" s="24"/>
      <c r="MO533" s="24"/>
      <c r="MP533" s="24"/>
      <c r="MQ533" s="24"/>
      <c r="MR533" s="24"/>
      <c r="MS533" s="24"/>
      <c r="MT533" s="24"/>
      <c r="MU533" s="24"/>
      <c r="MV533" s="24"/>
      <c r="MW533" s="24"/>
      <c r="MX533" s="24"/>
      <c r="MY533" s="24"/>
      <c r="MZ533" s="24"/>
      <c r="NA533" s="24"/>
      <c r="NB533" s="24"/>
      <c r="NC533" s="24"/>
      <c r="ND533" s="24"/>
      <c r="NE533" s="24"/>
      <c r="NF533" s="24"/>
      <c r="NG533" s="24"/>
      <c r="NH533" s="24"/>
      <c r="NI533" s="24"/>
      <c r="NJ533" s="24"/>
      <c r="NK533" s="24"/>
      <c r="NL533" s="24"/>
      <c r="NM533" s="24"/>
      <c r="NN533" s="24"/>
      <c r="NO533" s="24"/>
      <c r="NP533" s="24"/>
      <c r="NQ533" s="24"/>
      <c r="NR533" s="24"/>
      <c r="NS533" s="24"/>
      <c r="NT533" s="24"/>
      <c r="NU533" s="24"/>
      <c r="NV533" s="24"/>
      <c r="NW533" s="24"/>
      <c r="NX533" s="24"/>
      <c r="NY533" s="24"/>
      <c r="NZ533" s="24"/>
      <c r="OA533" s="24"/>
      <c r="OB533" s="24"/>
      <c r="OC533" s="24"/>
      <c r="OD533" s="24"/>
      <c r="OE533" s="24"/>
      <c r="OF533" s="24"/>
      <c r="OG533" s="24"/>
      <c r="OH533" s="24"/>
      <c r="OI533" s="24"/>
      <c r="OJ533" s="24"/>
      <c r="OK533" s="24"/>
      <c r="OL533" s="24"/>
      <c r="OM533" s="24"/>
      <c r="ON533" s="24"/>
      <c r="OO533" s="24"/>
      <c r="OP533" s="24"/>
      <c r="OQ533" s="24"/>
      <c r="OR533" s="24"/>
      <c r="OS533" s="24"/>
      <c r="OT533" s="24"/>
      <c r="OU533" s="24"/>
      <c r="OV533" s="24"/>
      <c r="OW533" s="24"/>
      <c r="OX533" s="24"/>
      <c r="OY533" s="24"/>
      <c r="OZ533" s="24"/>
      <c r="PA533" s="24"/>
      <c r="PB533" s="24"/>
      <c r="PC533" s="24"/>
      <c r="PD533" s="24"/>
      <c r="PE533" s="24"/>
      <c r="PF533" s="24"/>
      <c r="PG533" s="24"/>
      <c r="PH533" s="24"/>
      <c r="PI533" s="24"/>
      <c r="PJ533" s="24"/>
      <c r="PK533" s="24"/>
      <c r="PL533" s="24"/>
      <c r="PM533" s="24"/>
      <c r="PN533" s="24"/>
      <c r="PO533" s="24"/>
      <c r="PP533" s="24"/>
      <c r="PQ533" s="24"/>
      <c r="PR533" s="24"/>
      <c r="PS533" s="24"/>
      <c r="PT533" s="24"/>
      <c r="PU533" s="24"/>
      <c r="PV533" s="24"/>
      <c r="PW533" s="24"/>
      <c r="PX533" s="24"/>
      <c r="PY533" s="24"/>
      <c r="PZ533" s="24"/>
      <c r="QA533" s="24"/>
      <c r="QB533" s="24"/>
      <c r="QC533" s="24"/>
      <c r="QD533" s="24"/>
      <c r="QE533" s="24"/>
      <c r="QF533" s="24"/>
      <c r="QG533" s="24"/>
      <c r="QH533" s="24"/>
      <c r="QI533" s="24"/>
      <c r="QJ533" s="24"/>
      <c r="QK533" s="24"/>
      <c r="QL533" s="24"/>
      <c r="QM533" s="24"/>
      <c r="QN533" s="24"/>
      <c r="QO533" s="24"/>
      <c r="QP533" s="24"/>
      <c r="QQ533" s="24"/>
      <c r="QR533" s="24"/>
      <c r="QS533" s="24"/>
      <c r="QT533" s="24"/>
      <c r="QU533" s="24"/>
      <c r="QV533" s="24"/>
      <c r="QW533" s="24"/>
      <c r="QX533" s="24"/>
      <c r="QY533" s="24"/>
      <c r="QZ533" s="24"/>
      <c r="RA533" s="24"/>
      <c r="RB533" s="24"/>
      <c r="RC533" s="24"/>
      <c r="RD533" s="24"/>
      <c r="RE533" s="24"/>
      <c r="RF533" s="24"/>
      <c r="RG533" s="24"/>
      <c r="RH533" s="24"/>
      <c r="RI533" s="24"/>
      <c r="RJ533" s="24"/>
      <c r="RK533" s="24"/>
      <c r="RL533" s="24"/>
      <c r="RM533" s="24"/>
      <c r="RN533" s="24"/>
      <c r="RO533" s="24"/>
      <c r="RP533" s="24"/>
      <c r="RQ533" s="24"/>
      <c r="RR533" s="24"/>
      <c r="RS533" s="24"/>
      <c r="RT533" s="24"/>
      <c r="RU533" s="24"/>
      <c r="RV533" s="24"/>
      <c r="RW533" s="24"/>
      <c r="RX533" s="24"/>
      <c r="RY533" s="24"/>
      <c r="RZ533" s="24"/>
      <c r="SA533" s="24"/>
      <c r="SB533" s="24"/>
      <c r="SC533" s="24"/>
      <c r="SD533" s="24"/>
      <c r="SE533" s="24"/>
      <c r="SF533" s="24"/>
      <c r="SG533" s="24"/>
      <c r="SH533" s="24"/>
      <c r="SI533" s="24"/>
      <c r="SJ533" s="24"/>
      <c r="SK533" s="24"/>
      <c r="SL533" s="24"/>
      <c r="SM533" s="24"/>
      <c r="SN533" s="24"/>
      <c r="SO533" s="24"/>
      <c r="SP533" s="24"/>
      <c r="SQ533" s="24"/>
      <c r="SR533" s="24"/>
      <c r="SS533" s="24"/>
      <c r="ST533" s="24"/>
      <c r="SU533" s="24"/>
      <c r="SV533" s="24"/>
      <c r="SW533" s="24"/>
      <c r="SX533" s="24"/>
      <c r="SY533" s="24"/>
      <c r="SZ533" s="24"/>
      <c r="TA533" s="24"/>
      <c r="TB533" s="24"/>
      <c r="TC533" s="24"/>
      <c r="TD533" s="24"/>
      <c r="TE533" s="24"/>
      <c r="TF533" s="24"/>
      <c r="TG533" s="24"/>
      <c r="TH533" s="24"/>
      <c r="TI533" s="24"/>
      <c r="TJ533" s="24"/>
      <c r="TK533" s="24"/>
      <c r="TL533" s="24"/>
      <c r="TM533" s="24"/>
      <c r="TN533" s="24"/>
      <c r="TO533" s="24"/>
      <c r="TP533" s="24"/>
      <c r="TQ533" s="24"/>
      <c r="TR533" s="24"/>
      <c r="TS533" s="24"/>
      <c r="TT533" s="24"/>
      <c r="TU533" s="24"/>
      <c r="TV533" s="24"/>
      <c r="TW533" s="24"/>
      <c r="TX533" s="24"/>
      <c r="TY533" s="24"/>
      <c r="TZ533" s="24"/>
      <c r="UA533" s="24"/>
      <c r="UB533" s="24"/>
      <c r="UC533" s="24"/>
      <c r="UD533" s="24"/>
      <c r="UE533" s="24"/>
      <c r="UF533" s="24"/>
      <c r="UG533" s="24"/>
      <c r="UH533" s="24"/>
      <c r="UI533" s="24"/>
      <c r="UJ533" s="24"/>
      <c r="UK533" s="24"/>
      <c r="UL533" s="24"/>
      <c r="UM533" s="24"/>
      <c r="UN533" s="24"/>
      <c r="UO533" s="24"/>
      <c r="UP533" s="24"/>
      <c r="UQ533" s="24"/>
      <c r="UR533" s="24"/>
      <c r="US533" s="24"/>
      <c r="UT533" s="24"/>
      <c r="UU533" s="24"/>
      <c r="UV533" s="24"/>
      <c r="UW533" s="24"/>
      <c r="UX533" s="24"/>
      <c r="UY533" s="24"/>
      <c r="UZ533" s="24"/>
      <c r="VA533" s="24"/>
      <c r="VB533" s="24"/>
      <c r="VC533" s="24"/>
      <c r="VD533" s="24"/>
    </row>
    <row r="534" spans="1:576" s="23" customFormat="1" ht="15" customHeight="1" x14ac:dyDescent="0.2">
      <c r="A534" s="18">
        <v>32</v>
      </c>
      <c r="B534" s="189" t="s">
        <v>335</v>
      </c>
      <c r="C534" s="189" t="s">
        <v>336</v>
      </c>
      <c r="D534" s="190">
        <v>14</v>
      </c>
      <c r="E534" s="189" t="s">
        <v>256</v>
      </c>
      <c r="F534" s="189" t="s">
        <v>337</v>
      </c>
      <c r="G534" s="192">
        <v>15</v>
      </c>
      <c r="H534" s="193">
        <v>40</v>
      </c>
      <c r="I534" s="193" t="s">
        <v>109</v>
      </c>
      <c r="J534" s="191" t="s">
        <v>170</v>
      </c>
      <c r="K534" s="191" t="s">
        <v>278</v>
      </c>
      <c r="L534" s="191" t="s">
        <v>193</v>
      </c>
      <c r="M534" s="193">
        <v>1</v>
      </c>
      <c r="N534" s="62">
        <v>48963</v>
      </c>
      <c r="O534" s="194"/>
      <c r="P534" s="194"/>
      <c r="Q534" s="62">
        <f t="shared" si="255"/>
        <v>48963</v>
      </c>
      <c r="R534" s="194"/>
      <c r="S534" s="194">
        <f t="shared" si="246"/>
        <v>8728.1666666666679</v>
      </c>
      <c r="T534" s="194">
        <f t="shared" si="247"/>
        <v>87281.666666666672</v>
      </c>
      <c r="U534" s="194">
        <f t="shared" si="248"/>
        <v>7344.45</v>
      </c>
      <c r="V534" s="194">
        <f t="shared" si="249"/>
        <v>1468.8899999999999</v>
      </c>
      <c r="W534" s="194">
        <f t="shared" si="250"/>
        <v>2448.15</v>
      </c>
      <c r="X534" s="194">
        <f t="shared" si="251"/>
        <v>979.26</v>
      </c>
      <c r="Y534" s="194">
        <v>1989</v>
      </c>
      <c r="Z534" s="194">
        <v>1417</v>
      </c>
      <c r="AA534" s="195"/>
      <c r="AB534" s="64">
        <f t="shared" si="256"/>
        <v>72610.569444444438</v>
      </c>
      <c r="AC534" s="64">
        <f t="shared" si="257"/>
        <v>871326.83333333326</v>
      </c>
      <c r="AD534" s="64"/>
      <c r="AE534" s="64"/>
      <c r="AF534" s="64"/>
      <c r="AG534" s="64"/>
      <c r="AH534" s="64"/>
      <c r="AI534" s="64"/>
      <c r="AJ534" s="64"/>
      <c r="AK534" s="64"/>
      <c r="AL534" s="6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  <c r="II534" s="24"/>
      <c r="IJ534" s="24"/>
      <c r="IK534" s="24"/>
      <c r="IL534" s="24"/>
      <c r="IM534" s="24"/>
      <c r="IN534" s="24"/>
      <c r="IO534" s="24"/>
      <c r="IP534" s="24"/>
      <c r="IQ534" s="24"/>
      <c r="IR534" s="24"/>
      <c r="IS534" s="24"/>
      <c r="IT534" s="24"/>
      <c r="IU534" s="24"/>
      <c r="IV534" s="24"/>
      <c r="IW534" s="24"/>
      <c r="IX534" s="24"/>
      <c r="IY534" s="24"/>
      <c r="IZ534" s="24"/>
      <c r="JA534" s="24"/>
      <c r="JB534" s="24"/>
      <c r="JC534" s="24"/>
      <c r="JD534" s="24"/>
      <c r="JE534" s="24"/>
      <c r="JF534" s="24"/>
      <c r="JG534" s="24"/>
      <c r="JH534" s="24"/>
      <c r="JI534" s="24"/>
      <c r="JJ534" s="24"/>
      <c r="JK534" s="24"/>
      <c r="JL534" s="24"/>
      <c r="JM534" s="24"/>
      <c r="JN534" s="24"/>
      <c r="JO534" s="24"/>
      <c r="JP534" s="24"/>
      <c r="JQ534" s="24"/>
      <c r="JR534" s="24"/>
      <c r="JS534" s="24"/>
      <c r="JT534" s="24"/>
      <c r="JU534" s="24"/>
      <c r="JV534" s="24"/>
      <c r="JW534" s="24"/>
      <c r="JX534" s="24"/>
      <c r="JY534" s="24"/>
      <c r="JZ534" s="24"/>
      <c r="KA534" s="24"/>
      <c r="KB534" s="24"/>
      <c r="KC534" s="24"/>
      <c r="KD534" s="24"/>
      <c r="KE534" s="24"/>
      <c r="KF534" s="24"/>
      <c r="KG534" s="24"/>
      <c r="KH534" s="24"/>
      <c r="KI534" s="24"/>
      <c r="KJ534" s="24"/>
      <c r="KK534" s="24"/>
      <c r="KL534" s="24"/>
      <c r="KM534" s="24"/>
      <c r="KN534" s="24"/>
      <c r="KO534" s="24"/>
      <c r="KP534" s="24"/>
      <c r="KQ534" s="24"/>
      <c r="KR534" s="24"/>
      <c r="KS534" s="24"/>
      <c r="KT534" s="24"/>
      <c r="KU534" s="24"/>
      <c r="KV534" s="24"/>
      <c r="KW534" s="24"/>
      <c r="KX534" s="24"/>
      <c r="KY534" s="24"/>
      <c r="KZ534" s="24"/>
      <c r="LA534" s="24"/>
      <c r="LB534" s="24"/>
      <c r="LC534" s="24"/>
      <c r="LD534" s="24"/>
      <c r="LE534" s="24"/>
      <c r="LF534" s="24"/>
      <c r="LG534" s="24"/>
      <c r="LH534" s="24"/>
      <c r="LI534" s="24"/>
      <c r="LJ534" s="24"/>
      <c r="LK534" s="24"/>
      <c r="LL534" s="24"/>
      <c r="LM534" s="24"/>
      <c r="LN534" s="24"/>
      <c r="LO534" s="24"/>
      <c r="LP534" s="24"/>
      <c r="LQ534" s="24"/>
      <c r="LR534" s="24"/>
      <c r="LS534" s="24"/>
      <c r="LT534" s="24"/>
      <c r="LU534" s="24"/>
      <c r="LV534" s="24"/>
      <c r="LW534" s="24"/>
      <c r="LX534" s="24"/>
      <c r="LY534" s="24"/>
      <c r="LZ534" s="24"/>
      <c r="MA534" s="24"/>
      <c r="MB534" s="24"/>
      <c r="MC534" s="24"/>
      <c r="MD534" s="24"/>
      <c r="ME534" s="24"/>
      <c r="MF534" s="24"/>
      <c r="MG534" s="24"/>
      <c r="MH534" s="24"/>
      <c r="MI534" s="24"/>
      <c r="MJ534" s="24"/>
      <c r="MK534" s="24"/>
      <c r="ML534" s="24"/>
      <c r="MM534" s="24"/>
      <c r="MN534" s="24"/>
      <c r="MO534" s="24"/>
      <c r="MP534" s="24"/>
      <c r="MQ534" s="24"/>
      <c r="MR534" s="24"/>
      <c r="MS534" s="24"/>
      <c r="MT534" s="24"/>
      <c r="MU534" s="24"/>
      <c r="MV534" s="24"/>
      <c r="MW534" s="24"/>
      <c r="MX534" s="24"/>
      <c r="MY534" s="24"/>
      <c r="MZ534" s="24"/>
      <c r="NA534" s="24"/>
      <c r="NB534" s="24"/>
      <c r="NC534" s="24"/>
      <c r="ND534" s="24"/>
      <c r="NE534" s="24"/>
      <c r="NF534" s="24"/>
      <c r="NG534" s="24"/>
      <c r="NH534" s="24"/>
      <c r="NI534" s="24"/>
      <c r="NJ534" s="24"/>
      <c r="NK534" s="24"/>
      <c r="NL534" s="24"/>
      <c r="NM534" s="24"/>
      <c r="NN534" s="24"/>
      <c r="NO534" s="24"/>
      <c r="NP534" s="24"/>
      <c r="NQ534" s="24"/>
      <c r="NR534" s="24"/>
      <c r="NS534" s="24"/>
      <c r="NT534" s="24"/>
      <c r="NU534" s="24"/>
      <c r="NV534" s="24"/>
      <c r="NW534" s="24"/>
      <c r="NX534" s="24"/>
      <c r="NY534" s="24"/>
      <c r="NZ534" s="24"/>
      <c r="OA534" s="24"/>
      <c r="OB534" s="24"/>
      <c r="OC534" s="24"/>
      <c r="OD534" s="24"/>
      <c r="OE534" s="24"/>
      <c r="OF534" s="24"/>
      <c r="OG534" s="24"/>
      <c r="OH534" s="24"/>
      <c r="OI534" s="24"/>
      <c r="OJ534" s="24"/>
      <c r="OK534" s="24"/>
      <c r="OL534" s="24"/>
      <c r="OM534" s="24"/>
      <c r="ON534" s="24"/>
      <c r="OO534" s="24"/>
      <c r="OP534" s="24"/>
      <c r="OQ534" s="24"/>
      <c r="OR534" s="24"/>
      <c r="OS534" s="24"/>
      <c r="OT534" s="24"/>
      <c r="OU534" s="24"/>
      <c r="OV534" s="24"/>
      <c r="OW534" s="24"/>
      <c r="OX534" s="24"/>
      <c r="OY534" s="24"/>
      <c r="OZ534" s="24"/>
      <c r="PA534" s="24"/>
      <c r="PB534" s="24"/>
      <c r="PC534" s="24"/>
      <c r="PD534" s="24"/>
      <c r="PE534" s="24"/>
      <c r="PF534" s="24"/>
      <c r="PG534" s="24"/>
      <c r="PH534" s="24"/>
      <c r="PI534" s="24"/>
      <c r="PJ534" s="24"/>
      <c r="PK534" s="24"/>
      <c r="PL534" s="24"/>
      <c r="PM534" s="24"/>
      <c r="PN534" s="24"/>
      <c r="PO534" s="24"/>
      <c r="PP534" s="24"/>
      <c r="PQ534" s="24"/>
      <c r="PR534" s="24"/>
      <c r="PS534" s="24"/>
      <c r="PT534" s="24"/>
      <c r="PU534" s="24"/>
      <c r="PV534" s="24"/>
      <c r="PW534" s="24"/>
      <c r="PX534" s="24"/>
      <c r="PY534" s="24"/>
      <c r="PZ534" s="24"/>
      <c r="QA534" s="24"/>
      <c r="QB534" s="24"/>
      <c r="QC534" s="24"/>
      <c r="QD534" s="24"/>
      <c r="QE534" s="24"/>
      <c r="QF534" s="24"/>
      <c r="QG534" s="24"/>
      <c r="QH534" s="24"/>
      <c r="QI534" s="24"/>
      <c r="QJ534" s="24"/>
      <c r="QK534" s="24"/>
      <c r="QL534" s="24"/>
      <c r="QM534" s="24"/>
      <c r="QN534" s="24"/>
      <c r="QO534" s="24"/>
      <c r="QP534" s="24"/>
      <c r="QQ534" s="24"/>
      <c r="QR534" s="24"/>
      <c r="QS534" s="24"/>
      <c r="QT534" s="24"/>
      <c r="QU534" s="24"/>
      <c r="QV534" s="24"/>
      <c r="QW534" s="24"/>
      <c r="QX534" s="24"/>
      <c r="QY534" s="24"/>
      <c r="QZ534" s="24"/>
      <c r="RA534" s="24"/>
      <c r="RB534" s="24"/>
      <c r="RC534" s="24"/>
      <c r="RD534" s="24"/>
      <c r="RE534" s="24"/>
      <c r="RF534" s="24"/>
      <c r="RG534" s="24"/>
      <c r="RH534" s="24"/>
      <c r="RI534" s="24"/>
      <c r="RJ534" s="24"/>
      <c r="RK534" s="24"/>
      <c r="RL534" s="24"/>
      <c r="RM534" s="24"/>
      <c r="RN534" s="24"/>
      <c r="RO534" s="24"/>
      <c r="RP534" s="24"/>
      <c r="RQ534" s="24"/>
      <c r="RR534" s="24"/>
      <c r="RS534" s="24"/>
      <c r="RT534" s="24"/>
      <c r="RU534" s="24"/>
      <c r="RV534" s="24"/>
      <c r="RW534" s="24"/>
      <c r="RX534" s="24"/>
      <c r="RY534" s="24"/>
      <c r="RZ534" s="24"/>
      <c r="SA534" s="24"/>
      <c r="SB534" s="24"/>
      <c r="SC534" s="24"/>
      <c r="SD534" s="24"/>
      <c r="SE534" s="24"/>
      <c r="SF534" s="24"/>
      <c r="SG534" s="24"/>
      <c r="SH534" s="24"/>
      <c r="SI534" s="24"/>
      <c r="SJ534" s="24"/>
      <c r="SK534" s="24"/>
      <c r="SL534" s="24"/>
      <c r="SM534" s="24"/>
      <c r="SN534" s="24"/>
      <c r="SO534" s="24"/>
      <c r="SP534" s="24"/>
      <c r="SQ534" s="24"/>
      <c r="SR534" s="24"/>
      <c r="SS534" s="24"/>
      <c r="ST534" s="24"/>
      <c r="SU534" s="24"/>
      <c r="SV534" s="24"/>
      <c r="SW534" s="24"/>
      <c r="SX534" s="24"/>
      <c r="SY534" s="24"/>
      <c r="SZ534" s="24"/>
      <c r="TA534" s="24"/>
      <c r="TB534" s="24"/>
      <c r="TC534" s="24"/>
      <c r="TD534" s="24"/>
      <c r="TE534" s="24"/>
      <c r="TF534" s="24"/>
      <c r="TG534" s="24"/>
      <c r="TH534" s="24"/>
      <c r="TI534" s="24"/>
      <c r="TJ534" s="24"/>
      <c r="TK534" s="24"/>
      <c r="TL534" s="24"/>
      <c r="TM534" s="24"/>
      <c r="TN534" s="24"/>
      <c r="TO534" s="24"/>
      <c r="TP534" s="24"/>
      <c r="TQ534" s="24"/>
      <c r="TR534" s="24"/>
      <c r="TS534" s="24"/>
      <c r="TT534" s="24"/>
      <c r="TU534" s="24"/>
      <c r="TV534" s="24"/>
      <c r="TW534" s="24"/>
      <c r="TX534" s="24"/>
      <c r="TY534" s="24"/>
      <c r="TZ534" s="24"/>
      <c r="UA534" s="24"/>
      <c r="UB534" s="24"/>
      <c r="UC534" s="24"/>
      <c r="UD534" s="24"/>
      <c r="UE534" s="24"/>
      <c r="UF534" s="24"/>
      <c r="UG534" s="24"/>
      <c r="UH534" s="24"/>
      <c r="UI534" s="24"/>
      <c r="UJ534" s="24"/>
      <c r="UK534" s="24"/>
      <c r="UL534" s="24"/>
      <c r="UM534" s="24"/>
      <c r="UN534" s="24"/>
      <c r="UO534" s="24"/>
      <c r="UP534" s="24"/>
      <c r="UQ534" s="24"/>
      <c r="UR534" s="24"/>
      <c r="US534" s="24"/>
      <c r="UT534" s="24"/>
      <c r="UU534" s="24"/>
      <c r="UV534" s="24"/>
      <c r="UW534" s="24"/>
      <c r="UX534" s="24"/>
      <c r="UY534" s="24"/>
      <c r="UZ534" s="24"/>
      <c r="VA534" s="24"/>
      <c r="VB534" s="24"/>
      <c r="VC534" s="24"/>
      <c r="VD534" s="24"/>
    </row>
    <row r="535" spans="1:576" s="23" customFormat="1" ht="15" customHeight="1" x14ac:dyDescent="0.2">
      <c r="A535" s="18">
        <v>33</v>
      </c>
      <c r="B535" s="89" t="s">
        <v>335</v>
      </c>
      <c r="C535" s="89" t="s">
        <v>336</v>
      </c>
      <c r="D535" s="20">
        <v>14</v>
      </c>
      <c r="E535" s="89" t="s">
        <v>255</v>
      </c>
      <c r="F535" s="89" t="s">
        <v>337</v>
      </c>
      <c r="G535" s="130">
        <v>15</v>
      </c>
      <c r="H535" s="22">
        <v>40</v>
      </c>
      <c r="I535" s="22" t="s">
        <v>109</v>
      </c>
      <c r="J535" s="21" t="s">
        <v>213</v>
      </c>
      <c r="K535" s="21" t="s">
        <v>283</v>
      </c>
      <c r="L535" s="21" t="s">
        <v>301</v>
      </c>
      <c r="M535" s="22">
        <v>1</v>
      </c>
      <c r="N535" s="62">
        <v>48963</v>
      </c>
      <c r="O535" s="62"/>
      <c r="P535" s="62"/>
      <c r="Q535" s="62">
        <f t="shared" si="255"/>
        <v>48963</v>
      </c>
      <c r="R535" s="62"/>
      <c r="S535" s="62">
        <f t="shared" si="246"/>
        <v>8728.1666666666679</v>
      </c>
      <c r="T535" s="62">
        <f t="shared" si="247"/>
        <v>87281.666666666672</v>
      </c>
      <c r="U535" s="62">
        <f t="shared" si="248"/>
        <v>7344.45</v>
      </c>
      <c r="V535" s="62">
        <f t="shared" si="249"/>
        <v>1468.8899999999999</v>
      </c>
      <c r="W535" s="62">
        <f t="shared" si="250"/>
        <v>2448.15</v>
      </c>
      <c r="X535" s="62">
        <f t="shared" si="251"/>
        <v>979.26</v>
      </c>
      <c r="Y535" s="62">
        <v>1989</v>
      </c>
      <c r="Z535" s="62">
        <v>1417</v>
      </c>
      <c r="AA535" s="64"/>
      <c r="AB535" s="64">
        <f t="shared" si="256"/>
        <v>72610.569444444438</v>
      </c>
      <c r="AC535" s="64">
        <f t="shared" si="257"/>
        <v>871326.83333333326</v>
      </c>
      <c r="AD535" s="64"/>
      <c r="AE535" s="64"/>
      <c r="AF535" s="64"/>
      <c r="AG535" s="64"/>
      <c r="AH535" s="64"/>
      <c r="AI535" s="64"/>
      <c r="AJ535" s="64"/>
      <c r="AK535" s="64"/>
      <c r="AL535" s="6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  <c r="II535" s="24"/>
      <c r="IJ535" s="24"/>
      <c r="IK535" s="24"/>
      <c r="IL535" s="24"/>
      <c r="IM535" s="24"/>
      <c r="IN535" s="24"/>
      <c r="IO535" s="24"/>
      <c r="IP535" s="24"/>
      <c r="IQ535" s="24"/>
      <c r="IR535" s="24"/>
      <c r="IS535" s="24"/>
      <c r="IT535" s="24"/>
      <c r="IU535" s="24"/>
      <c r="IV535" s="24"/>
      <c r="IW535" s="24"/>
      <c r="IX535" s="24"/>
      <c r="IY535" s="24"/>
      <c r="IZ535" s="24"/>
      <c r="JA535" s="24"/>
      <c r="JB535" s="24"/>
      <c r="JC535" s="24"/>
      <c r="JD535" s="24"/>
      <c r="JE535" s="24"/>
      <c r="JF535" s="24"/>
      <c r="JG535" s="24"/>
      <c r="JH535" s="24"/>
      <c r="JI535" s="24"/>
      <c r="JJ535" s="24"/>
      <c r="JK535" s="24"/>
      <c r="JL535" s="24"/>
      <c r="JM535" s="24"/>
      <c r="JN535" s="24"/>
      <c r="JO535" s="24"/>
      <c r="JP535" s="24"/>
      <c r="JQ535" s="24"/>
      <c r="JR535" s="24"/>
      <c r="JS535" s="24"/>
      <c r="JT535" s="24"/>
      <c r="JU535" s="24"/>
      <c r="JV535" s="24"/>
      <c r="JW535" s="24"/>
      <c r="JX535" s="24"/>
      <c r="JY535" s="24"/>
      <c r="JZ535" s="24"/>
      <c r="KA535" s="24"/>
      <c r="KB535" s="24"/>
      <c r="KC535" s="24"/>
      <c r="KD535" s="24"/>
      <c r="KE535" s="24"/>
      <c r="KF535" s="24"/>
      <c r="KG535" s="24"/>
      <c r="KH535" s="24"/>
      <c r="KI535" s="24"/>
      <c r="KJ535" s="24"/>
      <c r="KK535" s="24"/>
      <c r="KL535" s="24"/>
      <c r="KM535" s="24"/>
      <c r="KN535" s="24"/>
      <c r="KO535" s="24"/>
      <c r="KP535" s="24"/>
      <c r="KQ535" s="24"/>
      <c r="KR535" s="24"/>
      <c r="KS535" s="24"/>
      <c r="KT535" s="24"/>
      <c r="KU535" s="24"/>
      <c r="KV535" s="24"/>
      <c r="KW535" s="24"/>
      <c r="KX535" s="24"/>
      <c r="KY535" s="24"/>
      <c r="KZ535" s="24"/>
      <c r="LA535" s="24"/>
      <c r="LB535" s="24"/>
      <c r="LC535" s="24"/>
      <c r="LD535" s="24"/>
      <c r="LE535" s="24"/>
      <c r="LF535" s="24"/>
      <c r="LG535" s="24"/>
      <c r="LH535" s="24"/>
      <c r="LI535" s="24"/>
      <c r="LJ535" s="24"/>
      <c r="LK535" s="24"/>
      <c r="LL535" s="24"/>
      <c r="LM535" s="24"/>
      <c r="LN535" s="24"/>
      <c r="LO535" s="24"/>
      <c r="LP535" s="24"/>
      <c r="LQ535" s="24"/>
      <c r="LR535" s="24"/>
      <c r="LS535" s="24"/>
      <c r="LT535" s="24"/>
      <c r="LU535" s="24"/>
      <c r="LV535" s="24"/>
      <c r="LW535" s="24"/>
      <c r="LX535" s="24"/>
      <c r="LY535" s="24"/>
      <c r="LZ535" s="24"/>
      <c r="MA535" s="24"/>
      <c r="MB535" s="24"/>
      <c r="MC535" s="24"/>
      <c r="MD535" s="24"/>
      <c r="ME535" s="24"/>
      <c r="MF535" s="24"/>
      <c r="MG535" s="24"/>
      <c r="MH535" s="24"/>
      <c r="MI535" s="24"/>
      <c r="MJ535" s="24"/>
      <c r="MK535" s="24"/>
      <c r="ML535" s="24"/>
      <c r="MM535" s="24"/>
      <c r="MN535" s="24"/>
      <c r="MO535" s="24"/>
      <c r="MP535" s="24"/>
      <c r="MQ535" s="24"/>
      <c r="MR535" s="24"/>
      <c r="MS535" s="24"/>
      <c r="MT535" s="24"/>
      <c r="MU535" s="24"/>
      <c r="MV535" s="24"/>
      <c r="MW535" s="24"/>
      <c r="MX535" s="24"/>
      <c r="MY535" s="24"/>
      <c r="MZ535" s="24"/>
      <c r="NA535" s="24"/>
      <c r="NB535" s="24"/>
      <c r="NC535" s="24"/>
      <c r="ND535" s="24"/>
      <c r="NE535" s="24"/>
      <c r="NF535" s="24"/>
      <c r="NG535" s="24"/>
      <c r="NH535" s="24"/>
      <c r="NI535" s="24"/>
      <c r="NJ535" s="24"/>
      <c r="NK535" s="24"/>
      <c r="NL535" s="24"/>
      <c r="NM535" s="24"/>
      <c r="NN535" s="24"/>
      <c r="NO535" s="24"/>
      <c r="NP535" s="24"/>
      <c r="NQ535" s="24"/>
      <c r="NR535" s="24"/>
      <c r="NS535" s="24"/>
      <c r="NT535" s="24"/>
      <c r="NU535" s="24"/>
      <c r="NV535" s="24"/>
      <c r="NW535" s="24"/>
      <c r="NX535" s="24"/>
      <c r="NY535" s="24"/>
      <c r="NZ535" s="24"/>
      <c r="OA535" s="24"/>
      <c r="OB535" s="24"/>
      <c r="OC535" s="24"/>
      <c r="OD535" s="24"/>
      <c r="OE535" s="24"/>
      <c r="OF535" s="24"/>
      <c r="OG535" s="24"/>
      <c r="OH535" s="24"/>
      <c r="OI535" s="24"/>
      <c r="OJ535" s="24"/>
      <c r="OK535" s="24"/>
      <c r="OL535" s="24"/>
      <c r="OM535" s="24"/>
      <c r="ON535" s="24"/>
      <c r="OO535" s="24"/>
      <c r="OP535" s="24"/>
      <c r="OQ535" s="24"/>
      <c r="OR535" s="24"/>
      <c r="OS535" s="24"/>
      <c r="OT535" s="24"/>
      <c r="OU535" s="24"/>
      <c r="OV535" s="24"/>
      <c r="OW535" s="24"/>
      <c r="OX535" s="24"/>
      <c r="OY535" s="24"/>
      <c r="OZ535" s="24"/>
      <c r="PA535" s="24"/>
      <c r="PB535" s="24"/>
      <c r="PC535" s="24"/>
      <c r="PD535" s="24"/>
      <c r="PE535" s="24"/>
      <c r="PF535" s="24"/>
      <c r="PG535" s="24"/>
      <c r="PH535" s="24"/>
      <c r="PI535" s="24"/>
      <c r="PJ535" s="24"/>
      <c r="PK535" s="24"/>
      <c r="PL535" s="24"/>
      <c r="PM535" s="24"/>
      <c r="PN535" s="24"/>
      <c r="PO535" s="24"/>
      <c r="PP535" s="24"/>
      <c r="PQ535" s="24"/>
      <c r="PR535" s="24"/>
      <c r="PS535" s="24"/>
      <c r="PT535" s="24"/>
      <c r="PU535" s="24"/>
      <c r="PV535" s="24"/>
      <c r="PW535" s="24"/>
      <c r="PX535" s="24"/>
      <c r="PY535" s="24"/>
      <c r="PZ535" s="24"/>
      <c r="QA535" s="24"/>
      <c r="QB535" s="24"/>
      <c r="QC535" s="24"/>
      <c r="QD535" s="24"/>
      <c r="QE535" s="24"/>
      <c r="QF535" s="24"/>
      <c r="QG535" s="24"/>
      <c r="QH535" s="24"/>
      <c r="QI535" s="24"/>
      <c r="QJ535" s="24"/>
      <c r="QK535" s="24"/>
      <c r="QL535" s="24"/>
      <c r="QM535" s="24"/>
      <c r="QN535" s="24"/>
      <c r="QO535" s="24"/>
      <c r="QP535" s="24"/>
      <c r="QQ535" s="24"/>
      <c r="QR535" s="24"/>
      <c r="QS535" s="24"/>
      <c r="QT535" s="24"/>
      <c r="QU535" s="24"/>
      <c r="QV535" s="24"/>
      <c r="QW535" s="24"/>
      <c r="QX535" s="24"/>
      <c r="QY535" s="24"/>
      <c r="QZ535" s="24"/>
      <c r="RA535" s="24"/>
      <c r="RB535" s="24"/>
      <c r="RC535" s="24"/>
      <c r="RD535" s="24"/>
      <c r="RE535" s="24"/>
      <c r="RF535" s="24"/>
      <c r="RG535" s="24"/>
      <c r="RH535" s="24"/>
      <c r="RI535" s="24"/>
      <c r="RJ535" s="24"/>
      <c r="RK535" s="24"/>
      <c r="RL535" s="24"/>
      <c r="RM535" s="24"/>
      <c r="RN535" s="24"/>
      <c r="RO535" s="24"/>
      <c r="RP535" s="24"/>
      <c r="RQ535" s="24"/>
      <c r="RR535" s="24"/>
      <c r="RS535" s="24"/>
      <c r="RT535" s="24"/>
      <c r="RU535" s="24"/>
      <c r="RV535" s="24"/>
      <c r="RW535" s="24"/>
      <c r="RX535" s="24"/>
      <c r="RY535" s="24"/>
      <c r="RZ535" s="24"/>
      <c r="SA535" s="24"/>
      <c r="SB535" s="24"/>
      <c r="SC535" s="24"/>
      <c r="SD535" s="24"/>
      <c r="SE535" s="24"/>
      <c r="SF535" s="24"/>
      <c r="SG535" s="24"/>
      <c r="SH535" s="24"/>
      <c r="SI535" s="24"/>
      <c r="SJ535" s="24"/>
      <c r="SK535" s="24"/>
      <c r="SL535" s="24"/>
      <c r="SM535" s="24"/>
      <c r="SN535" s="24"/>
      <c r="SO535" s="24"/>
      <c r="SP535" s="24"/>
      <c r="SQ535" s="24"/>
      <c r="SR535" s="24"/>
      <c r="SS535" s="24"/>
      <c r="ST535" s="24"/>
      <c r="SU535" s="24"/>
      <c r="SV535" s="24"/>
      <c r="SW535" s="24"/>
      <c r="SX535" s="24"/>
      <c r="SY535" s="24"/>
      <c r="SZ535" s="24"/>
      <c r="TA535" s="24"/>
      <c r="TB535" s="24"/>
      <c r="TC535" s="24"/>
      <c r="TD535" s="24"/>
      <c r="TE535" s="24"/>
      <c r="TF535" s="24"/>
      <c r="TG535" s="24"/>
      <c r="TH535" s="24"/>
      <c r="TI535" s="24"/>
      <c r="TJ535" s="24"/>
      <c r="TK535" s="24"/>
      <c r="TL535" s="24"/>
      <c r="TM535" s="24"/>
      <c r="TN535" s="24"/>
      <c r="TO535" s="24"/>
      <c r="TP535" s="24"/>
      <c r="TQ535" s="24"/>
      <c r="TR535" s="24"/>
      <c r="TS535" s="24"/>
      <c r="TT535" s="24"/>
      <c r="TU535" s="24"/>
      <c r="TV535" s="24"/>
      <c r="TW535" s="24"/>
      <c r="TX535" s="24"/>
      <c r="TY535" s="24"/>
      <c r="TZ535" s="24"/>
      <c r="UA535" s="24"/>
      <c r="UB535" s="24"/>
      <c r="UC535" s="24"/>
      <c r="UD535" s="24"/>
      <c r="UE535" s="24"/>
      <c r="UF535" s="24"/>
      <c r="UG535" s="24"/>
      <c r="UH535" s="24"/>
      <c r="UI535" s="24"/>
      <c r="UJ535" s="24"/>
      <c r="UK535" s="24"/>
      <c r="UL535" s="24"/>
      <c r="UM535" s="24"/>
      <c r="UN535" s="24"/>
      <c r="UO535" s="24"/>
      <c r="UP535" s="24"/>
      <c r="UQ535" s="24"/>
      <c r="UR535" s="24"/>
      <c r="US535" s="24"/>
      <c r="UT535" s="24"/>
      <c r="UU535" s="24"/>
      <c r="UV535" s="24"/>
      <c r="UW535" s="24"/>
      <c r="UX535" s="24"/>
      <c r="UY535" s="24"/>
      <c r="UZ535" s="24"/>
      <c r="VA535" s="24"/>
      <c r="VB535" s="24"/>
      <c r="VC535" s="24"/>
      <c r="VD535" s="24"/>
    </row>
    <row r="536" spans="1:576" s="23" customFormat="1" ht="15" customHeight="1" x14ac:dyDescent="0.2">
      <c r="A536" s="18">
        <v>34</v>
      </c>
      <c r="B536" s="89" t="s">
        <v>335</v>
      </c>
      <c r="C536" s="89" t="s">
        <v>336</v>
      </c>
      <c r="D536" s="20">
        <v>14</v>
      </c>
      <c r="E536" s="89" t="s">
        <v>255</v>
      </c>
      <c r="F536" s="89" t="s">
        <v>337</v>
      </c>
      <c r="G536" s="130">
        <v>15</v>
      </c>
      <c r="H536" s="22">
        <v>40</v>
      </c>
      <c r="I536" s="22" t="s">
        <v>109</v>
      </c>
      <c r="J536" s="21" t="s">
        <v>214</v>
      </c>
      <c r="K536" s="21" t="s">
        <v>283</v>
      </c>
      <c r="L536" s="21" t="s">
        <v>301</v>
      </c>
      <c r="M536" s="22">
        <v>1</v>
      </c>
      <c r="N536" s="62">
        <v>48963</v>
      </c>
      <c r="O536" s="62"/>
      <c r="P536" s="62"/>
      <c r="Q536" s="62">
        <f t="shared" si="255"/>
        <v>48963</v>
      </c>
      <c r="R536" s="62">
        <f>70.1*7</f>
        <v>490.69999999999993</v>
      </c>
      <c r="S536" s="62">
        <f t="shared" si="246"/>
        <v>8728.1666666666679</v>
      </c>
      <c r="T536" s="62">
        <f t="shared" si="247"/>
        <v>87281.666666666672</v>
      </c>
      <c r="U536" s="62">
        <f t="shared" si="248"/>
        <v>7344.45</v>
      </c>
      <c r="V536" s="62">
        <f t="shared" si="249"/>
        <v>1468.8899999999999</v>
      </c>
      <c r="W536" s="62">
        <f t="shared" si="250"/>
        <v>2448.15</v>
      </c>
      <c r="X536" s="62">
        <f t="shared" si="251"/>
        <v>979.26</v>
      </c>
      <c r="Y536" s="62">
        <v>1989</v>
      </c>
      <c r="Z536" s="62">
        <v>1417</v>
      </c>
      <c r="AA536" s="64"/>
      <c r="AB536" s="64">
        <f t="shared" si="256"/>
        <v>73101.26944444445</v>
      </c>
      <c r="AC536" s="64">
        <f t="shared" si="257"/>
        <v>877215.2333333334</v>
      </c>
      <c r="AD536" s="64"/>
      <c r="AE536" s="64"/>
      <c r="AF536" s="64"/>
      <c r="AG536" s="64"/>
      <c r="AH536" s="64"/>
      <c r="AI536" s="64"/>
      <c r="AJ536" s="64"/>
      <c r="AK536" s="64"/>
      <c r="AL536" s="6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  <c r="II536" s="24"/>
      <c r="IJ536" s="24"/>
      <c r="IK536" s="24"/>
      <c r="IL536" s="24"/>
      <c r="IM536" s="24"/>
      <c r="IN536" s="24"/>
      <c r="IO536" s="24"/>
      <c r="IP536" s="24"/>
      <c r="IQ536" s="24"/>
      <c r="IR536" s="24"/>
      <c r="IS536" s="24"/>
      <c r="IT536" s="24"/>
      <c r="IU536" s="24"/>
      <c r="IV536" s="24"/>
      <c r="IW536" s="24"/>
      <c r="IX536" s="24"/>
      <c r="IY536" s="24"/>
      <c r="IZ536" s="24"/>
      <c r="JA536" s="24"/>
      <c r="JB536" s="24"/>
      <c r="JC536" s="24"/>
      <c r="JD536" s="24"/>
      <c r="JE536" s="24"/>
      <c r="JF536" s="24"/>
      <c r="JG536" s="24"/>
      <c r="JH536" s="24"/>
      <c r="JI536" s="24"/>
      <c r="JJ536" s="24"/>
      <c r="JK536" s="24"/>
      <c r="JL536" s="24"/>
      <c r="JM536" s="24"/>
      <c r="JN536" s="24"/>
      <c r="JO536" s="24"/>
      <c r="JP536" s="24"/>
      <c r="JQ536" s="24"/>
      <c r="JR536" s="24"/>
      <c r="JS536" s="24"/>
      <c r="JT536" s="24"/>
      <c r="JU536" s="24"/>
      <c r="JV536" s="24"/>
      <c r="JW536" s="24"/>
      <c r="JX536" s="24"/>
      <c r="JY536" s="24"/>
      <c r="JZ536" s="24"/>
      <c r="KA536" s="24"/>
      <c r="KB536" s="24"/>
      <c r="KC536" s="24"/>
      <c r="KD536" s="24"/>
      <c r="KE536" s="24"/>
      <c r="KF536" s="24"/>
      <c r="KG536" s="24"/>
      <c r="KH536" s="24"/>
      <c r="KI536" s="24"/>
      <c r="KJ536" s="24"/>
      <c r="KK536" s="24"/>
      <c r="KL536" s="24"/>
      <c r="KM536" s="24"/>
      <c r="KN536" s="24"/>
      <c r="KO536" s="24"/>
      <c r="KP536" s="24"/>
      <c r="KQ536" s="24"/>
      <c r="KR536" s="24"/>
      <c r="KS536" s="24"/>
      <c r="KT536" s="24"/>
      <c r="KU536" s="24"/>
      <c r="KV536" s="24"/>
      <c r="KW536" s="24"/>
      <c r="KX536" s="24"/>
      <c r="KY536" s="24"/>
      <c r="KZ536" s="24"/>
      <c r="LA536" s="24"/>
      <c r="LB536" s="24"/>
      <c r="LC536" s="24"/>
      <c r="LD536" s="24"/>
      <c r="LE536" s="24"/>
      <c r="LF536" s="24"/>
      <c r="LG536" s="24"/>
      <c r="LH536" s="24"/>
      <c r="LI536" s="24"/>
      <c r="LJ536" s="24"/>
      <c r="LK536" s="24"/>
      <c r="LL536" s="24"/>
      <c r="LM536" s="24"/>
      <c r="LN536" s="24"/>
      <c r="LO536" s="24"/>
      <c r="LP536" s="24"/>
      <c r="LQ536" s="24"/>
      <c r="LR536" s="24"/>
      <c r="LS536" s="24"/>
      <c r="LT536" s="24"/>
      <c r="LU536" s="24"/>
      <c r="LV536" s="24"/>
      <c r="LW536" s="24"/>
      <c r="LX536" s="24"/>
      <c r="LY536" s="24"/>
      <c r="LZ536" s="24"/>
      <c r="MA536" s="24"/>
      <c r="MB536" s="24"/>
      <c r="MC536" s="24"/>
      <c r="MD536" s="24"/>
      <c r="ME536" s="24"/>
      <c r="MF536" s="24"/>
      <c r="MG536" s="24"/>
      <c r="MH536" s="24"/>
      <c r="MI536" s="24"/>
      <c r="MJ536" s="24"/>
      <c r="MK536" s="24"/>
      <c r="ML536" s="24"/>
      <c r="MM536" s="24"/>
      <c r="MN536" s="24"/>
      <c r="MO536" s="24"/>
      <c r="MP536" s="24"/>
      <c r="MQ536" s="24"/>
      <c r="MR536" s="24"/>
      <c r="MS536" s="24"/>
      <c r="MT536" s="24"/>
      <c r="MU536" s="24"/>
      <c r="MV536" s="24"/>
      <c r="MW536" s="24"/>
      <c r="MX536" s="24"/>
      <c r="MY536" s="24"/>
      <c r="MZ536" s="24"/>
      <c r="NA536" s="24"/>
      <c r="NB536" s="24"/>
      <c r="NC536" s="24"/>
      <c r="ND536" s="24"/>
      <c r="NE536" s="24"/>
      <c r="NF536" s="24"/>
      <c r="NG536" s="24"/>
      <c r="NH536" s="24"/>
      <c r="NI536" s="24"/>
      <c r="NJ536" s="24"/>
      <c r="NK536" s="24"/>
      <c r="NL536" s="24"/>
      <c r="NM536" s="24"/>
      <c r="NN536" s="24"/>
      <c r="NO536" s="24"/>
      <c r="NP536" s="24"/>
      <c r="NQ536" s="24"/>
      <c r="NR536" s="24"/>
      <c r="NS536" s="24"/>
      <c r="NT536" s="24"/>
      <c r="NU536" s="24"/>
      <c r="NV536" s="24"/>
      <c r="NW536" s="24"/>
      <c r="NX536" s="24"/>
      <c r="NY536" s="24"/>
      <c r="NZ536" s="24"/>
      <c r="OA536" s="24"/>
      <c r="OB536" s="24"/>
      <c r="OC536" s="24"/>
      <c r="OD536" s="24"/>
      <c r="OE536" s="24"/>
      <c r="OF536" s="24"/>
      <c r="OG536" s="24"/>
      <c r="OH536" s="24"/>
      <c r="OI536" s="24"/>
      <c r="OJ536" s="24"/>
      <c r="OK536" s="24"/>
      <c r="OL536" s="24"/>
      <c r="OM536" s="24"/>
      <c r="ON536" s="24"/>
      <c r="OO536" s="24"/>
      <c r="OP536" s="24"/>
      <c r="OQ536" s="24"/>
      <c r="OR536" s="24"/>
      <c r="OS536" s="24"/>
      <c r="OT536" s="24"/>
      <c r="OU536" s="24"/>
      <c r="OV536" s="24"/>
      <c r="OW536" s="24"/>
      <c r="OX536" s="24"/>
      <c r="OY536" s="24"/>
      <c r="OZ536" s="24"/>
      <c r="PA536" s="24"/>
      <c r="PB536" s="24"/>
      <c r="PC536" s="24"/>
      <c r="PD536" s="24"/>
      <c r="PE536" s="24"/>
      <c r="PF536" s="24"/>
      <c r="PG536" s="24"/>
      <c r="PH536" s="24"/>
      <c r="PI536" s="24"/>
      <c r="PJ536" s="24"/>
      <c r="PK536" s="24"/>
      <c r="PL536" s="24"/>
      <c r="PM536" s="24"/>
      <c r="PN536" s="24"/>
      <c r="PO536" s="24"/>
      <c r="PP536" s="24"/>
      <c r="PQ536" s="24"/>
      <c r="PR536" s="24"/>
      <c r="PS536" s="24"/>
      <c r="PT536" s="24"/>
      <c r="PU536" s="24"/>
      <c r="PV536" s="24"/>
      <c r="PW536" s="24"/>
      <c r="PX536" s="24"/>
      <c r="PY536" s="24"/>
      <c r="PZ536" s="24"/>
      <c r="QA536" s="24"/>
      <c r="QB536" s="24"/>
      <c r="QC536" s="24"/>
      <c r="QD536" s="24"/>
      <c r="QE536" s="24"/>
      <c r="QF536" s="24"/>
      <c r="QG536" s="24"/>
      <c r="QH536" s="24"/>
      <c r="QI536" s="24"/>
      <c r="QJ536" s="24"/>
      <c r="QK536" s="24"/>
      <c r="QL536" s="24"/>
      <c r="QM536" s="24"/>
      <c r="QN536" s="24"/>
      <c r="QO536" s="24"/>
      <c r="QP536" s="24"/>
      <c r="QQ536" s="24"/>
      <c r="QR536" s="24"/>
      <c r="QS536" s="24"/>
      <c r="QT536" s="24"/>
      <c r="QU536" s="24"/>
      <c r="QV536" s="24"/>
      <c r="QW536" s="24"/>
      <c r="QX536" s="24"/>
      <c r="QY536" s="24"/>
      <c r="QZ536" s="24"/>
      <c r="RA536" s="24"/>
      <c r="RB536" s="24"/>
      <c r="RC536" s="24"/>
      <c r="RD536" s="24"/>
      <c r="RE536" s="24"/>
      <c r="RF536" s="24"/>
      <c r="RG536" s="24"/>
      <c r="RH536" s="24"/>
      <c r="RI536" s="24"/>
      <c r="RJ536" s="24"/>
      <c r="RK536" s="24"/>
      <c r="RL536" s="24"/>
      <c r="RM536" s="24"/>
      <c r="RN536" s="24"/>
      <c r="RO536" s="24"/>
      <c r="RP536" s="24"/>
      <c r="RQ536" s="24"/>
      <c r="RR536" s="24"/>
      <c r="RS536" s="24"/>
      <c r="RT536" s="24"/>
      <c r="RU536" s="24"/>
      <c r="RV536" s="24"/>
      <c r="RW536" s="24"/>
      <c r="RX536" s="24"/>
      <c r="RY536" s="24"/>
      <c r="RZ536" s="24"/>
      <c r="SA536" s="24"/>
      <c r="SB536" s="24"/>
      <c r="SC536" s="24"/>
      <c r="SD536" s="24"/>
      <c r="SE536" s="24"/>
      <c r="SF536" s="24"/>
      <c r="SG536" s="24"/>
      <c r="SH536" s="24"/>
      <c r="SI536" s="24"/>
      <c r="SJ536" s="24"/>
      <c r="SK536" s="24"/>
      <c r="SL536" s="24"/>
      <c r="SM536" s="24"/>
      <c r="SN536" s="24"/>
      <c r="SO536" s="24"/>
      <c r="SP536" s="24"/>
      <c r="SQ536" s="24"/>
      <c r="SR536" s="24"/>
      <c r="SS536" s="24"/>
      <c r="ST536" s="24"/>
      <c r="SU536" s="24"/>
      <c r="SV536" s="24"/>
      <c r="SW536" s="24"/>
      <c r="SX536" s="24"/>
      <c r="SY536" s="24"/>
      <c r="SZ536" s="24"/>
      <c r="TA536" s="24"/>
      <c r="TB536" s="24"/>
      <c r="TC536" s="24"/>
      <c r="TD536" s="24"/>
      <c r="TE536" s="24"/>
      <c r="TF536" s="24"/>
      <c r="TG536" s="24"/>
      <c r="TH536" s="24"/>
      <c r="TI536" s="24"/>
      <c r="TJ536" s="24"/>
      <c r="TK536" s="24"/>
      <c r="TL536" s="24"/>
      <c r="TM536" s="24"/>
      <c r="TN536" s="24"/>
      <c r="TO536" s="24"/>
      <c r="TP536" s="24"/>
      <c r="TQ536" s="24"/>
      <c r="TR536" s="24"/>
      <c r="TS536" s="24"/>
      <c r="TT536" s="24"/>
      <c r="TU536" s="24"/>
      <c r="TV536" s="24"/>
      <c r="TW536" s="24"/>
      <c r="TX536" s="24"/>
      <c r="TY536" s="24"/>
      <c r="TZ536" s="24"/>
      <c r="UA536" s="24"/>
      <c r="UB536" s="24"/>
      <c r="UC536" s="24"/>
      <c r="UD536" s="24"/>
      <c r="UE536" s="24"/>
      <c r="UF536" s="24"/>
      <c r="UG536" s="24"/>
      <c r="UH536" s="24"/>
      <c r="UI536" s="24"/>
      <c r="UJ536" s="24"/>
      <c r="UK536" s="24"/>
      <c r="UL536" s="24"/>
      <c r="UM536" s="24"/>
      <c r="UN536" s="24"/>
      <c r="UO536" s="24"/>
      <c r="UP536" s="24"/>
      <c r="UQ536" s="24"/>
      <c r="UR536" s="24"/>
      <c r="US536" s="24"/>
      <c r="UT536" s="24"/>
      <c r="UU536" s="24"/>
      <c r="UV536" s="24"/>
      <c r="UW536" s="24"/>
      <c r="UX536" s="24"/>
      <c r="UY536" s="24"/>
      <c r="UZ536" s="24"/>
      <c r="VA536" s="24"/>
      <c r="VB536" s="24"/>
      <c r="VC536" s="24"/>
      <c r="VD536" s="24"/>
    </row>
    <row r="537" spans="1:576" s="196" customFormat="1" ht="15" customHeight="1" x14ac:dyDescent="0.2">
      <c r="A537" s="18">
        <v>35</v>
      </c>
      <c r="B537" s="189" t="s">
        <v>335</v>
      </c>
      <c r="C537" s="189" t="s">
        <v>336</v>
      </c>
      <c r="D537" s="190">
        <v>14</v>
      </c>
      <c r="E537" s="189" t="s">
        <v>255</v>
      </c>
      <c r="F537" s="189" t="s">
        <v>337</v>
      </c>
      <c r="G537" s="192">
        <v>19</v>
      </c>
      <c r="H537" s="193">
        <v>40</v>
      </c>
      <c r="I537" s="193" t="s">
        <v>109</v>
      </c>
      <c r="J537" s="191" t="s">
        <v>215</v>
      </c>
      <c r="K537" s="213" t="s">
        <v>356</v>
      </c>
      <c r="L537" s="21" t="s">
        <v>119</v>
      </c>
      <c r="M537" s="193">
        <v>1</v>
      </c>
      <c r="N537" s="62">
        <v>82995</v>
      </c>
      <c r="O537" s="194"/>
      <c r="P537" s="194"/>
      <c r="Q537" s="62">
        <f t="shared" si="255"/>
        <v>82995</v>
      </c>
      <c r="R537" s="194"/>
      <c r="S537" s="194">
        <f t="shared" si="246"/>
        <v>14694.5</v>
      </c>
      <c r="T537" s="194">
        <f t="shared" si="247"/>
        <v>146945</v>
      </c>
      <c r="U537" s="194">
        <f t="shared" si="248"/>
        <v>12449.25</v>
      </c>
      <c r="V537" s="194">
        <f t="shared" si="249"/>
        <v>2489.85</v>
      </c>
      <c r="W537" s="194">
        <f t="shared" si="250"/>
        <v>4149.75</v>
      </c>
      <c r="X537" s="194">
        <f t="shared" si="251"/>
        <v>1659.9</v>
      </c>
      <c r="Y537" s="194">
        <v>3037</v>
      </c>
      <c r="Z537" s="194">
        <v>2135</v>
      </c>
      <c r="AA537" s="195"/>
      <c r="AB537" s="64">
        <f t="shared" si="256"/>
        <v>122385.70833333333</v>
      </c>
      <c r="AC537" s="64">
        <f t="shared" si="257"/>
        <v>1468628.5</v>
      </c>
      <c r="AD537" s="195"/>
      <c r="AE537" s="195"/>
      <c r="AF537" s="195"/>
      <c r="AG537" s="195"/>
      <c r="AH537" s="195"/>
      <c r="AI537" s="195"/>
      <c r="AJ537" s="195"/>
      <c r="AK537" s="195"/>
      <c r="AL537" s="195"/>
      <c r="AM537" s="197"/>
      <c r="AN537" s="197"/>
      <c r="AO537" s="197"/>
      <c r="AP537" s="197"/>
      <c r="AQ537" s="197"/>
      <c r="AR537" s="197"/>
      <c r="AS537" s="197"/>
      <c r="AT537" s="197"/>
      <c r="AU537" s="197"/>
      <c r="AV537" s="197"/>
      <c r="AW537" s="197"/>
      <c r="AX537" s="197"/>
      <c r="AY537" s="197"/>
      <c r="AZ537" s="197"/>
      <c r="BA537" s="197"/>
      <c r="BB537" s="197"/>
      <c r="BC537" s="197"/>
      <c r="BD537" s="197"/>
      <c r="BE537" s="197"/>
      <c r="BF537" s="197"/>
      <c r="BG537" s="197"/>
      <c r="BH537" s="197"/>
      <c r="BI537" s="197"/>
      <c r="BJ537" s="197"/>
      <c r="BK537" s="197"/>
      <c r="BL537" s="197"/>
      <c r="BM537" s="197"/>
      <c r="BN537" s="197"/>
      <c r="BO537" s="197"/>
      <c r="BP537" s="197"/>
      <c r="BQ537" s="197"/>
      <c r="BR537" s="197"/>
      <c r="BS537" s="197"/>
      <c r="BT537" s="197"/>
      <c r="BU537" s="197"/>
      <c r="BV537" s="197"/>
      <c r="BW537" s="197"/>
      <c r="BX537" s="197"/>
      <c r="BY537" s="197"/>
      <c r="BZ537" s="197"/>
      <c r="CA537" s="197"/>
      <c r="CB537" s="197"/>
      <c r="CC537" s="197"/>
      <c r="CD537" s="197"/>
      <c r="CE537" s="197"/>
      <c r="CF537" s="197"/>
      <c r="CG537" s="197"/>
      <c r="CH537" s="197"/>
      <c r="CI537" s="197"/>
      <c r="CJ537" s="197"/>
      <c r="CK537" s="197"/>
      <c r="CL537" s="197"/>
      <c r="CM537" s="197"/>
      <c r="CN537" s="197"/>
      <c r="CO537" s="197"/>
      <c r="CP537" s="197"/>
      <c r="CQ537" s="197"/>
      <c r="CR537" s="197"/>
      <c r="CS537" s="197"/>
      <c r="CT537" s="197"/>
      <c r="CU537" s="197"/>
      <c r="CV537" s="197"/>
      <c r="CW537" s="197"/>
      <c r="CX537" s="197"/>
      <c r="CY537" s="197"/>
      <c r="CZ537" s="197"/>
      <c r="DA537" s="197"/>
      <c r="DB537" s="197"/>
      <c r="DC537" s="197"/>
      <c r="DD537" s="197"/>
      <c r="DE537" s="197"/>
      <c r="DF537" s="197"/>
      <c r="DG537" s="197"/>
      <c r="DH537" s="197"/>
      <c r="DI537" s="197"/>
      <c r="DJ537" s="197"/>
      <c r="DK537" s="197"/>
      <c r="DL537" s="197"/>
      <c r="DM537" s="197"/>
      <c r="DN537" s="197"/>
      <c r="DO537" s="197"/>
      <c r="DP537" s="197"/>
      <c r="DQ537" s="197"/>
      <c r="DR537" s="197"/>
      <c r="DS537" s="197"/>
      <c r="DT537" s="197"/>
      <c r="DU537" s="197"/>
      <c r="DV537" s="197"/>
      <c r="DW537" s="197"/>
      <c r="DX537" s="197"/>
      <c r="DY537" s="197"/>
      <c r="DZ537" s="197"/>
      <c r="EA537" s="197"/>
      <c r="EB537" s="197"/>
      <c r="EC537" s="197"/>
      <c r="ED537" s="197"/>
      <c r="EE537" s="197"/>
      <c r="EF537" s="197"/>
      <c r="EG537" s="197"/>
      <c r="EH537" s="197"/>
      <c r="EI537" s="197"/>
      <c r="EJ537" s="197"/>
      <c r="EK537" s="197"/>
      <c r="EL537" s="197"/>
      <c r="EM537" s="197"/>
      <c r="EN537" s="197"/>
      <c r="EO537" s="197"/>
      <c r="EP537" s="197"/>
      <c r="EQ537" s="197"/>
      <c r="ER537" s="197"/>
      <c r="ES537" s="197"/>
      <c r="ET537" s="197"/>
      <c r="EU537" s="197"/>
      <c r="EV537" s="197"/>
      <c r="EW537" s="197"/>
      <c r="EX537" s="197"/>
      <c r="EY537" s="197"/>
      <c r="EZ537" s="197"/>
      <c r="FA537" s="197"/>
      <c r="FB537" s="197"/>
      <c r="FC537" s="197"/>
      <c r="FD537" s="197"/>
      <c r="FE537" s="197"/>
      <c r="FF537" s="197"/>
      <c r="FG537" s="197"/>
      <c r="FH537" s="197"/>
      <c r="FI537" s="197"/>
      <c r="FJ537" s="197"/>
      <c r="FK537" s="197"/>
      <c r="FL537" s="197"/>
      <c r="FM537" s="197"/>
      <c r="FN537" s="197"/>
      <c r="FO537" s="197"/>
      <c r="FP537" s="197"/>
      <c r="FQ537" s="197"/>
      <c r="FR537" s="197"/>
      <c r="FS537" s="197"/>
      <c r="FT537" s="197"/>
      <c r="FU537" s="197"/>
      <c r="FV537" s="197"/>
      <c r="FW537" s="197"/>
      <c r="FX537" s="197"/>
      <c r="FY537" s="197"/>
      <c r="FZ537" s="197"/>
      <c r="GA537" s="197"/>
      <c r="GB537" s="197"/>
      <c r="GC537" s="197"/>
      <c r="GD537" s="197"/>
      <c r="GE537" s="197"/>
      <c r="GF537" s="197"/>
      <c r="GG537" s="197"/>
      <c r="GH537" s="197"/>
      <c r="GI537" s="197"/>
      <c r="GJ537" s="197"/>
      <c r="GK537" s="197"/>
      <c r="GL537" s="197"/>
      <c r="GM537" s="197"/>
      <c r="GN537" s="197"/>
      <c r="GO537" s="197"/>
      <c r="GP537" s="197"/>
      <c r="GQ537" s="197"/>
      <c r="GR537" s="197"/>
      <c r="GS537" s="197"/>
      <c r="GT537" s="197"/>
      <c r="GU537" s="197"/>
      <c r="GV537" s="197"/>
      <c r="GW537" s="197"/>
      <c r="GX537" s="197"/>
      <c r="GY537" s="197"/>
      <c r="GZ537" s="197"/>
      <c r="HA537" s="197"/>
      <c r="HB537" s="197"/>
      <c r="HC537" s="197"/>
      <c r="HD537" s="197"/>
      <c r="HE537" s="197"/>
      <c r="HF537" s="197"/>
      <c r="HG537" s="197"/>
      <c r="HH537" s="197"/>
      <c r="HI537" s="197"/>
      <c r="HJ537" s="197"/>
      <c r="HK537" s="197"/>
      <c r="HL537" s="197"/>
      <c r="HM537" s="197"/>
      <c r="HN537" s="197"/>
      <c r="HO537" s="197"/>
      <c r="HP537" s="197"/>
      <c r="HQ537" s="197"/>
      <c r="HR537" s="197"/>
      <c r="HS537" s="197"/>
      <c r="HT537" s="197"/>
      <c r="HU537" s="197"/>
      <c r="HV537" s="197"/>
      <c r="HW537" s="197"/>
      <c r="HX537" s="197"/>
      <c r="HY537" s="197"/>
      <c r="HZ537" s="197"/>
      <c r="IA537" s="197"/>
      <c r="IB537" s="197"/>
      <c r="IC537" s="197"/>
      <c r="ID537" s="197"/>
      <c r="IE537" s="197"/>
      <c r="IF537" s="197"/>
      <c r="IG537" s="197"/>
      <c r="IH537" s="197"/>
      <c r="II537" s="197"/>
      <c r="IJ537" s="197"/>
      <c r="IK537" s="197"/>
      <c r="IL537" s="197"/>
      <c r="IM537" s="197"/>
      <c r="IN537" s="197"/>
      <c r="IO537" s="197"/>
      <c r="IP537" s="197"/>
      <c r="IQ537" s="197"/>
      <c r="IR537" s="197"/>
      <c r="IS537" s="197"/>
      <c r="IT537" s="197"/>
      <c r="IU537" s="197"/>
      <c r="IV537" s="197"/>
      <c r="IW537" s="197"/>
      <c r="IX537" s="197"/>
      <c r="IY537" s="197"/>
      <c r="IZ537" s="197"/>
      <c r="JA537" s="197"/>
      <c r="JB537" s="197"/>
      <c r="JC537" s="197"/>
      <c r="JD537" s="197"/>
      <c r="JE537" s="197"/>
      <c r="JF537" s="197"/>
      <c r="JG537" s="197"/>
      <c r="JH537" s="197"/>
      <c r="JI537" s="197"/>
      <c r="JJ537" s="197"/>
      <c r="JK537" s="197"/>
      <c r="JL537" s="197"/>
      <c r="JM537" s="197"/>
      <c r="JN537" s="197"/>
      <c r="JO537" s="197"/>
      <c r="JP537" s="197"/>
      <c r="JQ537" s="197"/>
      <c r="JR537" s="197"/>
      <c r="JS537" s="197"/>
      <c r="JT537" s="197"/>
      <c r="JU537" s="197"/>
      <c r="JV537" s="197"/>
      <c r="JW537" s="197"/>
      <c r="JX537" s="197"/>
      <c r="JY537" s="197"/>
      <c r="JZ537" s="197"/>
      <c r="KA537" s="197"/>
      <c r="KB537" s="197"/>
      <c r="KC537" s="197"/>
      <c r="KD537" s="197"/>
      <c r="KE537" s="197"/>
      <c r="KF537" s="197"/>
      <c r="KG537" s="197"/>
      <c r="KH537" s="197"/>
      <c r="KI537" s="197"/>
      <c r="KJ537" s="197"/>
      <c r="KK537" s="197"/>
      <c r="KL537" s="197"/>
      <c r="KM537" s="197"/>
      <c r="KN537" s="197"/>
      <c r="KO537" s="197"/>
      <c r="KP537" s="197"/>
      <c r="KQ537" s="197"/>
      <c r="KR537" s="197"/>
      <c r="KS537" s="197"/>
      <c r="KT537" s="197"/>
      <c r="KU537" s="197"/>
      <c r="KV537" s="197"/>
      <c r="KW537" s="197"/>
      <c r="KX537" s="197"/>
      <c r="KY537" s="197"/>
      <c r="KZ537" s="197"/>
      <c r="LA537" s="197"/>
      <c r="LB537" s="197"/>
      <c r="LC537" s="197"/>
      <c r="LD537" s="197"/>
      <c r="LE537" s="197"/>
      <c r="LF537" s="197"/>
      <c r="LG537" s="197"/>
      <c r="LH537" s="197"/>
      <c r="LI537" s="197"/>
      <c r="LJ537" s="197"/>
      <c r="LK537" s="197"/>
      <c r="LL537" s="197"/>
      <c r="LM537" s="197"/>
      <c r="LN537" s="197"/>
      <c r="LO537" s="197"/>
      <c r="LP537" s="197"/>
      <c r="LQ537" s="197"/>
      <c r="LR537" s="197"/>
      <c r="LS537" s="197"/>
      <c r="LT537" s="197"/>
      <c r="LU537" s="197"/>
      <c r="LV537" s="197"/>
      <c r="LW537" s="197"/>
      <c r="LX537" s="197"/>
      <c r="LY537" s="197"/>
      <c r="LZ537" s="197"/>
      <c r="MA537" s="197"/>
      <c r="MB537" s="197"/>
      <c r="MC537" s="197"/>
      <c r="MD537" s="197"/>
      <c r="ME537" s="197"/>
      <c r="MF537" s="197"/>
      <c r="MG537" s="197"/>
      <c r="MH537" s="197"/>
      <c r="MI537" s="197"/>
      <c r="MJ537" s="197"/>
      <c r="MK537" s="197"/>
      <c r="ML537" s="197"/>
      <c r="MM537" s="197"/>
      <c r="MN537" s="197"/>
      <c r="MO537" s="197"/>
      <c r="MP537" s="197"/>
      <c r="MQ537" s="197"/>
      <c r="MR537" s="197"/>
      <c r="MS537" s="197"/>
      <c r="MT537" s="197"/>
      <c r="MU537" s="197"/>
      <c r="MV537" s="197"/>
      <c r="MW537" s="197"/>
      <c r="MX537" s="197"/>
      <c r="MY537" s="197"/>
      <c r="MZ537" s="197"/>
      <c r="NA537" s="197"/>
      <c r="NB537" s="197"/>
      <c r="NC537" s="197"/>
      <c r="ND537" s="197"/>
      <c r="NE537" s="197"/>
      <c r="NF537" s="197"/>
      <c r="NG537" s="197"/>
      <c r="NH537" s="197"/>
      <c r="NI537" s="197"/>
      <c r="NJ537" s="197"/>
      <c r="NK537" s="197"/>
      <c r="NL537" s="197"/>
      <c r="NM537" s="197"/>
      <c r="NN537" s="197"/>
      <c r="NO537" s="197"/>
      <c r="NP537" s="197"/>
      <c r="NQ537" s="197"/>
      <c r="NR537" s="197"/>
      <c r="NS537" s="197"/>
      <c r="NT537" s="197"/>
      <c r="NU537" s="197"/>
      <c r="NV537" s="197"/>
      <c r="NW537" s="197"/>
      <c r="NX537" s="197"/>
      <c r="NY537" s="197"/>
      <c r="NZ537" s="197"/>
      <c r="OA537" s="197"/>
      <c r="OB537" s="197"/>
      <c r="OC537" s="197"/>
      <c r="OD537" s="197"/>
      <c r="OE537" s="197"/>
      <c r="OF537" s="197"/>
      <c r="OG537" s="197"/>
      <c r="OH537" s="197"/>
      <c r="OI537" s="197"/>
      <c r="OJ537" s="197"/>
      <c r="OK537" s="197"/>
      <c r="OL537" s="197"/>
      <c r="OM537" s="197"/>
      <c r="ON537" s="197"/>
      <c r="OO537" s="197"/>
      <c r="OP537" s="197"/>
      <c r="OQ537" s="197"/>
      <c r="OR537" s="197"/>
      <c r="OS537" s="197"/>
      <c r="OT537" s="197"/>
      <c r="OU537" s="197"/>
      <c r="OV537" s="197"/>
      <c r="OW537" s="197"/>
      <c r="OX537" s="197"/>
      <c r="OY537" s="197"/>
      <c r="OZ537" s="197"/>
      <c r="PA537" s="197"/>
      <c r="PB537" s="197"/>
      <c r="PC537" s="197"/>
      <c r="PD537" s="197"/>
      <c r="PE537" s="197"/>
      <c r="PF537" s="197"/>
      <c r="PG537" s="197"/>
      <c r="PH537" s="197"/>
      <c r="PI537" s="197"/>
      <c r="PJ537" s="197"/>
      <c r="PK537" s="197"/>
      <c r="PL537" s="197"/>
      <c r="PM537" s="197"/>
      <c r="PN537" s="197"/>
      <c r="PO537" s="197"/>
      <c r="PP537" s="197"/>
      <c r="PQ537" s="197"/>
      <c r="PR537" s="197"/>
      <c r="PS537" s="197"/>
      <c r="PT537" s="197"/>
      <c r="PU537" s="197"/>
      <c r="PV537" s="197"/>
      <c r="PW537" s="197"/>
      <c r="PX537" s="197"/>
      <c r="PY537" s="197"/>
      <c r="PZ537" s="197"/>
      <c r="QA537" s="197"/>
      <c r="QB537" s="197"/>
      <c r="QC537" s="197"/>
      <c r="QD537" s="197"/>
      <c r="QE537" s="197"/>
      <c r="QF537" s="197"/>
      <c r="QG537" s="197"/>
      <c r="QH537" s="197"/>
      <c r="QI537" s="197"/>
      <c r="QJ537" s="197"/>
      <c r="QK537" s="197"/>
      <c r="QL537" s="197"/>
      <c r="QM537" s="197"/>
      <c r="QN537" s="197"/>
      <c r="QO537" s="197"/>
      <c r="QP537" s="197"/>
      <c r="QQ537" s="197"/>
      <c r="QR537" s="197"/>
      <c r="QS537" s="197"/>
      <c r="QT537" s="197"/>
      <c r="QU537" s="197"/>
      <c r="QV537" s="197"/>
      <c r="QW537" s="197"/>
      <c r="QX537" s="197"/>
      <c r="QY537" s="197"/>
      <c r="QZ537" s="197"/>
      <c r="RA537" s="197"/>
      <c r="RB537" s="197"/>
      <c r="RC537" s="197"/>
      <c r="RD537" s="197"/>
      <c r="RE537" s="197"/>
      <c r="RF537" s="197"/>
      <c r="RG537" s="197"/>
      <c r="RH537" s="197"/>
      <c r="RI537" s="197"/>
      <c r="RJ537" s="197"/>
      <c r="RK537" s="197"/>
      <c r="RL537" s="197"/>
      <c r="RM537" s="197"/>
      <c r="RN537" s="197"/>
      <c r="RO537" s="197"/>
      <c r="RP537" s="197"/>
      <c r="RQ537" s="197"/>
      <c r="RR537" s="197"/>
      <c r="RS537" s="197"/>
      <c r="RT537" s="197"/>
      <c r="RU537" s="197"/>
      <c r="RV537" s="197"/>
      <c r="RW537" s="197"/>
      <c r="RX537" s="197"/>
      <c r="RY537" s="197"/>
      <c r="RZ537" s="197"/>
      <c r="SA537" s="197"/>
      <c r="SB537" s="197"/>
      <c r="SC537" s="197"/>
      <c r="SD537" s="197"/>
      <c r="SE537" s="197"/>
      <c r="SF537" s="197"/>
      <c r="SG537" s="197"/>
      <c r="SH537" s="197"/>
      <c r="SI537" s="197"/>
      <c r="SJ537" s="197"/>
      <c r="SK537" s="197"/>
      <c r="SL537" s="197"/>
      <c r="SM537" s="197"/>
      <c r="SN537" s="197"/>
      <c r="SO537" s="197"/>
      <c r="SP537" s="197"/>
      <c r="SQ537" s="197"/>
      <c r="SR537" s="197"/>
      <c r="SS537" s="197"/>
      <c r="ST537" s="197"/>
      <c r="SU537" s="197"/>
      <c r="SV537" s="197"/>
      <c r="SW537" s="197"/>
      <c r="SX537" s="197"/>
      <c r="SY537" s="197"/>
      <c r="SZ537" s="197"/>
      <c r="TA537" s="197"/>
      <c r="TB537" s="197"/>
      <c r="TC537" s="197"/>
      <c r="TD537" s="197"/>
      <c r="TE537" s="197"/>
      <c r="TF537" s="197"/>
      <c r="TG537" s="197"/>
      <c r="TH537" s="197"/>
      <c r="TI537" s="197"/>
      <c r="TJ537" s="197"/>
      <c r="TK537" s="197"/>
      <c r="TL537" s="197"/>
      <c r="TM537" s="197"/>
      <c r="TN537" s="197"/>
      <c r="TO537" s="197"/>
      <c r="TP537" s="197"/>
      <c r="TQ537" s="197"/>
      <c r="TR537" s="197"/>
      <c r="TS537" s="197"/>
      <c r="TT537" s="197"/>
      <c r="TU537" s="197"/>
      <c r="TV537" s="197"/>
      <c r="TW537" s="197"/>
      <c r="TX537" s="197"/>
      <c r="TY537" s="197"/>
      <c r="TZ537" s="197"/>
      <c r="UA537" s="197"/>
      <c r="UB537" s="197"/>
      <c r="UC537" s="197"/>
      <c r="UD537" s="197"/>
      <c r="UE537" s="197"/>
      <c r="UF537" s="197"/>
      <c r="UG537" s="197"/>
      <c r="UH537" s="197"/>
      <c r="UI537" s="197"/>
      <c r="UJ537" s="197"/>
      <c r="UK537" s="197"/>
      <c r="UL537" s="197"/>
      <c r="UM537" s="197"/>
      <c r="UN537" s="197"/>
      <c r="UO537" s="197"/>
      <c r="UP537" s="197"/>
      <c r="UQ537" s="197"/>
      <c r="UR537" s="197"/>
      <c r="US537" s="197"/>
      <c r="UT537" s="197"/>
      <c r="UU537" s="197"/>
      <c r="UV537" s="197"/>
      <c r="UW537" s="197"/>
      <c r="UX537" s="197"/>
      <c r="UY537" s="197"/>
      <c r="UZ537" s="197"/>
      <c r="VA537" s="197"/>
      <c r="VB537" s="197"/>
      <c r="VC537" s="197"/>
      <c r="VD537" s="197"/>
    </row>
    <row r="538" spans="1:576" s="23" customFormat="1" ht="15" customHeight="1" x14ac:dyDescent="0.2">
      <c r="A538" s="18">
        <v>36</v>
      </c>
      <c r="B538" s="89" t="s">
        <v>335</v>
      </c>
      <c r="C538" s="89" t="s">
        <v>336</v>
      </c>
      <c r="D538" s="20">
        <v>14</v>
      </c>
      <c r="E538" s="92" t="s">
        <v>255</v>
      </c>
      <c r="F538" s="89" t="s">
        <v>337</v>
      </c>
      <c r="G538" s="130">
        <v>12</v>
      </c>
      <c r="H538" s="22">
        <v>40</v>
      </c>
      <c r="I538" s="22" t="s">
        <v>109</v>
      </c>
      <c r="J538" s="156" t="s">
        <v>364</v>
      </c>
      <c r="K538" s="21" t="s">
        <v>283</v>
      </c>
      <c r="L538" s="21" t="s">
        <v>301</v>
      </c>
      <c r="M538" s="22">
        <v>1</v>
      </c>
      <c r="N538" s="62">
        <v>24345</v>
      </c>
      <c r="O538" s="62"/>
      <c r="P538" s="62"/>
      <c r="Q538" s="62">
        <f>N538+O538+P538</f>
        <v>24345</v>
      </c>
      <c r="R538" s="62">
        <f>70.1*4</f>
        <v>280.39999999999998</v>
      </c>
      <c r="S538" s="62">
        <f>(Q538+Y538+Z538)/30*5</f>
        <v>4451.333333333333</v>
      </c>
      <c r="T538" s="62">
        <f>(Q538+Y538+Z538)/30*50</f>
        <v>44513.333333333336</v>
      </c>
      <c r="U538" s="62">
        <f>Q538*15%</f>
        <v>3651.75</v>
      </c>
      <c r="V538" s="62">
        <f>Q538*3%</f>
        <v>730.35</v>
      </c>
      <c r="W538" s="62">
        <f>Q538*5%</f>
        <v>1217.25</v>
      </c>
      <c r="X538" s="62">
        <f>Q538*2%</f>
        <v>486.90000000000003</v>
      </c>
      <c r="Y538" s="62">
        <v>1455</v>
      </c>
      <c r="Z538" s="62">
        <v>908</v>
      </c>
      <c r="AA538" s="64">
        <f>(Q538+Y538+Z538)/2</f>
        <v>13354</v>
      </c>
      <c r="AB538" s="64">
        <f>Q538+R538+U538+V538+W538+X538+Y538+Z538+(S538/12+T538/12+AA538/12)</f>
        <v>38267.872222222228</v>
      </c>
      <c r="AC538" s="64">
        <f>+AB538*12</f>
        <v>459214.46666666673</v>
      </c>
      <c r="AD538" s="64"/>
      <c r="AE538" s="64"/>
      <c r="AF538" s="64"/>
      <c r="AG538" s="64"/>
      <c r="AH538" s="64"/>
      <c r="AI538" s="64"/>
      <c r="AJ538" s="64"/>
      <c r="AK538" s="64"/>
      <c r="AL538" s="6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  <c r="II538" s="24"/>
      <c r="IJ538" s="24"/>
      <c r="IK538" s="24"/>
      <c r="IL538" s="24"/>
      <c r="IM538" s="24"/>
      <c r="IN538" s="24"/>
      <c r="IO538" s="24"/>
      <c r="IP538" s="24"/>
      <c r="IQ538" s="24"/>
      <c r="IR538" s="24"/>
      <c r="IS538" s="24"/>
      <c r="IT538" s="24"/>
      <c r="IU538" s="24"/>
      <c r="IV538" s="24"/>
      <c r="IW538" s="24"/>
      <c r="IX538" s="24"/>
      <c r="IY538" s="24"/>
      <c r="IZ538" s="24"/>
      <c r="JA538" s="24"/>
      <c r="JB538" s="24"/>
      <c r="JC538" s="24"/>
      <c r="JD538" s="24"/>
      <c r="JE538" s="24"/>
      <c r="JF538" s="24"/>
      <c r="JG538" s="24"/>
      <c r="JH538" s="24"/>
      <c r="JI538" s="24"/>
      <c r="JJ538" s="24"/>
      <c r="JK538" s="24"/>
      <c r="JL538" s="24"/>
      <c r="JM538" s="24"/>
      <c r="JN538" s="24"/>
      <c r="JO538" s="24"/>
      <c r="JP538" s="24"/>
      <c r="JQ538" s="24"/>
      <c r="JR538" s="24"/>
      <c r="JS538" s="24"/>
      <c r="JT538" s="24"/>
      <c r="JU538" s="24"/>
      <c r="JV538" s="24"/>
      <c r="JW538" s="24"/>
      <c r="JX538" s="24"/>
      <c r="JY538" s="24"/>
      <c r="JZ538" s="24"/>
      <c r="KA538" s="24"/>
      <c r="KB538" s="24"/>
      <c r="KC538" s="24"/>
      <c r="KD538" s="24"/>
      <c r="KE538" s="24"/>
      <c r="KF538" s="24"/>
      <c r="KG538" s="24"/>
      <c r="KH538" s="24"/>
      <c r="KI538" s="24"/>
      <c r="KJ538" s="24"/>
      <c r="KK538" s="24"/>
      <c r="KL538" s="24"/>
      <c r="KM538" s="24"/>
      <c r="KN538" s="24"/>
      <c r="KO538" s="24"/>
      <c r="KP538" s="24"/>
      <c r="KQ538" s="24"/>
      <c r="KR538" s="24"/>
      <c r="KS538" s="24"/>
      <c r="KT538" s="24"/>
      <c r="KU538" s="24"/>
      <c r="KV538" s="24"/>
      <c r="KW538" s="24"/>
      <c r="KX538" s="24"/>
      <c r="KY538" s="24"/>
      <c r="KZ538" s="24"/>
      <c r="LA538" s="24"/>
      <c r="LB538" s="24"/>
      <c r="LC538" s="24"/>
      <c r="LD538" s="24"/>
      <c r="LE538" s="24"/>
      <c r="LF538" s="24"/>
      <c r="LG538" s="24"/>
      <c r="LH538" s="24"/>
      <c r="LI538" s="24"/>
      <c r="LJ538" s="24"/>
      <c r="LK538" s="24"/>
      <c r="LL538" s="24"/>
      <c r="LM538" s="24"/>
      <c r="LN538" s="24"/>
      <c r="LO538" s="24"/>
      <c r="LP538" s="24"/>
      <c r="LQ538" s="24"/>
      <c r="LR538" s="24"/>
      <c r="LS538" s="24"/>
      <c r="LT538" s="24"/>
      <c r="LU538" s="24"/>
      <c r="LV538" s="24"/>
      <c r="LW538" s="24"/>
      <c r="LX538" s="24"/>
      <c r="LY538" s="24"/>
      <c r="LZ538" s="24"/>
      <c r="MA538" s="24"/>
      <c r="MB538" s="24"/>
      <c r="MC538" s="24"/>
      <c r="MD538" s="24"/>
      <c r="ME538" s="24"/>
      <c r="MF538" s="24"/>
      <c r="MG538" s="24"/>
      <c r="MH538" s="24"/>
      <c r="MI538" s="24"/>
      <c r="MJ538" s="24"/>
      <c r="MK538" s="24"/>
      <c r="ML538" s="24"/>
      <c r="MM538" s="24"/>
      <c r="MN538" s="24"/>
      <c r="MO538" s="24"/>
      <c r="MP538" s="24"/>
      <c r="MQ538" s="24"/>
      <c r="MR538" s="24"/>
      <c r="MS538" s="24"/>
      <c r="MT538" s="24"/>
      <c r="MU538" s="24"/>
      <c r="MV538" s="24"/>
      <c r="MW538" s="24"/>
      <c r="MX538" s="24"/>
      <c r="MY538" s="24"/>
      <c r="MZ538" s="24"/>
      <c r="NA538" s="24"/>
      <c r="NB538" s="24"/>
      <c r="NC538" s="24"/>
      <c r="ND538" s="24"/>
      <c r="NE538" s="24"/>
      <c r="NF538" s="24"/>
      <c r="NG538" s="24"/>
      <c r="NH538" s="24"/>
      <c r="NI538" s="24"/>
      <c r="NJ538" s="24"/>
      <c r="NK538" s="24"/>
      <c r="NL538" s="24"/>
      <c r="NM538" s="24"/>
      <c r="NN538" s="24"/>
      <c r="NO538" s="24"/>
      <c r="NP538" s="24"/>
      <c r="NQ538" s="24"/>
      <c r="NR538" s="24"/>
      <c r="NS538" s="24"/>
      <c r="NT538" s="24"/>
      <c r="NU538" s="24"/>
      <c r="NV538" s="24"/>
      <c r="NW538" s="24"/>
      <c r="NX538" s="24"/>
      <c r="NY538" s="24"/>
      <c r="NZ538" s="24"/>
      <c r="OA538" s="24"/>
      <c r="OB538" s="24"/>
      <c r="OC538" s="24"/>
      <c r="OD538" s="24"/>
      <c r="OE538" s="24"/>
      <c r="OF538" s="24"/>
      <c r="OG538" s="24"/>
      <c r="OH538" s="24"/>
      <c r="OI538" s="24"/>
      <c r="OJ538" s="24"/>
      <c r="OK538" s="24"/>
      <c r="OL538" s="24"/>
      <c r="OM538" s="24"/>
      <c r="ON538" s="24"/>
      <c r="OO538" s="24"/>
      <c r="OP538" s="24"/>
      <c r="OQ538" s="24"/>
      <c r="OR538" s="24"/>
      <c r="OS538" s="24"/>
      <c r="OT538" s="24"/>
      <c r="OU538" s="24"/>
      <c r="OV538" s="24"/>
      <c r="OW538" s="24"/>
      <c r="OX538" s="24"/>
      <c r="OY538" s="24"/>
      <c r="OZ538" s="24"/>
      <c r="PA538" s="24"/>
      <c r="PB538" s="24"/>
      <c r="PC538" s="24"/>
      <c r="PD538" s="24"/>
      <c r="PE538" s="24"/>
      <c r="PF538" s="24"/>
      <c r="PG538" s="24"/>
      <c r="PH538" s="24"/>
      <c r="PI538" s="24"/>
      <c r="PJ538" s="24"/>
      <c r="PK538" s="24"/>
      <c r="PL538" s="24"/>
      <c r="PM538" s="24"/>
      <c r="PN538" s="24"/>
      <c r="PO538" s="24"/>
      <c r="PP538" s="24"/>
      <c r="PQ538" s="24"/>
      <c r="PR538" s="24"/>
      <c r="PS538" s="24"/>
      <c r="PT538" s="24"/>
      <c r="PU538" s="24"/>
      <c r="PV538" s="24"/>
      <c r="PW538" s="24"/>
      <c r="PX538" s="24"/>
      <c r="PY538" s="24"/>
      <c r="PZ538" s="24"/>
      <c r="QA538" s="24"/>
      <c r="QB538" s="24"/>
      <c r="QC538" s="24"/>
      <c r="QD538" s="24"/>
      <c r="QE538" s="24"/>
      <c r="QF538" s="24"/>
      <c r="QG538" s="24"/>
      <c r="QH538" s="24"/>
      <c r="QI538" s="24"/>
      <c r="QJ538" s="24"/>
      <c r="QK538" s="24"/>
      <c r="QL538" s="24"/>
      <c r="QM538" s="24"/>
      <c r="QN538" s="24"/>
      <c r="QO538" s="24"/>
      <c r="QP538" s="24"/>
      <c r="QQ538" s="24"/>
      <c r="QR538" s="24"/>
      <c r="QS538" s="24"/>
      <c r="QT538" s="24"/>
      <c r="QU538" s="24"/>
      <c r="QV538" s="24"/>
      <c r="QW538" s="24"/>
      <c r="QX538" s="24"/>
      <c r="QY538" s="24"/>
      <c r="QZ538" s="24"/>
      <c r="RA538" s="24"/>
      <c r="RB538" s="24"/>
      <c r="RC538" s="24"/>
      <c r="RD538" s="24"/>
      <c r="RE538" s="24"/>
      <c r="RF538" s="24"/>
      <c r="RG538" s="24"/>
      <c r="RH538" s="24"/>
      <c r="RI538" s="24"/>
      <c r="RJ538" s="24"/>
      <c r="RK538" s="24"/>
      <c r="RL538" s="24"/>
      <c r="RM538" s="24"/>
      <c r="RN538" s="24"/>
      <c r="RO538" s="24"/>
      <c r="RP538" s="24"/>
      <c r="RQ538" s="24"/>
      <c r="RR538" s="24"/>
      <c r="RS538" s="24"/>
      <c r="RT538" s="24"/>
      <c r="RU538" s="24"/>
      <c r="RV538" s="24"/>
      <c r="RW538" s="24"/>
      <c r="RX538" s="24"/>
      <c r="RY538" s="24"/>
      <c r="RZ538" s="24"/>
      <c r="SA538" s="24"/>
      <c r="SB538" s="24"/>
      <c r="SC538" s="24"/>
      <c r="SD538" s="24"/>
      <c r="SE538" s="24"/>
      <c r="SF538" s="24"/>
      <c r="SG538" s="24"/>
      <c r="SH538" s="24"/>
      <c r="SI538" s="24"/>
      <c r="SJ538" s="24"/>
      <c r="SK538" s="24"/>
      <c r="SL538" s="24"/>
      <c r="SM538" s="24"/>
      <c r="SN538" s="24"/>
      <c r="SO538" s="24"/>
      <c r="SP538" s="24"/>
      <c r="SQ538" s="24"/>
      <c r="SR538" s="24"/>
      <c r="SS538" s="24"/>
      <c r="ST538" s="24"/>
      <c r="SU538" s="24"/>
      <c r="SV538" s="24"/>
      <c r="SW538" s="24"/>
      <c r="SX538" s="24"/>
      <c r="SY538" s="24"/>
      <c r="SZ538" s="24"/>
      <c r="TA538" s="24"/>
      <c r="TB538" s="24"/>
      <c r="TC538" s="24"/>
      <c r="TD538" s="24"/>
      <c r="TE538" s="24"/>
      <c r="TF538" s="24"/>
      <c r="TG538" s="24"/>
      <c r="TH538" s="24"/>
      <c r="TI538" s="24"/>
      <c r="TJ538" s="24"/>
      <c r="TK538" s="24"/>
      <c r="TL538" s="24"/>
      <c r="TM538" s="24"/>
      <c r="TN538" s="24"/>
      <c r="TO538" s="24"/>
      <c r="TP538" s="24"/>
      <c r="TQ538" s="24"/>
      <c r="TR538" s="24"/>
      <c r="TS538" s="24"/>
      <c r="TT538" s="24"/>
      <c r="TU538" s="24"/>
      <c r="TV538" s="24"/>
      <c r="TW538" s="24"/>
      <c r="TX538" s="24"/>
      <c r="TY538" s="24"/>
      <c r="TZ538" s="24"/>
      <c r="UA538" s="24"/>
      <c r="UB538" s="24"/>
      <c r="UC538" s="24"/>
      <c r="UD538" s="24"/>
      <c r="UE538" s="24"/>
      <c r="UF538" s="24"/>
      <c r="UG538" s="24"/>
      <c r="UH538" s="24"/>
      <c r="UI538" s="24"/>
      <c r="UJ538" s="24"/>
      <c r="UK538" s="24"/>
      <c r="UL538" s="24"/>
      <c r="UM538" s="24"/>
      <c r="UN538" s="24"/>
      <c r="UO538" s="24"/>
      <c r="UP538" s="24"/>
      <c r="UQ538" s="24"/>
      <c r="UR538" s="24"/>
      <c r="US538" s="24"/>
      <c r="UT538" s="24"/>
      <c r="UU538" s="24"/>
      <c r="UV538" s="24"/>
      <c r="UW538" s="24"/>
      <c r="UX538" s="24"/>
      <c r="UY538" s="24"/>
      <c r="UZ538" s="24"/>
      <c r="VA538" s="24"/>
      <c r="VB538" s="24"/>
      <c r="VC538" s="24"/>
      <c r="VD538" s="24"/>
    </row>
    <row r="539" spans="1:576" s="23" customFormat="1" ht="15" customHeight="1" x14ac:dyDescent="0.2">
      <c r="A539" s="18">
        <v>37</v>
      </c>
      <c r="B539" s="95" t="s">
        <v>335</v>
      </c>
      <c r="C539" s="95" t="s">
        <v>336</v>
      </c>
      <c r="D539" s="96">
        <v>14</v>
      </c>
      <c r="E539" s="89" t="s">
        <v>255</v>
      </c>
      <c r="F539" s="95" t="s">
        <v>337</v>
      </c>
      <c r="G539" s="132">
        <v>19</v>
      </c>
      <c r="H539" s="53">
        <v>40</v>
      </c>
      <c r="I539" s="53" t="s">
        <v>109</v>
      </c>
      <c r="J539" s="52" t="s">
        <v>302</v>
      </c>
      <c r="K539" s="52" t="s">
        <v>301</v>
      </c>
      <c r="L539" s="52" t="s">
        <v>119</v>
      </c>
      <c r="M539" s="53">
        <v>1</v>
      </c>
      <c r="N539" s="62">
        <v>82995</v>
      </c>
      <c r="O539" s="63"/>
      <c r="P539" s="63"/>
      <c r="Q539" s="62">
        <f t="shared" si="255"/>
        <v>82995</v>
      </c>
      <c r="R539" s="63"/>
      <c r="S539" s="63">
        <f t="shared" si="246"/>
        <v>14694.5</v>
      </c>
      <c r="T539" s="63">
        <f t="shared" si="247"/>
        <v>146945</v>
      </c>
      <c r="U539" s="63">
        <f t="shared" si="248"/>
        <v>12449.25</v>
      </c>
      <c r="V539" s="63">
        <f t="shared" si="249"/>
        <v>2489.85</v>
      </c>
      <c r="W539" s="63">
        <f t="shared" si="250"/>
        <v>4149.75</v>
      </c>
      <c r="X539" s="63">
        <f t="shared" si="251"/>
        <v>1659.9</v>
      </c>
      <c r="Y539" s="63">
        <v>3037</v>
      </c>
      <c r="Z539" s="63">
        <v>2135</v>
      </c>
      <c r="AA539" s="65"/>
      <c r="AB539" s="64">
        <f t="shared" si="256"/>
        <v>122385.70833333333</v>
      </c>
      <c r="AC539" s="64">
        <f t="shared" si="257"/>
        <v>1468628.5</v>
      </c>
      <c r="AD539" s="65"/>
      <c r="AE539" s="65"/>
      <c r="AF539" s="65"/>
      <c r="AG539" s="65"/>
      <c r="AH539" s="65"/>
      <c r="AI539" s="65"/>
      <c r="AJ539" s="65"/>
      <c r="AK539" s="65"/>
      <c r="AL539" s="65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  <c r="II539" s="24"/>
      <c r="IJ539" s="24"/>
      <c r="IK539" s="24"/>
      <c r="IL539" s="24"/>
      <c r="IM539" s="24"/>
      <c r="IN539" s="24"/>
      <c r="IO539" s="24"/>
      <c r="IP539" s="24"/>
      <c r="IQ539" s="24"/>
      <c r="IR539" s="24"/>
      <c r="IS539" s="24"/>
      <c r="IT539" s="24"/>
      <c r="IU539" s="24"/>
      <c r="IV539" s="24"/>
      <c r="IW539" s="24"/>
      <c r="IX539" s="24"/>
      <c r="IY539" s="24"/>
      <c r="IZ539" s="24"/>
      <c r="JA539" s="24"/>
      <c r="JB539" s="24"/>
      <c r="JC539" s="24"/>
      <c r="JD539" s="24"/>
      <c r="JE539" s="24"/>
      <c r="JF539" s="24"/>
      <c r="JG539" s="24"/>
      <c r="JH539" s="24"/>
      <c r="JI539" s="24"/>
      <c r="JJ539" s="24"/>
      <c r="JK539" s="24"/>
      <c r="JL539" s="24"/>
      <c r="JM539" s="24"/>
      <c r="JN539" s="24"/>
      <c r="JO539" s="24"/>
      <c r="JP539" s="24"/>
      <c r="JQ539" s="24"/>
      <c r="JR539" s="24"/>
      <c r="JS539" s="24"/>
      <c r="JT539" s="24"/>
      <c r="JU539" s="24"/>
      <c r="JV539" s="24"/>
      <c r="JW539" s="24"/>
      <c r="JX539" s="24"/>
      <c r="JY539" s="24"/>
      <c r="JZ539" s="24"/>
      <c r="KA539" s="24"/>
      <c r="KB539" s="24"/>
      <c r="KC539" s="24"/>
      <c r="KD539" s="24"/>
      <c r="KE539" s="24"/>
      <c r="KF539" s="24"/>
      <c r="KG539" s="24"/>
      <c r="KH539" s="24"/>
      <c r="KI539" s="24"/>
      <c r="KJ539" s="24"/>
      <c r="KK539" s="24"/>
      <c r="KL539" s="24"/>
      <c r="KM539" s="24"/>
      <c r="KN539" s="24"/>
      <c r="KO539" s="24"/>
      <c r="KP539" s="24"/>
      <c r="KQ539" s="24"/>
      <c r="KR539" s="24"/>
      <c r="KS539" s="24"/>
      <c r="KT539" s="24"/>
      <c r="KU539" s="24"/>
      <c r="KV539" s="24"/>
      <c r="KW539" s="24"/>
      <c r="KX539" s="24"/>
      <c r="KY539" s="24"/>
      <c r="KZ539" s="24"/>
      <c r="LA539" s="24"/>
      <c r="LB539" s="24"/>
      <c r="LC539" s="24"/>
      <c r="LD539" s="24"/>
      <c r="LE539" s="24"/>
      <c r="LF539" s="24"/>
      <c r="LG539" s="24"/>
      <c r="LH539" s="24"/>
      <c r="LI539" s="24"/>
      <c r="LJ539" s="24"/>
      <c r="LK539" s="24"/>
      <c r="LL539" s="24"/>
      <c r="LM539" s="24"/>
      <c r="LN539" s="24"/>
      <c r="LO539" s="24"/>
      <c r="LP539" s="24"/>
      <c r="LQ539" s="24"/>
      <c r="LR539" s="24"/>
      <c r="LS539" s="24"/>
      <c r="LT539" s="24"/>
      <c r="LU539" s="24"/>
      <c r="LV539" s="24"/>
      <c r="LW539" s="24"/>
      <c r="LX539" s="24"/>
      <c r="LY539" s="24"/>
      <c r="LZ539" s="24"/>
      <c r="MA539" s="24"/>
      <c r="MB539" s="24"/>
      <c r="MC539" s="24"/>
      <c r="MD539" s="24"/>
      <c r="ME539" s="24"/>
      <c r="MF539" s="24"/>
      <c r="MG539" s="24"/>
      <c r="MH539" s="24"/>
      <c r="MI539" s="24"/>
      <c r="MJ539" s="24"/>
      <c r="MK539" s="24"/>
      <c r="ML539" s="24"/>
      <c r="MM539" s="24"/>
      <c r="MN539" s="24"/>
      <c r="MO539" s="24"/>
      <c r="MP539" s="24"/>
      <c r="MQ539" s="24"/>
      <c r="MR539" s="24"/>
      <c r="MS539" s="24"/>
      <c r="MT539" s="24"/>
      <c r="MU539" s="24"/>
      <c r="MV539" s="24"/>
      <c r="MW539" s="24"/>
      <c r="MX539" s="24"/>
      <c r="MY539" s="24"/>
      <c r="MZ539" s="24"/>
      <c r="NA539" s="24"/>
      <c r="NB539" s="24"/>
      <c r="NC539" s="24"/>
      <c r="ND539" s="24"/>
      <c r="NE539" s="24"/>
      <c r="NF539" s="24"/>
      <c r="NG539" s="24"/>
      <c r="NH539" s="24"/>
      <c r="NI539" s="24"/>
      <c r="NJ539" s="24"/>
      <c r="NK539" s="24"/>
      <c r="NL539" s="24"/>
      <c r="NM539" s="24"/>
      <c r="NN539" s="24"/>
      <c r="NO539" s="24"/>
      <c r="NP539" s="24"/>
      <c r="NQ539" s="24"/>
      <c r="NR539" s="24"/>
      <c r="NS539" s="24"/>
      <c r="NT539" s="24"/>
      <c r="NU539" s="24"/>
      <c r="NV539" s="24"/>
      <c r="NW539" s="24"/>
      <c r="NX539" s="24"/>
      <c r="NY539" s="24"/>
      <c r="NZ539" s="24"/>
      <c r="OA539" s="24"/>
      <c r="OB539" s="24"/>
      <c r="OC539" s="24"/>
      <c r="OD539" s="24"/>
      <c r="OE539" s="24"/>
      <c r="OF539" s="24"/>
      <c r="OG539" s="24"/>
      <c r="OH539" s="24"/>
      <c r="OI539" s="24"/>
      <c r="OJ539" s="24"/>
      <c r="OK539" s="24"/>
      <c r="OL539" s="24"/>
      <c r="OM539" s="24"/>
      <c r="ON539" s="24"/>
      <c r="OO539" s="24"/>
      <c r="OP539" s="24"/>
      <c r="OQ539" s="24"/>
      <c r="OR539" s="24"/>
      <c r="OS539" s="24"/>
      <c r="OT539" s="24"/>
      <c r="OU539" s="24"/>
      <c r="OV539" s="24"/>
      <c r="OW539" s="24"/>
      <c r="OX539" s="24"/>
      <c r="OY539" s="24"/>
      <c r="OZ539" s="24"/>
      <c r="PA539" s="24"/>
      <c r="PB539" s="24"/>
      <c r="PC539" s="24"/>
      <c r="PD539" s="24"/>
      <c r="PE539" s="24"/>
      <c r="PF539" s="24"/>
      <c r="PG539" s="24"/>
      <c r="PH539" s="24"/>
      <c r="PI539" s="24"/>
      <c r="PJ539" s="24"/>
      <c r="PK539" s="24"/>
      <c r="PL539" s="24"/>
      <c r="PM539" s="24"/>
      <c r="PN539" s="24"/>
      <c r="PO539" s="24"/>
      <c r="PP539" s="24"/>
      <c r="PQ539" s="24"/>
      <c r="PR539" s="24"/>
      <c r="PS539" s="24"/>
      <c r="PT539" s="24"/>
      <c r="PU539" s="24"/>
      <c r="PV539" s="24"/>
      <c r="PW539" s="24"/>
      <c r="PX539" s="24"/>
      <c r="PY539" s="24"/>
      <c r="PZ539" s="24"/>
      <c r="QA539" s="24"/>
      <c r="QB539" s="24"/>
      <c r="QC539" s="24"/>
      <c r="QD539" s="24"/>
      <c r="QE539" s="24"/>
      <c r="QF539" s="24"/>
      <c r="QG539" s="24"/>
      <c r="QH539" s="24"/>
      <c r="QI539" s="24"/>
      <c r="QJ539" s="24"/>
      <c r="QK539" s="24"/>
      <c r="QL539" s="24"/>
      <c r="QM539" s="24"/>
      <c r="QN539" s="24"/>
      <c r="QO539" s="24"/>
      <c r="QP539" s="24"/>
      <c r="QQ539" s="24"/>
      <c r="QR539" s="24"/>
      <c r="QS539" s="24"/>
      <c r="QT539" s="24"/>
      <c r="QU539" s="24"/>
      <c r="QV539" s="24"/>
      <c r="QW539" s="24"/>
      <c r="QX539" s="24"/>
      <c r="QY539" s="24"/>
      <c r="QZ539" s="24"/>
      <c r="RA539" s="24"/>
      <c r="RB539" s="24"/>
      <c r="RC539" s="24"/>
      <c r="RD539" s="24"/>
      <c r="RE539" s="24"/>
      <c r="RF539" s="24"/>
      <c r="RG539" s="24"/>
      <c r="RH539" s="24"/>
      <c r="RI539" s="24"/>
      <c r="RJ539" s="24"/>
      <c r="RK539" s="24"/>
      <c r="RL539" s="24"/>
      <c r="RM539" s="24"/>
      <c r="RN539" s="24"/>
      <c r="RO539" s="24"/>
      <c r="RP539" s="24"/>
      <c r="RQ539" s="24"/>
      <c r="RR539" s="24"/>
      <c r="RS539" s="24"/>
      <c r="RT539" s="24"/>
      <c r="RU539" s="24"/>
      <c r="RV539" s="24"/>
      <c r="RW539" s="24"/>
      <c r="RX539" s="24"/>
      <c r="RY539" s="24"/>
      <c r="RZ539" s="24"/>
      <c r="SA539" s="24"/>
      <c r="SB539" s="24"/>
      <c r="SC539" s="24"/>
      <c r="SD539" s="24"/>
      <c r="SE539" s="24"/>
      <c r="SF539" s="24"/>
      <c r="SG539" s="24"/>
      <c r="SH539" s="24"/>
      <c r="SI539" s="24"/>
      <c r="SJ539" s="24"/>
      <c r="SK539" s="24"/>
      <c r="SL539" s="24"/>
      <c r="SM539" s="24"/>
      <c r="SN539" s="24"/>
      <c r="SO539" s="24"/>
      <c r="SP539" s="24"/>
      <c r="SQ539" s="24"/>
      <c r="SR539" s="24"/>
      <c r="SS539" s="24"/>
      <c r="ST539" s="24"/>
      <c r="SU539" s="24"/>
      <c r="SV539" s="24"/>
      <c r="SW539" s="24"/>
      <c r="SX539" s="24"/>
      <c r="SY539" s="24"/>
      <c r="SZ539" s="24"/>
      <c r="TA539" s="24"/>
      <c r="TB539" s="24"/>
      <c r="TC539" s="24"/>
      <c r="TD539" s="24"/>
      <c r="TE539" s="24"/>
      <c r="TF539" s="24"/>
      <c r="TG539" s="24"/>
      <c r="TH539" s="24"/>
      <c r="TI539" s="24"/>
      <c r="TJ539" s="24"/>
      <c r="TK539" s="24"/>
      <c r="TL539" s="24"/>
      <c r="TM539" s="24"/>
      <c r="TN539" s="24"/>
      <c r="TO539" s="24"/>
      <c r="TP539" s="24"/>
      <c r="TQ539" s="24"/>
      <c r="TR539" s="24"/>
      <c r="TS539" s="24"/>
      <c r="TT539" s="24"/>
      <c r="TU539" s="24"/>
      <c r="TV539" s="24"/>
      <c r="TW539" s="24"/>
      <c r="TX539" s="24"/>
      <c r="TY539" s="24"/>
      <c r="TZ539" s="24"/>
      <c r="UA539" s="24"/>
      <c r="UB539" s="24"/>
      <c r="UC539" s="24"/>
      <c r="UD539" s="24"/>
      <c r="UE539" s="24"/>
      <c r="UF539" s="24"/>
      <c r="UG539" s="24"/>
      <c r="UH539" s="24"/>
      <c r="UI539" s="24"/>
      <c r="UJ539" s="24"/>
      <c r="UK539" s="24"/>
      <c r="UL539" s="24"/>
      <c r="UM539" s="24"/>
      <c r="UN539" s="24"/>
      <c r="UO539" s="24"/>
      <c r="UP539" s="24"/>
      <c r="UQ539" s="24"/>
      <c r="UR539" s="24"/>
      <c r="US539" s="24"/>
      <c r="UT539" s="24"/>
      <c r="UU539" s="24"/>
      <c r="UV539" s="24"/>
      <c r="UW539" s="24"/>
      <c r="UX539" s="24"/>
      <c r="UY539" s="24"/>
      <c r="UZ539" s="24"/>
      <c r="VA539" s="24"/>
      <c r="VB539" s="24"/>
      <c r="VC539" s="24"/>
      <c r="VD539" s="24"/>
    </row>
    <row r="540" spans="1:576" s="23" customFormat="1" ht="15" customHeight="1" x14ac:dyDescent="0.2">
      <c r="A540" s="159"/>
      <c r="B540" s="160"/>
      <c r="C540" s="89"/>
      <c r="D540" s="20"/>
      <c r="E540" s="160"/>
      <c r="F540" s="89"/>
      <c r="G540" s="162"/>
      <c r="H540" s="90"/>
      <c r="I540" s="90"/>
      <c r="J540" s="21"/>
      <c r="K540" s="21"/>
      <c r="L540" s="91" t="s">
        <v>120</v>
      </c>
      <c r="M540" s="90"/>
      <c r="N540" s="71">
        <f t="shared" ref="N540:AA540" si="258">SUM(N503:N539)</f>
        <v>900741</v>
      </c>
      <c r="O540" s="71">
        <f t="shared" si="258"/>
        <v>14606.2</v>
      </c>
      <c r="P540" s="71">
        <f t="shared" si="258"/>
        <v>8407.1999999999989</v>
      </c>
      <c r="Q540" s="71">
        <f t="shared" si="258"/>
        <v>923754.39999999991</v>
      </c>
      <c r="R540" s="71">
        <f t="shared" si="258"/>
        <v>9393.399999999996</v>
      </c>
      <c r="S540" s="71">
        <f t="shared" si="258"/>
        <v>167949.56666666665</v>
      </c>
      <c r="T540" s="71">
        <f t="shared" si="258"/>
        <v>1679495.666666667</v>
      </c>
      <c r="U540" s="71">
        <f t="shared" si="258"/>
        <v>138563.15999999997</v>
      </c>
      <c r="V540" s="71">
        <f t="shared" si="258"/>
        <v>27712.631999999998</v>
      </c>
      <c r="W540" s="71">
        <f t="shared" si="258"/>
        <v>46187.720000000008</v>
      </c>
      <c r="X540" s="71">
        <f t="shared" si="258"/>
        <v>18475.088</v>
      </c>
      <c r="Y540" s="71">
        <f t="shared" si="258"/>
        <v>50385</v>
      </c>
      <c r="Z540" s="71">
        <f t="shared" si="258"/>
        <v>33558</v>
      </c>
      <c r="AA540" s="71">
        <f t="shared" si="258"/>
        <v>337128.19999999995</v>
      </c>
      <c r="AB540" s="216">
        <f t="shared" si="256"/>
        <v>1430077.186111111</v>
      </c>
      <c r="AC540" s="71">
        <f>SUM(AC503:AC539)</f>
        <v>17160926.233333334</v>
      </c>
      <c r="AD540" s="71"/>
      <c r="AE540" s="71"/>
      <c r="AF540" s="71">
        <v>28574.51</v>
      </c>
      <c r="AG540" s="71">
        <v>40000</v>
      </c>
      <c r="AH540" s="71"/>
      <c r="AI540" s="71">
        <v>300000</v>
      </c>
      <c r="AJ540" s="71"/>
      <c r="AK540" s="71"/>
      <c r="AL540" s="71">
        <v>100000</v>
      </c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  <c r="II540" s="24"/>
      <c r="IJ540" s="24"/>
      <c r="IK540" s="24"/>
      <c r="IL540" s="24"/>
      <c r="IM540" s="24"/>
      <c r="IN540" s="24"/>
      <c r="IO540" s="24"/>
      <c r="IP540" s="24"/>
      <c r="IQ540" s="24"/>
      <c r="IR540" s="24"/>
      <c r="IS540" s="24"/>
      <c r="IT540" s="24"/>
      <c r="IU540" s="24"/>
      <c r="IV540" s="24"/>
      <c r="IW540" s="24"/>
      <c r="IX540" s="24"/>
      <c r="IY540" s="24"/>
      <c r="IZ540" s="24"/>
      <c r="JA540" s="24"/>
      <c r="JB540" s="24"/>
      <c r="JC540" s="24"/>
      <c r="JD540" s="24"/>
      <c r="JE540" s="24"/>
      <c r="JF540" s="24"/>
      <c r="JG540" s="24"/>
      <c r="JH540" s="24"/>
      <c r="JI540" s="24"/>
      <c r="JJ540" s="24"/>
      <c r="JK540" s="24"/>
      <c r="JL540" s="24"/>
      <c r="JM540" s="24"/>
      <c r="JN540" s="24"/>
      <c r="JO540" s="24"/>
      <c r="JP540" s="24"/>
      <c r="JQ540" s="24"/>
      <c r="JR540" s="24"/>
      <c r="JS540" s="24"/>
      <c r="JT540" s="24"/>
      <c r="JU540" s="24"/>
      <c r="JV540" s="24"/>
      <c r="JW540" s="24"/>
      <c r="JX540" s="24"/>
      <c r="JY540" s="24"/>
      <c r="JZ540" s="24"/>
      <c r="KA540" s="24"/>
      <c r="KB540" s="24"/>
      <c r="KC540" s="24"/>
      <c r="KD540" s="24"/>
      <c r="KE540" s="24"/>
      <c r="KF540" s="24"/>
      <c r="KG540" s="24"/>
      <c r="KH540" s="24"/>
      <c r="KI540" s="24"/>
      <c r="KJ540" s="24"/>
      <c r="KK540" s="24"/>
      <c r="KL540" s="24"/>
      <c r="KM540" s="24"/>
      <c r="KN540" s="24"/>
      <c r="KO540" s="24"/>
      <c r="KP540" s="24"/>
      <c r="KQ540" s="24"/>
      <c r="KR540" s="24"/>
      <c r="KS540" s="24"/>
      <c r="KT540" s="24"/>
      <c r="KU540" s="24"/>
      <c r="KV540" s="24"/>
      <c r="KW540" s="24"/>
      <c r="KX540" s="24"/>
      <c r="KY540" s="24"/>
      <c r="KZ540" s="24"/>
      <c r="LA540" s="24"/>
      <c r="LB540" s="24"/>
      <c r="LC540" s="24"/>
      <c r="LD540" s="24"/>
      <c r="LE540" s="24"/>
      <c r="LF540" s="24"/>
      <c r="LG540" s="24"/>
      <c r="LH540" s="24"/>
      <c r="LI540" s="24"/>
      <c r="LJ540" s="24"/>
      <c r="LK540" s="24"/>
      <c r="LL540" s="24"/>
      <c r="LM540" s="24"/>
      <c r="LN540" s="24"/>
      <c r="LO540" s="24"/>
      <c r="LP540" s="24"/>
      <c r="LQ540" s="24"/>
      <c r="LR540" s="24"/>
      <c r="LS540" s="24"/>
      <c r="LT540" s="24"/>
      <c r="LU540" s="24"/>
      <c r="LV540" s="24"/>
      <c r="LW540" s="24"/>
      <c r="LX540" s="24"/>
      <c r="LY540" s="24"/>
      <c r="LZ540" s="24"/>
      <c r="MA540" s="24"/>
      <c r="MB540" s="24"/>
      <c r="MC540" s="24"/>
      <c r="MD540" s="24"/>
      <c r="ME540" s="24"/>
      <c r="MF540" s="24"/>
      <c r="MG540" s="24"/>
      <c r="MH540" s="24"/>
      <c r="MI540" s="24"/>
      <c r="MJ540" s="24"/>
      <c r="MK540" s="24"/>
      <c r="ML540" s="24"/>
      <c r="MM540" s="24"/>
      <c r="MN540" s="24"/>
      <c r="MO540" s="24"/>
      <c r="MP540" s="24"/>
      <c r="MQ540" s="24"/>
      <c r="MR540" s="24"/>
      <c r="MS540" s="24"/>
      <c r="MT540" s="24"/>
      <c r="MU540" s="24"/>
      <c r="MV540" s="24"/>
      <c r="MW540" s="24"/>
      <c r="MX540" s="24"/>
      <c r="MY540" s="24"/>
      <c r="MZ540" s="24"/>
      <c r="NA540" s="24"/>
      <c r="NB540" s="24"/>
      <c r="NC540" s="24"/>
      <c r="ND540" s="24"/>
      <c r="NE540" s="24"/>
      <c r="NF540" s="24"/>
      <c r="NG540" s="24"/>
      <c r="NH540" s="24"/>
      <c r="NI540" s="24"/>
      <c r="NJ540" s="24"/>
      <c r="NK540" s="24"/>
      <c r="NL540" s="24"/>
      <c r="NM540" s="24"/>
      <c r="NN540" s="24"/>
      <c r="NO540" s="24"/>
      <c r="NP540" s="24"/>
      <c r="NQ540" s="24"/>
      <c r="NR540" s="24"/>
      <c r="NS540" s="24"/>
      <c r="NT540" s="24"/>
      <c r="NU540" s="24"/>
      <c r="NV540" s="24"/>
      <c r="NW540" s="24"/>
      <c r="NX540" s="24"/>
      <c r="NY540" s="24"/>
      <c r="NZ540" s="24"/>
      <c r="OA540" s="24"/>
      <c r="OB540" s="24"/>
      <c r="OC540" s="24"/>
      <c r="OD540" s="24"/>
      <c r="OE540" s="24"/>
      <c r="OF540" s="24"/>
      <c r="OG540" s="24"/>
      <c r="OH540" s="24"/>
      <c r="OI540" s="24"/>
      <c r="OJ540" s="24"/>
      <c r="OK540" s="24"/>
      <c r="OL540" s="24"/>
      <c r="OM540" s="24"/>
      <c r="ON540" s="24"/>
      <c r="OO540" s="24"/>
      <c r="OP540" s="24"/>
      <c r="OQ540" s="24"/>
      <c r="OR540" s="24"/>
      <c r="OS540" s="24"/>
      <c r="OT540" s="24"/>
      <c r="OU540" s="24"/>
      <c r="OV540" s="24"/>
      <c r="OW540" s="24"/>
      <c r="OX540" s="24"/>
      <c r="OY540" s="24"/>
      <c r="OZ540" s="24"/>
      <c r="PA540" s="24"/>
      <c r="PB540" s="24"/>
      <c r="PC540" s="24"/>
      <c r="PD540" s="24"/>
      <c r="PE540" s="24"/>
      <c r="PF540" s="24"/>
      <c r="PG540" s="24"/>
      <c r="PH540" s="24"/>
      <c r="PI540" s="24"/>
      <c r="PJ540" s="24"/>
      <c r="PK540" s="24"/>
      <c r="PL540" s="24"/>
      <c r="PM540" s="24"/>
      <c r="PN540" s="24"/>
      <c r="PO540" s="24"/>
      <c r="PP540" s="24"/>
      <c r="PQ540" s="24"/>
      <c r="PR540" s="24"/>
      <c r="PS540" s="24"/>
      <c r="PT540" s="24"/>
      <c r="PU540" s="24"/>
      <c r="PV540" s="24"/>
      <c r="PW540" s="24"/>
      <c r="PX540" s="24"/>
      <c r="PY540" s="24"/>
      <c r="PZ540" s="24"/>
      <c r="QA540" s="24"/>
      <c r="QB540" s="24"/>
      <c r="QC540" s="24"/>
      <c r="QD540" s="24"/>
      <c r="QE540" s="24"/>
      <c r="QF540" s="24"/>
      <c r="QG540" s="24"/>
      <c r="QH540" s="24"/>
      <c r="QI540" s="24"/>
      <c r="QJ540" s="24"/>
      <c r="QK540" s="24"/>
      <c r="QL540" s="24"/>
      <c r="QM540" s="24"/>
      <c r="QN540" s="24"/>
      <c r="QO540" s="24"/>
      <c r="QP540" s="24"/>
      <c r="QQ540" s="24"/>
      <c r="QR540" s="24"/>
      <c r="QS540" s="24"/>
      <c r="QT540" s="24"/>
      <c r="QU540" s="24"/>
      <c r="QV540" s="24"/>
      <c r="QW540" s="24"/>
      <c r="QX540" s="24"/>
      <c r="QY540" s="24"/>
      <c r="QZ540" s="24"/>
      <c r="RA540" s="24"/>
      <c r="RB540" s="24"/>
      <c r="RC540" s="24"/>
      <c r="RD540" s="24"/>
      <c r="RE540" s="24"/>
      <c r="RF540" s="24"/>
      <c r="RG540" s="24"/>
      <c r="RH540" s="24"/>
      <c r="RI540" s="24"/>
      <c r="RJ540" s="24"/>
      <c r="RK540" s="24"/>
      <c r="RL540" s="24"/>
      <c r="RM540" s="24"/>
      <c r="RN540" s="24"/>
      <c r="RO540" s="24"/>
      <c r="RP540" s="24"/>
      <c r="RQ540" s="24"/>
      <c r="RR540" s="24"/>
      <c r="RS540" s="24"/>
      <c r="RT540" s="24"/>
      <c r="RU540" s="24"/>
      <c r="RV540" s="24"/>
      <c r="RW540" s="24"/>
      <c r="RX540" s="24"/>
      <c r="RY540" s="24"/>
      <c r="RZ540" s="24"/>
      <c r="SA540" s="24"/>
      <c r="SB540" s="24"/>
      <c r="SC540" s="24"/>
      <c r="SD540" s="24"/>
      <c r="SE540" s="24"/>
      <c r="SF540" s="24"/>
      <c r="SG540" s="24"/>
      <c r="SH540" s="24"/>
      <c r="SI540" s="24"/>
      <c r="SJ540" s="24"/>
      <c r="SK540" s="24"/>
      <c r="SL540" s="24"/>
      <c r="SM540" s="24"/>
      <c r="SN540" s="24"/>
      <c r="SO540" s="24"/>
      <c r="SP540" s="24"/>
      <c r="SQ540" s="24"/>
      <c r="SR540" s="24"/>
      <c r="SS540" s="24"/>
      <c r="ST540" s="24"/>
      <c r="SU540" s="24"/>
      <c r="SV540" s="24"/>
      <c r="SW540" s="24"/>
      <c r="SX540" s="24"/>
      <c r="SY540" s="24"/>
      <c r="SZ540" s="24"/>
      <c r="TA540" s="24"/>
      <c r="TB540" s="24"/>
      <c r="TC540" s="24"/>
      <c r="TD540" s="24"/>
      <c r="TE540" s="24"/>
      <c r="TF540" s="24"/>
      <c r="TG540" s="24"/>
      <c r="TH540" s="24"/>
      <c r="TI540" s="24"/>
      <c r="TJ540" s="24"/>
      <c r="TK540" s="24"/>
      <c r="TL540" s="24"/>
      <c r="TM540" s="24"/>
      <c r="TN540" s="24"/>
      <c r="TO540" s="24"/>
      <c r="TP540" s="24"/>
      <c r="TQ540" s="24"/>
      <c r="TR540" s="24"/>
      <c r="TS540" s="24"/>
      <c r="TT540" s="24"/>
      <c r="TU540" s="24"/>
      <c r="TV540" s="24"/>
      <c r="TW540" s="24"/>
      <c r="TX540" s="24"/>
      <c r="TY540" s="24"/>
      <c r="TZ540" s="24"/>
      <c r="UA540" s="24"/>
      <c r="UB540" s="24"/>
      <c r="UC540" s="24"/>
      <c r="UD540" s="24"/>
      <c r="UE540" s="24"/>
      <c r="UF540" s="24"/>
      <c r="UG540" s="24"/>
      <c r="UH540" s="24"/>
      <c r="UI540" s="24"/>
      <c r="UJ540" s="24"/>
      <c r="UK540" s="24"/>
      <c r="UL540" s="24"/>
      <c r="UM540" s="24"/>
      <c r="UN540" s="24"/>
      <c r="UO540" s="24"/>
      <c r="UP540" s="24"/>
      <c r="UQ540" s="24"/>
      <c r="UR540" s="24"/>
      <c r="US540" s="24"/>
      <c r="UT540" s="24"/>
      <c r="UU540" s="24"/>
      <c r="UV540" s="24"/>
      <c r="UW540" s="24"/>
      <c r="UX540" s="24"/>
      <c r="UY540" s="24"/>
      <c r="UZ540" s="24"/>
      <c r="VA540" s="24"/>
      <c r="VB540" s="24"/>
      <c r="VC540" s="24"/>
      <c r="VD540" s="24"/>
    </row>
    <row r="541" spans="1:576" s="163" customFormat="1" ht="17.25" customHeight="1" x14ac:dyDescent="0.25">
      <c r="A541" s="36"/>
      <c r="B541" s="32"/>
      <c r="C541" s="93"/>
      <c r="D541" s="98"/>
      <c r="E541" s="32"/>
      <c r="F541" s="93"/>
      <c r="G541" s="135"/>
      <c r="H541" s="33"/>
      <c r="I541" s="33"/>
      <c r="J541" s="34"/>
      <c r="K541" s="34"/>
      <c r="L541" s="30"/>
      <c r="M541" s="33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C541" s="66"/>
      <c r="AD541" s="66"/>
      <c r="AE541" s="68"/>
      <c r="AF541" s="68"/>
      <c r="AG541" s="68"/>
      <c r="AH541" s="68"/>
      <c r="AI541" s="68"/>
      <c r="AJ541" s="68"/>
      <c r="AK541" s="68"/>
      <c r="AL541" s="273"/>
      <c r="AM541" s="265"/>
      <c r="AN541" s="265"/>
      <c r="AO541" s="265"/>
      <c r="AP541" s="265"/>
      <c r="AQ541" s="265"/>
      <c r="AR541" s="265"/>
      <c r="AS541" s="265"/>
      <c r="AT541" s="265"/>
      <c r="AU541" s="265"/>
      <c r="AV541" s="265"/>
      <c r="AW541" s="265"/>
      <c r="AX541" s="265"/>
      <c r="AY541" s="265"/>
      <c r="AZ541" s="265"/>
      <c r="BA541" s="265"/>
      <c r="BB541" s="265"/>
      <c r="BC541" s="265"/>
      <c r="BD541" s="265"/>
      <c r="BE541" s="265"/>
      <c r="BF541" s="265"/>
      <c r="BG541" s="265"/>
      <c r="BH541" s="265"/>
      <c r="BI541" s="265"/>
      <c r="BJ541" s="265"/>
      <c r="BK541" s="265"/>
      <c r="BL541" s="265"/>
      <c r="BM541" s="265"/>
      <c r="BN541" s="265"/>
      <c r="BO541" s="265"/>
      <c r="BP541" s="265"/>
      <c r="BQ541" s="265"/>
      <c r="BR541" s="265"/>
      <c r="BS541" s="265"/>
      <c r="BT541" s="265"/>
      <c r="BU541" s="265"/>
      <c r="BV541" s="265"/>
      <c r="BW541" s="265"/>
      <c r="BX541" s="265"/>
      <c r="BY541" s="265"/>
      <c r="BZ541" s="265"/>
      <c r="CA541" s="265"/>
      <c r="CB541" s="265"/>
      <c r="CC541" s="265"/>
      <c r="CD541" s="265"/>
      <c r="CE541" s="265"/>
      <c r="CF541" s="265"/>
      <c r="CG541" s="265"/>
      <c r="CH541" s="265"/>
      <c r="CI541" s="265"/>
      <c r="CJ541" s="265"/>
      <c r="CK541" s="265"/>
      <c r="CL541" s="265"/>
      <c r="CM541" s="265"/>
      <c r="CN541" s="265"/>
      <c r="CO541" s="265"/>
      <c r="CP541" s="265"/>
      <c r="CQ541" s="265"/>
      <c r="CR541" s="265"/>
      <c r="CS541" s="265"/>
      <c r="CT541" s="265"/>
      <c r="CU541" s="265"/>
      <c r="CV541" s="265"/>
      <c r="CW541" s="265"/>
      <c r="CX541" s="265"/>
      <c r="CY541" s="265"/>
      <c r="CZ541" s="265"/>
      <c r="DA541" s="265"/>
      <c r="DB541" s="265"/>
      <c r="DC541" s="265"/>
      <c r="DD541" s="265"/>
      <c r="DE541" s="265"/>
      <c r="DF541" s="265"/>
      <c r="DG541" s="265"/>
      <c r="DH541" s="265"/>
      <c r="DI541" s="265"/>
      <c r="DJ541" s="265"/>
      <c r="DK541" s="265"/>
      <c r="DL541" s="265"/>
      <c r="DM541" s="265"/>
      <c r="DN541" s="265"/>
      <c r="DO541" s="265"/>
      <c r="DP541" s="265"/>
      <c r="DQ541" s="265"/>
      <c r="DR541" s="265"/>
      <c r="DS541" s="265"/>
      <c r="DT541" s="265"/>
      <c r="DU541" s="265"/>
      <c r="DV541" s="265"/>
      <c r="DW541" s="265"/>
      <c r="DX541" s="265"/>
      <c r="DY541" s="265"/>
      <c r="DZ541" s="265"/>
      <c r="EA541" s="265"/>
      <c r="EB541" s="265"/>
      <c r="EC541" s="265"/>
      <c r="ED541" s="265"/>
      <c r="EE541" s="265"/>
      <c r="EF541" s="265"/>
      <c r="EG541" s="265"/>
      <c r="EH541" s="265"/>
      <c r="EI541" s="265"/>
      <c r="EJ541" s="265"/>
      <c r="EK541" s="265"/>
      <c r="EL541" s="265"/>
      <c r="EM541" s="265"/>
      <c r="EN541" s="265"/>
      <c r="EO541" s="265"/>
      <c r="EP541" s="265"/>
      <c r="EQ541" s="265"/>
      <c r="ER541" s="265"/>
      <c r="ES541" s="265"/>
      <c r="ET541" s="265"/>
      <c r="EU541" s="265"/>
      <c r="EV541" s="265"/>
      <c r="EW541" s="265"/>
      <c r="EX541" s="265"/>
      <c r="EY541" s="265"/>
      <c r="EZ541" s="265"/>
      <c r="FA541" s="265"/>
      <c r="FB541" s="265"/>
      <c r="FC541" s="265"/>
      <c r="FD541" s="265"/>
      <c r="FE541" s="265"/>
      <c r="FF541" s="265"/>
      <c r="FG541" s="265"/>
      <c r="FH541" s="265"/>
      <c r="FI541" s="265"/>
      <c r="FJ541" s="265"/>
      <c r="FK541" s="265"/>
      <c r="FL541" s="265"/>
      <c r="FM541" s="265"/>
      <c r="FN541" s="265"/>
      <c r="FO541" s="265"/>
      <c r="FP541" s="265"/>
      <c r="FQ541" s="265"/>
      <c r="FR541" s="265"/>
      <c r="FS541" s="265"/>
      <c r="FT541" s="265"/>
      <c r="FU541" s="265"/>
      <c r="FV541" s="265"/>
      <c r="FW541" s="265"/>
      <c r="FX541" s="265"/>
      <c r="FY541" s="265"/>
      <c r="FZ541" s="265"/>
      <c r="GA541" s="265"/>
      <c r="GB541" s="265"/>
      <c r="GC541" s="265"/>
      <c r="GD541" s="265"/>
      <c r="GE541" s="265"/>
      <c r="GF541" s="265"/>
      <c r="GG541" s="265"/>
      <c r="GH541" s="265"/>
      <c r="GI541" s="265"/>
      <c r="GJ541" s="265"/>
      <c r="GK541" s="265"/>
      <c r="GL541" s="265"/>
      <c r="GM541" s="265"/>
      <c r="GN541" s="265"/>
      <c r="GO541" s="265"/>
      <c r="GP541" s="265"/>
      <c r="GQ541" s="265"/>
      <c r="GR541" s="265"/>
      <c r="GS541" s="265"/>
      <c r="GT541" s="265"/>
      <c r="GU541" s="265"/>
      <c r="GV541" s="265"/>
      <c r="GW541" s="265"/>
      <c r="GX541" s="265"/>
      <c r="GY541" s="265"/>
      <c r="GZ541" s="265"/>
      <c r="HA541" s="265"/>
      <c r="HB541" s="265"/>
      <c r="HC541" s="265"/>
      <c r="HD541" s="265"/>
      <c r="HE541" s="265"/>
      <c r="HF541" s="265"/>
      <c r="HG541" s="265"/>
      <c r="HH541" s="265"/>
      <c r="HI541" s="265"/>
      <c r="HJ541" s="265"/>
      <c r="HK541" s="265"/>
      <c r="HL541" s="265"/>
      <c r="HM541" s="265"/>
      <c r="HN541" s="265"/>
      <c r="HO541" s="265"/>
      <c r="HP541" s="265"/>
      <c r="HQ541" s="265"/>
      <c r="HR541" s="265"/>
      <c r="HS541" s="265"/>
      <c r="HT541" s="265"/>
      <c r="HU541" s="265"/>
      <c r="HV541" s="265"/>
      <c r="HW541" s="265"/>
      <c r="HX541" s="265"/>
      <c r="HY541" s="265"/>
      <c r="HZ541" s="265"/>
      <c r="IA541" s="265"/>
      <c r="IB541" s="265"/>
      <c r="IC541" s="265"/>
      <c r="ID541" s="265"/>
      <c r="IE541" s="265"/>
      <c r="IF541" s="265"/>
      <c r="IG541" s="265"/>
      <c r="IH541" s="265"/>
      <c r="II541" s="265"/>
      <c r="IJ541" s="265"/>
      <c r="IK541" s="265"/>
      <c r="IL541" s="265"/>
      <c r="IM541" s="265"/>
      <c r="IN541" s="265"/>
      <c r="IO541" s="265"/>
      <c r="IP541" s="265"/>
      <c r="IQ541" s="265"/>
      <c r="IR541" s="265"/>
      <c r="IS541" s="265"/>
      <c r="IT541" s="265"/>
      <c r="IU541" s="265"/>
      <c r="IV541" s="265"/>
      <c r="IW541" s="265"/>
      <c r="IX541" s="265"/>
      <c r="IY541" s="265"/>
      <c r="IZ541" s="265"/>
      <c r="JA541" s="265"/>
      <c r="JB541" s="265"/>
      <c r="JC541" s="265"/>
      <c r="JD541" s="265"/>
      <c r="JE541" s="265"/>
      <c r="JF541" s="265"/>
      <c r="JG541" s="265"/>
      <c r="JH541" s="265"/>
      <c r="JI541" s="265"/>
      <c r="JJ541" s="265"/>
      <c r="JK541" s="265"/>
      <c r="JL541" s="265"/>
      <c r="JM541" s="265"/>
      <c r="JN541" s="265"/>
      <c r="JO541" s="265"/>
      <c r="JP541" s="265"/>
      <c r="JQ541" s="265"/>
      <c r="JR541" s="265"/>
      <c r="JS541" s="265"/>
      <c r="JT541" s="265"/>
      <c r="JU541" s="265"/>
      <c r="JV541" s="265"/>
      <c r="JW541" s="265"/>
      <c r="JX541" s="265"/>
      <c r="JY541" s="265"/>
      <c r="JZ541" s="265"/>
      <c r="KA541" s="265"/>
      <c r="KB541" s="265"/>
      <c r="KC541" s="265"/>
      <c r="KD541" s="265"/>
      <c r="KE541" s="265"/>
      <c r="KF541" s="265"/>
      <c r="KG541" s="265"/>
      <c r="KH541" s="265"/>
      <c r="KI541" s="265"/>
      <c r="KJ541" s="265"/>
      <c r="KK541" s="265"/>
      <c r="KL541" s="265"/>
      <c r="KM541" s="265"/>
      <c r="KN541" s="265"/>
      <c r="KO541" s="265"/>
      <c r="KP541" s="265"/>
      <c r="KQ541" s="265"/>
      <c r="KR541" s="265"/>
      <c r="KS541" s="265"/>
      <c r="KT541" s="265"/>
      <c r="KU541" s="265"/>
      <c r="KV541" s="265"/>
      <c r="KW541" s="265"/>
      <c r="KX541" s="265"/>
      <c r="KY541" s="265"/>
      <c r="KZ541" s="265"/>
      <c r="LA541" s="265"/>
      <c r="LB541" s="265"/>
      <c r="LC541" s="265"/>
      <c r="LD541" s="265"/>
      <c r="LE541" s="265"/>
      <c r="LF541" s="265"/>
      <c r="LG541" s="265"/>
      <c r="LH541" s="265"/>
      <c r="LI541" s="265"/>
      <c r="LJ541" s="265"/>
      <c r="LK541" s="265"/>
      <c r="LL541" s="265"/>
      <c r="LM541" s="265"/>
      <c r="LN541" s="265"/>
      <c r="LO541" s="265"/>
      <c r="LP541" s="265"/>
      <c r="LQ541" s="265"/>
      <c r="LR541" s="265"/>
      <c r="LS541" s="265"/>
      <c r="LT541" s="265"/>
      <c r="LU541" s="265"/>
      <c r="LV541" s="265"/>
      <c r="LW541" s="265"/>
      <c r="LX541" s="265"/>
      <c r="LY541" s="265"/>
      <c r="LZ541" s="265"/>
      <c r="MA541" s="265"/>
      <c r="MB541" s="265"/>
      <c r="MC541" s="265"/>
      <c r="MD541" s="265"/>
      <c r="ME541" s="265"/>
      <c r="MF541" s="265"/>
      <c r="MG541" s="265"/>
      <c r="MH541" s="265"/>
      <c r="MI541" s="265"/>
      <c r="MJ541" s="265"/>
      <c r="MK541" s="265"/>
      <c r="ML541" s="265"/>
      <c r="MM541" s="265"/>
      <c r="MN541" s="265"/>
      <c r="MO541" s="265"/>
      <c r="MP541" s="265"/>
      <c r="MQ541" s="265"/>
      <c r="MR541" s="265"/>
      <c r="MS541" s="265"/>
      <c r="MT541" s="265"/>
      <c r="MU541" s="265"/>
      <c r="MV541" s="265"/>
      <c r="MW541" s="265"/>
      <c r="MX541" s="265"/>
      <c r="MY541" s="265"/>
      <c r="MZ541" s="265"/>
      <c r="NA541" s="265"/>
      <c r="NB541" s="265"/>
      <c r="NC541" s="265"/>
      <c r="ND541" s="265"/>
      <c r="NE541" s="265"/>
      <c r="NF541" s="265"/>
      <c r="NG541" s="265"/>
      <c r="NH541" s="265"/>
      <c r="NI541" s="265"/>
      <c r="NJ541" s="265"/>
      <c r="NK541" s="265"/>
      <c r="NL541" s="265"/>
      <c r="NM541" s="265"/>
      <c r="NN541" s="265"/>
      <c r="NO541" s="265"/>
      <c r="NP541" s="265"/>
      <c r="NQ541" s="265"/>
      <c r="NR541" s="265"/>
      <c r="NS541" s="265"/>
      <c r="NT541" s="265"/>
      <c r="NU541" s="265"/>
      <c r="NV541" s="265"/>
      <c r="NW541" s="265"/>
      <c r="NX541" s="265"/>
      <c r="NY541" s="265"/>
      <c r="NZ541" s="265"/>
      <c r="OA541" s="265"/>
      <c r="OB541" s="265"/>
      <c r="OC541" s="265"/>
      <c r="OD541" s="265"/>
      <c r="OE541" s="265"/>
      <c r="OF541" s="265"/>
      <c r="OG541" s="265"/>
      <c r="OH541" s="265"/>
      <c r="OI541" s="265"/>
      <c r="OJ541" s="265"/>
      <c r="OK541" s="265"/>
      <c r="OL541" s="265"/>
      <c r="OM541" s="265"/>
      <c r="ON541" s="265"/>
      <c r="OO541" s="265"/>
      <c r="OP541" s="265"/>
      <c r="OQ541" s="265"/>
      <c r="OR541" s="265"/>
      <c r="OS541" s="265"/>
      <c r="OT541" s="265"/>
      <c r="OU541" s="265"/>
      <c r="OV541" s="265"/>
      <c r="OW541" s="265"/>
      <c r="OX541" s="252"/>
      <c r="OY541" s="252"/>
      <c r="OZ541" s="252"/>
      <c r="PA541" s="252"/>
      <c r="PB541" s="252"/>
      <c r="PC541" s="252"/>
      <c r="PD541" s="252"/>
      <c r="PE541" s="252"/>
      <c r="PF541" s="252"/>
      <c r="PG541" s="252"/>
      <c r="PH541" s="252"/>
      <c r="PI541" s="252"/>
      <c r="PJ541" s="252"/>
      <c r="PK541" s="252"/>
      <c r="PL541" s="252"/>
      <c r="PM541" s="252"/>
      <c r="PN541" s="252"/>
      <c r="PO541" s="252"/>
      <c r="PP541" s="252"/>
      <c r="PQ541" s="252"/>
      <c r="PR541" s="252"/>
      <c r="PS541" s="252"/>
      <c r="PT541" s="252"/>
      <c r="PU541" s="252"/>
      <c r="PV541" s="252"/>
      <c r="PW541" s="252"/>
      <c r="PX541" s="252"/>
      <c r="PY541" s="252"/>
      <c r="PZ541" s="252"/>
      <c r="QA541" s="252"/>
      <c r="QB541" s="252"/>
      <c r="QC541" s="252"/>
      <c r="QD541" s="252"/>
      <c r="QE541" s="252"/>
      <c r="QF541" s="252"/>
      <c r="QG541" s="252"/>
      <c r="QH541" s="252"/>
      <c r="QI541" s="252"/>
      <c r="QJ541" s="252"/>
      <c r="QK541" s="252"/>
      <c r="QL541" s="252"/>
      <c r="QM541" s="252"/>
      <c r="QN541" s="252"/>
      <c r="QO541" s="252"/>
      <c r="QP541" s="252"/>
      <c r="QQ541" s="252"/>
      <c r="QR541" s="252"/>
      <c r="QS541" s="252"/>
      <c r="QT541" s="252"/>
      <c r="QU541" s="252"/>
      <c r="QV541" s="252"/>
      <c r="QW541" s="252"/>
      <c r="QX541" s="252"/>
      <c r="QY541" s="252"/>
      <c r="QZ541" s="252"/>
      <c r="RA541" s="252"/>
      <c r="RB541" s="252"/>
      <c r="RC541" s="252"/>
      <c r="RD541" s="252"/>
      <c r="RE541" s="252"/>
      <c r="RF541" s="252"/>
      <c r="RG541" s="252"/>
      <c r="RH541" s="252"/>
      <c r="RI541" s="252"/>
      <c r="RJ541" s="252"/>
      <c r="RK541" s="252"/>
      <c r="RL541" s="252"/>
      <c r="RM541" s="252"/>
      <c r="RN541" s="252"/>
      <c r="RO541" s="252"/>
      <c r="RP541" s="252"/>
      <c r="RQ541" s="252"/>
      <c r="RR541" s="252"/>
      <c r="RS541" s="252"/>
      <c r="RT541" s="252"/>
      <c r="RU541" s="252"/>
      <c r="RV541" s="252"/>
      <c r="RW541" s="252"/>
      <c r="RX541" s="252"/>
      <c r="RY541" s="252"/>
      <c r="RZ541" s="252"/>
      <c r="SA541" s="252"/>
      <c r="SB541" s="252"/>
      <c r="SC541" s="252"/>
      <c r="SD541" s="252"/>
      <c r="SE541" s="252"/>
      <c r="SF541" s="252"/>
      <c r="SG541" s="252"/>
      <c r="SH541" s="252"/>
      <c r="SI541" s="252"/>
      <c r="SJ541" s="252"/>
      <c r="SK541" s="252"/>
      <c r="SL541" s="252"/>
      <c r="SM541" s="252"/>
      <c r="SN541" s="252"/>
      <c r="SO541" s="252"/>
      <c r="SP541" s="252"/>
      <c r="SQ541" s="252"/>
      <c r="SR541" s="252"/>
      <c r="SS541" s="252"/>
      <c r="ST541" s="252"/>
      <c r="SU541" s="252"/>
      <c r="SV541" s="252"/>
      <c r="SW541" s="252"/>
      <c r="SX541" s="252"/>
      <c r="SY541" s="252"/>
      <c r="SZ541" s="252"/>
      <c r="TA541" s="252"/>
      <c r="TB541" s="252"/>
      <c r="TC541" s="252"/>
      <c r="TD541" s="252"/>
      <c r="TE541" s="252"/>
      <c r="TF541" s="252"/>
      <c r="TG541" s="252"/>
      <c r="TH541" s="252"/>
      <c r="TI541" s="252"/>
      <c r="TJ541" s="252"/>
      <c r="TK541" s="252"/>
      <c r="TL541" s="252"/>
      <c r="TM541" s="252"/>
      <c r="TN541" s="252"/>
      <c r="TO541" s="252"/>
      <c r="TP541" s="252"/>
      <c r="TQ541" s="252"/>
      <c r="TR541" s="252"/>
      <c r="TS541" s="252"/>
      <c r="TT541" s="252"/>
      <c r="TU541" s="252"/>
      <c r="TV541" s="252"/>
      <c r="TW541" s="252"/>
      <c r="TX541" s="252"/>
      <c r="TY541" s="252"/>
      <c r="TZ541" s="252"/>
      <c r="UA541" s="252"/>
      <c r="UB541" s="252"/>
      <c r="UC541" s="252"/>
      <c r="UD541" s="252"/>
      <c r="UE541" s="252"/>
      <c r="UF541" s="252"/>
      <c r="UG541" s="252"/>
      <c r="UH541" s="252"/>
      <c r="UI541" s="252"/>
      <c r="UJ541" s="252"/>
      <c r="UK541" s="252"/>
      <c r="UL541" s="252"/>
      <c r="UM541" s="252"/>
      <c r="UN541" s="252"/>
      <c r="UO541" s="252"/>
      <c r="UP541" s="252"/>
      <c r="UQ541" s="252"/>
      <c r="UR541" s="252"/>
      <c r="US541" s="252"/>
      <c r="UT541" s="252"/>
      <c r="UU541" s="252"/>
      <c r="UV541" s="252"/>
      <c r="UW541" s="252"/>
      <c r="UX541" s="252"/>
      <c r="UY541" s="252"/>
      <c r="UZ541" s="252"/>
      <c r="VA541" s="252"/>
      <c r="VB541" s="252"/>
      <c r="VC541" s="252"/>
      <c r="VD541" s="252"/>
    </row>
    <row r="542" spans="1:576" ht="20.100000000000001" customHeight="1" x14ac:dyDescent="0.25">
      <c r="A542" s="285" t="s">
        <v>361</v>
      </c>
      <c r="B542" s="285"/>
      <c r="C542" s="285"/>
      <c r="D542" s="285"/>
      <c r="E542" s="285"/>
      <c r="F542" s="285"/>
      <c r="G542" s="135"/>
      <c r="H542" s="33"/>
      <c r="I542" s="33"/>
      <c r="J542" s="34"/>
      <c r="K542" s="34"/>
      <c r="L542" s="29"/>
      <c r="M542" s="33"/>
      <c r="N542" s="67"/>
      <c r="O542" s="67"/>
      <c r="P542" s="67"/>
      <c r="Q542" s="68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8"/>
      <c r="AC542" s="67"/>
      <c r="AD542" s="67"/>
      <c r="AE542" s="68"/>
      <c r="AF542" s="68"/>
      <c r="AG542" s="68"/>
      <c r="AH542" s="68"/>
      <c r="AI542" s="68"/>
      <c r="AJ542" s="68"/>
      <c r="AK542" s="68"/>
      <c r="AL542" s="273"/>
    </row>
    <row r="543" spans="1:576" s="56" customFormat="1" ht="15" customHeight="1" x14ac:dyDescent="0.2">
      <c r="A543" s="18">
        <v>1</v>
      </c>
      <c r="B543" s="89" t="s">
        <v>335</v>
      </c>
      <c r="C543" s="89" t="s">
        <v>336</v>
      </c>
      <c r="D543" s="20">
        <v>14</v>
      </c>
      <c r="E543" s="89" t="s">
        <v>256</v>
      </c>
      <c r="F543" s="89" t="s">
        <v>337</v>
      </c>
      <c r="G543" s="130" t="s">
        <v>122</v>
      </c>
      <c r="H543" s="22">
        <v>40</v>
      </c>
      <c r="I543" s="22" t="s">
        <v>123</v>
      </c>
      <c r="J543" s="21" t="s">
        <v>10</v>
      </c>
      <c r="K543" s="156" t="s">
        <v>365</v>
      </c>
      <c r="L543" s="156" t="s">
        <v>119</v>
      </c>
      <c r="M543" s="22">
        <v>1</v>
      </c>
      <c r="N543" s="62">
        <v>12605</v>
      </c>
      <c r="O543" s="62"/>
      <c r="P543" s="62"/>
      <c r="Q543" s="62">
        <f>N543+O543+P543</f>
        <v>12605</v>
      </c>
      <c r="R543" s="62"/>
      <c r="S543" s="62">
        <f>(Q543+Y543+Z543)/30*5</f>
        <v>2386.166666666667</v>
      </c>
      <c r="T543" s="62">
        <f>(Q543+Y543+Z543)/30*50</f>
        <v>23861.666666666668</v>
      </c>
      <c r="U543" s="62">
        <f t="shared" ref="U543:U548" si="259">Q543*15%</f>
        <v>1890.75</v>
      </c>
      <c r="V543" s="62">
        <f t="shared" ref="V543:V548" si="260">Q543*3%</f>
        <v>378.15</v>
      </c>
      <c r="W543" s="62">
        <f t="shared" ref="W543:W548" si="261">Q543*5%</f>
        <v>630.25</v>
      </c>
      <c r="X543" s="62">
        <f t="shared" ref="X543:X548" si="262">Q543*2%</f>
        <v>252.1</v>
      </c>
      <c r="Y543" s="62">
        <f>1021+25</f>
        <v>1046</v>
      </c>
      <c r="Z543" s="62">
        <v>666</v>
      </c>
      <c r="AA543" s="64">
        <f>(Q543+Y543+Z543)/2</f>
        <v>7158.5</v>
      </c>
      <c r="AB543" s="64">
        <f>Q543+R543+U543+V543+W543+X543+Y543+Z543+(S543/12+T543/12+AA543/12)</f>
        <v>20252.111111111109</v>
      </c>
      <c r="AC543" s="64">
        <f>+AB543*12</f>
        <v>243025.33333333331</v>
      </c>
      <c r="AD543" s="64"/>
      <c r="AE543" s="64"/>
      <c r="AF543" s="64"/>
      <c r="AG543" s="64"/>
      <c r="AH543" s="64"/>
      <c r="AI543" s="64"/>
      <c r="AJ543" s="64"/>
      <c r="AK543" s="64"/>
      <c r="AL543" s="6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4"/>
      <c r="IO543" s="24"/>
      <c r="IP543" s="24"/>
      <c r="IQ543" s="24"/>
      <c r="IR543" s="24"/>
      <c r="IS543" s="24"/>
      <c r="IT543" s="24"/>
      <c r="IU543" s="24"/>
      <c r="IV543" s="24"/>
      <c r="IW543" s="24"/>
      <c r="IX543" s="24"/>
      <c r="IY543" s="24"/>
      <c r="IZ543" s="24"/>
      <c r="JA543" s="24"/>
      <c r="JB543" s="24"/>
      <c r="JC543" s="24"/>
      <c r="JD543" s="24"/>
      <c r="JE543" s="24"/>
      <c r="JF543" s="24"/>
      <c r="JG543" s="24"/>
      <c r="JH543" s="24"/>
      <c r="JI543" s="24"/>
      <c r="JJ543" s="24"/>
      <c r="JK543" s="24"/>
      <c r="JL543" s="24"/>
      <c r="JM543" s="24"/>
      <c r="JN543" s="24"/>
      <c r="JO543" s="24"/>
      <c r="JP543" s="24"/>
      <c r="JQ543" s="24"/>
      <c r="JR543" s="24"/>
      <c r="JS543" s="24"/>
      <c r="JT543" s="24"/>
      <c r="JU543" s="24"/>
      <c r="JV543" s="24"/>
      <c r="JW543" s="24"/>
      <c r="JX543" s="24"/>
      <c r="JY543" s="24"/>
      <c r="JZ543" s="24"/>
      <c r="KA543" s="24"/>
      <c r="KB543" s="24"/>
      <c r="KC543" s="24"/>
      <c r="KD543" s="24"/>
      <c r="KE543" s="24"/>
      <c r="KF543" s="24"/>
      <c r="KG543" s="24"/>
      <c r="KH543" s="24"/>
      <c r="KI543" s="24"/>
      <c r="KJ543" s="24"/>
      <c r="KK543" s="24"/>
      <c r="KL543" s="24"/>
      <c r="KM543" s="24"/>
      <c r="KN543" s="24"/>
      <c r="KO543" s="24"/>
      <c r="KP543" s="24"/>
      <c r="KQ543" s="24"/>
      <c r="KR543" s="24"/>
      <c r="KS543" s="24"/>
      <c r="KT543" s="24"/>
      <c r="KU543" s="24"/>
      <c r="KV543" s="24"/>
      <c r="KW543" s="24"/>
      <c r="KX543" s="24"/>
      <c r="KY543" s="24"/>
      <c r="KZ543" s="24"/>
      <c r="LA543" s="24"/>
      <c r="LB543" s="24"/>
      <c r="LC543" s="24"/>
      <c r="LD543" s="24"/>
      <c r="LE543" s="24"/>
      <c r="LF543" s="24"/>
      <c r="LG543" s="24"/>
      <c r="LH543" s="24"/>
      <c r="LI543" s="24"/>
      <c r="LJ543" s="24"/>
      <c r="LK543" s="24"/>
      <c r="LL543" s="24"/>
      <c r="LM543" s="24"/>
      <c r="LN543" s="24"/>
      <c r="LO543" s="24"/>
      <c r="LP543" s="24"/>
      <c r="LQ543" s="24"/>
      <c r="LR543" s="24"/>
      <c r="LS543" s="24"/>
      <c r="LT543" s="24"/>
      <c r="LU543" s="24"/>
      <c r="LV543" s="24"/>
      <c r="LW543" s="24"/>
      <c r="LX543" s="24"/>
      <c r="LY543" s="24"/>
      <c r="LZ543" s="24"/>
      <c r="MA543" s="24"/>
      <c r="MB543" s="24"/>
      <c r="MC543" s="24"/>
      <c r="MD543" s="24"/>
      <c r="ME543" s="24"/>
      <c r="MF543" s="24"/>
      <c r="MG543" s="24"/>
      <c r="MH543" s="24"/>
      <c r="MI543" s="24"/>
      <c r="MJ543" s="24"/>
      <c r="MK543" s="24"/>
      <c r="ML543" s="24"/>
      <c r="MM543" s="24"/>
      <c r="MN543" s="24"/>
      <c r="MO543" s="24"/>
      <c r="MP543" s="24"/>
      <c r="MQ543" s="24"/>
      <c r="MR543" s="24"/>
      <c r="MS543" s="24"/>
      <c r="MT543" s="24"/>
      <c r="MU543" s="24"/>
      <c r="MV543" s="24"/>
      <c r="MW543" s="24"/>
      <c r="MX543" s="24"/>
      <c r="MY543" s="24"/>
      <c r="MZ543" s="24"/>
      <c r="NA543" s="24"/>
      <c r="NB543" s="24"/>
      <c r="NC543" s="24"/>
      <c r="ND543" s="24"/>
      <c r="NE543" s="24"/>
      <c r="NF543" s="24"/>
      <c r="NG543" s="24"/>
      <c r="NH543" s="24"/>
      <c r="NI543" s="24"/>
      <c r="NJ543" s="24"/>
      <c r="NK543" s="24"/>
      <c r="NL543" s="24"/>
      <c r="NM543" s="24"/>
      <c r="NN543" s="24"/>
      <c r="NO543" s="24"/>
      <c r="NP543" s="24"/>
      <c r="NQ543" s="24"/>
      <c r="NR543" s="24"/>
      <c r="NS543" s="24"/>
      <c r="NT543" s="24"/>
      <c r="NU543" s="24"/>
      <c r="NV543" s="24"/>
      <c r="NW543" s="24"/>
      <c r="NX543" s="24"/>
      <c r="NY543" s="24"/>
      <c r="NZ543" s="24"/>
      <c r="OA543" s="24"/>
      <c r="OB543" s="24"/>
      <c r="OC543" s="24"/>
      <c r="OD543" s="24"/>
      <c r="OE543" s="24"/>
      <c r="OF543" s="24"/>
      <c r="OG543" s="24"/>
      <c r="OH543" s="24"/>
      <c r="OI543" s="24"/>
      <c r="OJ543" s="24"/>
      <c r="OK543" s="24"/>
      <c r="OL543" s="24"/>
      <c r="OM543" s="24"/>
      <c r="ON543" s="24"/>
      <c r="OO543" s="24"/>
      <c r="OP543" s="24"/>
      <c r="OQ543" s="24"/>
      <c r="OR543" s="24"/>
      <c r="OS543" s="24"/>
      <c r="OT543" s="24"/>
      <c r="OU543" s="24"/>
      <c r="OV543" s="24"/>
      <c r="OW543" s="24"/>
      <c r="OX543" s="24"/>
      <c r="OY543" s="24"/>
      <c r="OZ543" s="24"/>
      <c r="PA543" s="24"/>
      <c r="PB543" s="24"/>
      <c r="PC543" s="24"/>
      <c r="PD543" s="24"/>
      <c r="PE543" s="24"/>
      <c r="PF543" s="24"/>
      <c r="PG543" s="24"/>
      <c r="PH543" s="24"/>
      <c r="PI543" s="24"/>
      <c r="PJ543" s="24"/>
      <c r="PK543" s="24"/>
      <c r="PL543" s="24"/>
      <c r="PM543" s="24"/>
      <c r="PN543" s="24"/>
      <c r="PO543" s="24"/>
      <c r="PP543" s="24"/>
      <c r="PQ543" s="24"/>
      <c r="PR543" s="24"/>
      <c r="PS543" s="24"/>
      <c r="PT543" s="24"/>
      <c r="PU543" s="24"/>
      <c r="PV543" s="24"/>
      <c r="PW543" s="24"/>
      <c r="PX543" s="24"/>
      <c r="PY543" s="24"/>
      <c r="PZ543" s="24"/>
      <c r="QA543" s="24"/>
      <c r="QB543" s="24"/>
      <c r="QC543" s="24"/>
      <c r="QD543" s="24"/>
      <c r="QE543" s="24"/>
      <c r="QF543" s="24"/>
      <c r="QG543" s="24"/>
      <c r="QH543" s="24"/>
      <c r="QI543" s="24"/>
      <c r="QJ543" s="24"/>
      <c r="QK543" s="24"/>
      <c r="QL543" s="24"/>
      <c r="QM543" s="24"/>
      <c r="QN543" s="24"/>
      <c r="QO543" s="24"/>
      <c r="QP543" s="24"/>
      <c r="QQ543" s="24"/>
      <c r="QR543" s="24"/>
      <c r="QS543" s="24"/>
      <c r="QT543" s="24"/>
      <c r="QU543" s="24"/>
      <c r="QV543" s="24"/>
      <c r="QW543" s="24"/>
      <c r="QX543" s="24"/>
      <c r="QY543" s="24"/>
      <c r="QZ543" s="24"/>
      <c r="RA543" s="24"/>
      <c r="RB543" s="24"/>
      <c r="RC543" s="24"/>
      <c r="RD543" s="24"/>
      <c r="RE543" s="24"/>
      <c r="RF543" s="24"/>
      <c r="RG543" s="24"/>
      <c r="RH543" s="24"/>
      <c r="RI543" s="24"/>
      <c r="RJ543" s="24"/>
      <c r="RK543" s="24"/>
      <c r="RL543" s="24"/>
      <c r="RM543" s="24"/>
      <c r="RN543" s="24"/>
      <c r="RO543" s="24"/>
      <c r="RP543" s="24"/>
      <c r="RQ543" s="24"/>
      <c r="RR543" s="24"/>
      <c r="RS543" s="24"/>
      <c r="RT543" s="24"/>
      <c r="RU543" s="24"/>
      <c r="RV543" s="24"/>
      <c r="RW543" s="24"/>
      <c r="RX543" s="24"/>
      <c r="RY543" s="24"/>
      <c r="RZ543" s="24"/>
      <c r="SA543" s="24"/>
      <c r="SB543" s="24"/>
      <c r="SC543" s="24"/>
      <c r="SD543" s="24"/>
      <c r="SE543" s="24"/>
      <c r="SF543" s="24"/>
      <c r="SG543" s="24"/>
      <c r="SH543" s="24"/>
      <c r="SI543" s="24"/>
      <c r="SJ543" s="24"/>
      <c r="SK543" s="24"/>
      <c r="SL543" s="24"/>
      <c r="SM543" s="24"/>
      <c r="SN543" s="24"/>
      <c r="SO543" s="24"/>
      <c r="SP543" s="24"/>
      <c r="SQ543" s="24"/>
      <c r="SR543" s="24"/>
      <c r="SS543" s="24"/>
      <c r="ST543" s="24"/>
      <c r="SU543" s="24"/>
      <c r="SV543" s="24"/>
      <c r="SW543" s="24"/>
      <c r="SX543" s="24"/>
      <c r="SY543" s="24"/>
      <c r="SZ543" s="24"/>
      <c r="TA543" s="24"/>
      <c r="TB543" s="24"/>
      <c r="TC543" s="24"/>
      <c r="TD543" s="24"/>
      <c r="TE543" s="24"/>
      <c r="TF543" s="24"/>
      <c r="TG543" s="24"/>
      <c r="TH543" s="24"/>
      <c r="TI543" s="24"/>
      <c r="TJ543" s="24"/>
      <c r="TK543" s="24"/>
      <c r="TL543" s="24"/>
      <c r="TM543" s="24"/>
      <c r="TN543" s="24"/>
      <c r="TO543" s="24"/>
      <c r="TP543" s="24"/>
      <c r="TQ543" s="24"/>
      <c r="TR543" s="24"/>
      <c r="TS543" s="24"/>
      <c r="TT543" s="24"/>
      <c r="TU543" s="24"/>
      <c r="TV543" s="24"/>
      <c r="TW543" s="24"/>
      <c r="TX543" s="24"/>
      <c r="TY543" s="24"/>
      <c r="TZ543" s="24"/>
      <c r="UA543" s="24"/>
      <c r="UB543" s="24"/>
      <c r="UC543" s="24"/>
      <c r="UD543" s="24"/>
      <c r="UE543" s="24"/>
      <c r="UF543" s="24"/>
      <c r="UG543" s="24"/>
      <c r="UH543" s="24"/>
      <c r="UI543" s="24"/>
      <c r="UJ543" s="24"/>
      <c r="UK543" s="24"/>
      <c r="UL543" s="24"/>
      <c r="UM543" s="24"/>
      <c r="UN543" s="24"/>
      <c r="UO543" s="24"/>
      <c r="UP543" s="24"/>
      <c r="UQ543" s="24"/>
      <c r="UR543" s="24"/>
      <c r="US543" s="24"/>
      <c r="UT543" s="24"/>
      <c r="UU543" s="24"/>
      <c r="UV543" s="24"/>
      <c r="UW543" s="24"/>
      <c r="UX543" s="24"/>
      <c r="UY543" s="24"/>
      <c r="UZ543" s="24"/>
      <c r="VA543" s="24"/>
      <c r="VB543" s="24"/>
      <c r="VC543" s="24"/>
      <c r="VD543" s="24"/>
    </row>
    <row r="544" spans="1:576" s="23" customFormat="1" ht="15" customHeight="1" x14ac:dyDescent="0.2">
      <c r="A544" s="99">
        <v>2</v>
      </c>
      <c r="B544" s="92" t="s">
        <v>335</v>
      </c>
      <c r="C544" s="92" t="s">
        <v>336</v>
      </c>
      <c r="D544" s="97">
        <v>14</v>
      </c>
      <c r="E544" s="92" t="s">
        <v>256</v>
      </c>
      <c r="F544" s="92" t="s">
        <v>337</v>
      </c>
      <c r="G544" s="140" t="s">
        <v>351</v>
      </c>
      <c r="H544" s="100">
        <v>40</v>
      </c>
      <c r="I544" s="100" t="s">
        <v>109</v>
      </c>
      <c r="J544" s="54" t="s">
        <v>11</v>
      </c>
      <c r="K544" s="156" t="s">
        <v>365</v>
      </c>
      <c r="L544" s="231" t="s">
        <v>119</v>
      </c>
      <c r="M544" s="100">
        <v>1</v>
      </c>
      <c r="N544" s="101">
        <v>14024</v>
      </c>
      <c r="O544" s="101"/>
      <c r="P544" s="101"/>
      <c r="Q544" s="62">
        <f>N544+O544+P544</f>
        <v>14024</v>
      </c>
      <c r="R544" s="101"/>
      <c r="S544" s="101">
        <f>(Q544+Y544+Z544)/30*5</f>
        <v>2582</v>
      </c>
      <c r="T544" s="101">
        <f>(Q544+Y544+Z544)/30*50</f>
        <v>25820</v>
      </c>
      <c r="U544" s="101">
        <f t="shared" si="259"/>
        <v>2103.6</v>
      </c>
      <c r="V544" s="101">
        <f t="shared" si="260"/>
        <v>420.71999999999997</v>
      </c>
      <c r="W544" s="101">
        <f t="shared" si="261"/>
        <v>701.2</v>
      </c>
      <c r="X544" s="101">
        <f t="shared" si="262"/>
        <v>280.48</v>
      </c>
      <c r="Y544" s="62">
        <v>869</v>
      </c>
      <c r="Z544" s="62">
        <v>599</v>
      </c>
      <c r="AA544" s="102">
        <f>(Q544+Y544+Z544)/2</f>
        <v>7746</v>
      </c>
      <c r="AB544" s="64">
        <f>Q544+R544+U544+V544+W544+X544+Y544+Z544+(S544/12+T544/12+AA544/12)</f>
        <v>22010.333333333332</v>
      </c>
      <c r="AC544" s="102">
        <f>+AB544*12</f>
        <v>264124</v>
      </c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  <c r="IQ544" s="24"/>
      <c r="IR544" s="24"/>
      <c r="IS544" s="24"/>
      <c r="IT544" s="24"/>
      <c r="IU544" s="24"/>
      <c r="IV544" s="24"/>
      <c r="IW544" s="24"/>
      <c r="IX544" s="24"/>
      <c r="IY544" s="24"/>
      <c r="IZ544" s="24"/>
      <c r="JA544" s="24"/>
      <c r="JB544" s="24"/>
      <c r="JC544" s="24"/>
      <c r="JD544" s="24"/>
      <c r="JE544" s="24"/>
      <c r="JF544" s="24"/>
      <c r="JG544" s="24"/>
      <c r="JH544" s="24"/>
      <c r="JI544" s="24"/>
      <c r="JJ544" s="24"/>
      <c r="JK544" s="24"/>
      <c r="JL544" s="24"/>
      <c r="JM544" s="24"/>
      <c r="JN544" s="24"/>
      <c r="JO544" s="24"/>
      <c r="JP544" s="24"/>
      <c r="JQ544" s="24"/>
      <c r="JR544" s="24"/>
      <c r="JS544" s="24"/>
      <c r="JT544" s="24"/>
      <c r="JU544" s="24"/>
      <c r="JV544" s="24"/>
      <c r="JW544" s="24"/>
      <c r="JX544" s="24"/>
      <c r="JY544" s="24"/>
      <c r="JZ544" s="24"/>
      <c r="KA544" s="24"/>
      <c r="KB544" s="24"/>
      <c r="KC544" s="24"/>
      <c r="KD544" s="24"/>
      <c r="KE544" s="24"/>
      <c r="KF544" s="24"/>
      <c r="KG544" s="24"/>
      <c r="KH544" s="24"/>
      <c r="KI544" s="24"/>
      <c r="KJ544" s="24"/>
      <c r="KK544" s="24"/>
      <c r="KL544" s="24"/>
      <c r="KM544" s="24"/>
      <c r="KN544" s="24"/>
      <c r="KO544" s="24"/>
      <c r="KP544" s="24"/>
      <c r="KQ544" s="24"/>
      <c r="KR544" s="24"/>
      <c r="KS544" s="24"/>
      <c r="KT544" s="24"/>
      <c r="KU544" s="24"/>
      <c r="KV544" s="24"/>
      <c r="KW544" s="24"/>
      <c r="KX544" s="24"/>
      <c r="KY544" s="24"/>
      <c r="KZ544" s="24"/>
      <c r="LA544" s="24"/>
      <c r="LB544" s="24"/>
      <c r="LC544" s="24"/>
      <c r="LD544" s="24"/>
      <c r="LE544" s="24"/>
      <c r="LF544" s="24"/>
      <c r="LG544" s="24"/>
      <c r="LH544" s="24"/>
      <c r="LI544" s="24"/>
      <c r="LJ544" s="24"/>
      <c r="LK544" s="24"/>
      <c r="LL544" s="24"/>
      <c r="LM544" s="24"/>
      <c r="LN544" s="24"/>
      <c r="LO544" s="24"/>
      <c r="LP544" s="24"/>
      <c r="LQ544" s="24"/>
      <c r="LR544" s="24"/>
      <c r="LS544" s="24"/>
      <c r="LT544" s="24"/>
      <c r="LU544" s="24"/>
      <c r="LV544" s="24"/>
      <c r="LW544" s="24"/>
      <c r="LX544" s="24"/>
      <c r="LY544" s="24"/>
      <c r="LZ544" s="24"/>
      <c r="MA544" s="24"/>
      <c r="MB544" s="24"/>
      <c r="MC544" s="24"/>
      <c r="MD544" s="24"/>
      <c r="ME544" s="24"/>
      <c r="MF544" s="24"/>
      <c r="MG544" s="24"/>
      <c r="MH544" s="24"/>
      <c r="MI544" s="24"/>
      <c r="MJ544" s="24"/>
      <c r="MK544" s="24"/>
      <c r="ML544" s="24"/>
      <c r="MM544" s="24"/>
      <c r="MN544" s="24"/>
      <c r="MO544" s="24"/>
      <c r="MP544" s="24"/>
      <c r="MQ544" s="24"/>
      <c r="MR544" s="24"/>
      <c r="MS544" s="24"/>
      <c r="MT544" s="24"/>
      <c r="MU544" s="24"/>
      <c r="MV544" s="24"/>
      <c r="MW544" s="24"/>
      <c r="MX544" s="24"/>
      <c r="MY544" s="24"/>
      <c r="MZ544" s="24"/>
      <c r="NA544" s="24"/>
      <c r="NB544" s="24"/>
      <c r="NC544" s="24"/>
      <c r="ND544" s="24"/>
      <c r="NE544" s="24"/>
      <c r="NF544" s="24"/>
      <c r="NG544" s="24"/>
      <c r="NH544" s="24"/>
      <c r="NI544" s="24"/>
      <c r="NJ544" s="24"/>
      <c r="NK544" s="24"/>
      <c r="NL544" s="24"/>
      <c r="NM544" s="24"/>
      <c r="NN544" s="24"/>
      <c r="NO544" s="24"/>
      <c r="NP544" s="24"/>
      <c r="NQ544" s="24"/>
      <c r="NR544" s="24"/>
      <c r="NS544" s="24"/>
      <c r="NT544" s="24"/>
      <c r="NU544" s="24"/>
      <c r="NV544" s="24"/>
      <c r="NW544" s="24"/>
      <c r="NX544" s="24"/>
      <c r="NY544" s="24"/>
      <c r="NZ544" s="24"/>
      <c r="OA544" s="24"/>
      <c r="OB544" s="24"/>
      <c r="OC544" s="24"/>
      <c r="OD544" s="24"/>
      <c r="OE544" s="24"/>
      <c r="OF544" s="24"/>
      <c r="OG544" s="24"/>
      <c r="OH544" s="24"/>
      <c r="OI544" s="24"/>
      <c r="OJ544" s="24"/>
      <c r="OK544" s="24"/>
      <c r="OL544" s="24"/>
      <c r="OM544" s="24"/>
      <c r="ON544" s="24"/>
      <c r="OO544" s="24"/>
      <c r="OP544" s="24"/>
      <c r="OQ544" s="24"/>
      <c r="OR544" s="24"/>
      <c r="OS544" s="24"/>
      <c r="OT544" s="24"/>
      <c r="OU544" s="24"/>
      <c r="OV544" s="24"/>
      <c r="OW544" s="24"/>
      <c r="OX544" s="24"/>
      <c r="OY544" s="24"/>
      <c r="OZ544" s="24"/>
      <c r="PA544" s="24"/>
      <c r="PB544" s="24"/>
      <c r="PC544" s="24"/>
      <c r="PD544" s="24"/>
      <c r="PE544" s="24"/>
      <c r="PF544" s="24"/>
      <c r="PG544" s="24"/>
      <c r="PH544" s="24"/>
      <c r="PI544" s="24"/>
      <c r="PJ544" s="24"/>
      <c r="PK544" s="24"/>
      <c r="PL544" s="24"/>
      <c r="PM544" s="24"/>
      <c r="PN544" s="24"/>
      <c r="PO544" s="24"/>
      <c r="PP544" s="24"/>
      <c r="PQ544" s="24"/>
      <c r="PR544" s="24"/>
      <c r="PS544" s="24"/>
      <c r="PT544" s="24"/>
      <c r="PU544" s="24"/>
      <c r="PV544" s="24"/>
      <c r="PW544" s="24"/>
      <c r="PX544" s="24"/>
      <c r="PY544" s="24"/>
      <c r="PZ544" s="24"/>
      <c r="QA544" s="24"/>
      <c r="QB544" s="24"/>
      <c r="QC544" s="24"/>
      <c r="QD544" s="24"/>
      <c r="QE544" s="24"/>
      <c r="QF544" s="24"/>
      <c r="QG544" s="24"/>
      <c r="QH544" s="24"/>
      <c r="QI544" s="24"/>
      <c r="QJ544" s="24"/>
      <c r="QK544" s="24"/>
      <c r="QL544" s="24"/>
      <c r="QM544" s="24"/>
      <c r="QN544" s="24"/>
      <c r="QO544" s="24"/>
      <c r="QP544" s="24"/>
      <c r="QQ544" s="24"/>
      <c r="QR544" s="24"/>
      <c r="QS544" s="24"/>
      <c r="QT544" s="24"/>
      <c r="QU544" s="24"/>
      <c r="QV544" s="24"/>
      <c r="QW544" s="24"/>
      <c r="QX544" s="24"/>
      <c r="QY544" s="24"/>
      <c r="QZ544" s="24"/>
      <c r="RA544" s="24"/>
      <c r="RB544" s="24"/>
      <c r="RC544" s="24"/>
      <c r="RD544" s="24"/>
      <c r="RE544" s="24"/>
      <c r="RF544" s="24"/>
      <c r="RG544" s="24"/>
      <c r="RH544" s="24"/>
      <c r="RI544" s="24"/>
      <c r="RJ544" s="24"/>
      <c r="RK544" s="24"/>
      <c r="RL544" s="24"/>
      <c r="RM544" s="24"/>
      <c r="RN544" s="24"/>
      <c r="RO544" s="24"/>
      <c r="RP544" s="24"/>
      <c r="RQ544" s="24"/>
      <c r="RR544" s="24"/>
      <c r="RS544" s="24"/>
      <c r="RT544" s="24"/>
      <c r="RU544" s="24"/>
      <c r="RV544" s="24"/>
      <c r="RW544" s="24"/>
      <c r="RX544" s="24"/>
      <c r="RY544" s="24"/>
      <c r="RZ544" s="24"/>
      <c r="SA544" s="24"/>
      <c r="SB544" s="24"/>
      <c r="SC544" s="24"/>
      <c r="SD544" s="24"/>
      <c r="SE544" s="24"/>
      <c r="SF544" s="24"/>
      <c r="SG544" s="24"/>
      <c r="SH544" s="24"/>
      <c r="SI544" s="24"/>
      <c r="SJ544" s="24"/>
      <c r="SK544" s="24"/>
      <c r="SL544" s="24"/>
      <c r="SM544" s="24"/>
      <c r="SN544" s="24"/>
      <c r="SO544" s="24"/>
      <c r="SP544" s="24"/>
      <c r="SQ544" s="24"/>
      <c r="SR544" s="24"/>
      <c r="SS544" s="24"/>
      <c r="ST544" s="24"/>
      <c r="SU544" s="24"/>
      <c r="SV544" s="24"/>
      <c r="SW544" s="24"/>
      <c r="SX544" s="24"/>
      <c r="SY544" s="24"/>
      <c r="SZ544" s="24"/>
      <c r="TA544" s="24"/>
      <c r="TB544" s="24"/>
      <c r="TC544" s="24"/>
      <c r="TD544" s="24"/>
      <c r="TE544" s="24"/>
      <c r="TF544" s="24"/>
      <c r="TG544" s="24"/>
      <c r="TH544" s="24"/>
      <c r="TI544" s="24"/>
      <c r="TJ544" s="24"/>
      <c r="TK544" s="24"/>
      <c r="TL544" s="24"/>
      <c r="TM544" s="24"/>
      <c r="TN544" s="24"/>
      <c r="TO544" s="24"/>
      <c r="TP544" s="24"/>
      <c r="TQ544" s="24"/>
      <c r="TR544" s="24"/>
      <c r="TS544" s="24"/>
      <c r="TT544" s="24"/>
      <c r="TU544" s="24"/>
      <c r="TV544" s="24"/>
      <c r="TW544" s="24"/>
      <c r="TX544" s="24"/>
      <c r="TY544" s="24"/>
      <c r="TZ544" s="24"/>
      <c r="UA544" s="24"/>
      <c r="UB544" s="24"/>
      <c r="UC544" s="24"/>
      <c r="UD544" s="24"/>
      <c r="UE544" s="24"/>
      <c r="UF544" s="24"/>
      <c r="UG544" s="24"/>
      <c r="UH544" s="24"/>
      <c r="UI544" s="24"/>
      <c r="UJ544" s="24"/>
      <c r="UK544" s="24"/>
      <c r="UL544" s="24"/>
      <c r="UM544" s="24"/>
      <c r="UN544" s="24"/>
      <c r="UO544" s="24"/>
      <c r="UP544" s="24"/>
      <c r="UQ544" s="24"/>
      <c r="UR544" s="24"/>
      <c r="US544" s="24"/>
      <c r="UT544" s="24"/>
      <c r="UU544" s="24"/>
      <c r="UV544" s="24"/>
      <c r="UW544" s="24"/>
      <c r="UX544" s="24"/>
      <c r="UY544" s="24"/>
      <c r="UZ544" s="24"/>
      <c r="VA544" s="24"/>
      <c r="VB544" s="24"/>
      <c r="VC544" s="24"/>
      <c r="VD544" s="24"/>
    </row>
    <row r="545" spans="1:576" s="59" customFormat="1" ht="15" customHeight="1" x14ac:dyDescent="0.2">
      <c r="A545" s="18">
        <v>3</v>
      </c>
      <c r="B545" s="58" t="s">
        <v>335</v>
      </c>
      <c r="C545" s="58" t="s">
        <v>336</v>
      </c>
      <c r="D545" s="125">
        <v>14</v>
      </c>
      <c r="E545" s="158" t="s">
        <v>256</v>
      </c>
      <c r="F545" s="58" t="s">
        <v>337</v>
      </c>
      <c r="G545" s="130">
        <v>10</v>
      </c>
      <c r="H545" s="22">
        <v>40</v>
      </c>
      <c r="I545" s="22" t="s">
        <v>109</v>
      </c>
      <c r="J545" s="21" t="s">
        <v>12</v>
      </c>
      <c r="K545" s="156" t="s">
        <v>365</v>
      </c>
      <c r="L545" s="156" t="s">
        <v>119</v>
      </c>
      <c r="M545" s="22">
        <v>1</v>
      </c>
      <c r="N545" s="62">
        <f>15856+300</f>
        <v>16156</v>
      </c>
      <c r="O545" s="62"/>
      <c r="P545" s="62"/>
      <c r="Q545" s="62">
        <f>N545+O545+P545</f>
        <v>16156</v>
      </c>
      <c r="R545" s="62"/>
      <c r="S545" s="62">
        <f>(Q545+Y545+Z545)/30*5</f>
        <v>2943</v>
      </c>
      <c r="T545" s="62">
        <f>(Q545+Y545+Z545)/30*50</f>
        <v>29430</v>
      </c>
      <c r="U545" s="62">
        <f t="shared" si="259"/>
        <v>2423.4</v>
      </c>
      <c r="V545" s="62">
        <f t="shared" si="260"/>
        <v>484.68</v>
      </c>
      <c r="W545" s="62">
        <f t="shared" si="261"/>
        <v>807.80000000000007</v>
      </c>
      <c r="X545" s="62">
        <f t="shared" si="262"/>
        <v>323.12</v>
      </c>
      <c r="Y545" s="62">
        <v>931</v>
      </c>
      <c r="Z545" s="62">
        <v>571</v>
      </c>
      <c r="AA545" s="64">
        <f>(Q545+Y545+Z545)/2</f>
        <v>8829</v>
      </c>
      <c r="AB545" s="64">
        <f>Q545+R545+U545+V545+W545+X545+Y545+Z545+(S545/12+T545/12+AA545/12)</f>
        <v>25130.5</v>
      </c>
      <c r="AC545" s="64">
        <f>+AB545*12</f>
        <v>301566</v>
      </c>
      <c r="AD545" s="70"/>
      <c r="AE545" s="70"/>
      <c r="AF545" s="70"/>
      <c r="AG545" s="70"/>
      <c r="AH545" s="70"/>
      <c r="AI545" s="70"/>
      <c r="AJ545" s="70"/>
      <c r="AK545" s="70"/>
      <c r="AL545" s="70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  <c r="EO545" s="61"/>
      <c r="EP545" s="61"/>
      <c r="EQ545" s="61"/>
      <c r="ER545" s="61"/>
      <c r="ES545" s="61"/>
      <c r="ET545" s="61"/>
      <c r="EU545" s="61"/>
      <c r="EV545" s="61"/>
      <c r="EW545" s="61"/>
      <c r="EX545" s="61"/>
      <c r="EY545" s="61"/>
      <c r="EZ545" s="61"/>
      <c r="FA545" s="61"/>
      <c r="FB545" s="61"/>
      <c r="FC545" s="61"/>
      <c r="FD545" s="61"/>
      <c r="FE545" s="61"/>
      <c r="FF545" s="61"/>
      <c r="FG545" s="61"/>
      <c r="FH545" s="61"/>
      <c r="FI545" s="61"/>
      <c r="FJ545" s="61"/>
      <c r="FK545" s="61"/>
      <c r="FL545" s="61"/>
      <c r="FM545" s="61"/>
      <c r="FN545" s="61"/>
      <c r="FO545" s="61"/>
      <c r="FP545" s="61"/>
      <c r="FQ545" s="61"/>
      <c r="FR545" s="61"/>
      <c r="FS545" s="61"/>
      <c r="FT545" s="61"/>
      <c r="FU545" s="61"/>
      <c r="FV545" s="61"/>
      <c r="FW545" s="61"/>
      <c r="FX545" s="61"/>
      <c r="FY545" s="61"/>
      <c r="FZ545" s="61"/>
      <c r="GA545" s="61"/>
      <c r="GB545" s="61"/>
      <c r="GC545" s="61"/>
      <c r="GD545" s="61"/>
      <c r="GE545" s="61"/>
      <c r="GF545" s="61"/>
      <c r="GG545" s="61"/>
      <c r="GH545" s="61"/>
      <c r="GI545" s="61"/>
      <c r="GJ545" s="61"/>
      <c r="GK545" s="61"/>
      <c r="GL545" s="61"/>
      <c r="GM545" s="61"/>
      <c r="GN545" s="61"/>
      <c r="GO545" s="61"/>
      <c r="GP545" s="61"/>
      <c r="GQ545" s="61"/>
      <c r="GR545" s="61"/>
      <c r="GS545" s="61"/>
      <c r="GT545" s="61"/>
      <c r="GU545" s="61"/>
      <c r="GV545" s="61"/>
      <c r="GW545" s="61"/>
      <c r="GX545" s="61"/>
      <c r="GY545" s="61"/>
      <c r="GZ545" s="61"/>
      <c r="HA545" s="61"/>
      <c r="HB545" s="61"/>
      <c r="HC545" s="61"/>
      <c r="HD545" s="61"/>
      <c r="HE545" s="61"/>
      <c r="HF545" s="61"/>
      <c r="HG545" s="61"/>
      <c r="HH545" s="61"/>
      <c r="HI545" s="61"/>
      <c r="HJ545" s="61"/>
      <c r="HK545" s="61"/>
      <c r="HL545" s="61"/>
      <c r="HM545" s="61"/>
      <c r="HN545" s="61"/>
      <c r="HO545" s="61"/>
      <c r="HP545" s="61"/>
      <c r="HQ545" s="61"/>
      <c r="HR545" s="61"/>
      <c r="HS545" s="61"/>
      <c r="HT545" s="61"/>
      <c r="HU545" s="61"/>
      <c r="HV545" s="61"/>
      <c r="HW545" s="61"/>
      <c r="HX545" s="61"/>
      <c r="HY545" s="61"/>
      <c r="HZ545" s="61"/>
      <c r="IA545" s="61"/>
      <c r="IB545" s="61"/>
      <c r="IC545" s="61"/>
      <c r="ID545" s="61"/>
      <c r="IE545" s="61"/>
      <c r="IF545" s="61"/>
      <c r="IG545" s="61"/>
      <c r="IH545" s="61"/>
      <c r="II545" s="61"/>
      <c r="IJ545" s="61"/>
      <c r="IK545" s="61"/>
      <c r="IL545" s="61"/>
      <c r="IM545" s="61"/>
      <c r="IN545" s="61"/>
      <c r="IO545" s="61"/>
      <c r="IP545" s="61"/>
      <c r="IQ545" s="61"/>
      <c r="IR545" s="61"/>
      <c r="IS545" s="61"/>
      <c r="IT545" s="61"/>
      <c r="IU545" s="61"/>
      <c r="IV545" s="61"/>
      <c r="IW545" s="61"/>
      <c r="IX545" s="61"/>
      <c r="IY545" s="61"/>
      <c r="IZ545" s="61"/>
      <c r="JA545" s="61"/>
      <c r="JB545" s="61"/>
      <c r="JC545" s="61"/>
      <c r="JD545" s="61"/>
      <c r="JE545" s="61"/>
      <c r="JF545" s="61"/>
      <c r="JG545" s="61"/>
      <c r="JH545" s="61"/>
      <c r="JI545" s="61"/>
      <c r="JJ545" s="61"/>
      <c r="JK545" s="61"/>
      <c r="JL545" s="61"/>
      <c r="JM545" s="61"/>
      <c r="JN545" s="61"/>
      <c r="JO545" s="61"/>
      <c r="JP545" s="61"/>
      <c r="JQ545" s="61"/>
      <c r="JR545" s="61"/>
      <c r="JS545" s="61"/>
      <c r="JT545" s="61"/>
      <c r="JU545" s="61"/>
      <c r="JV545" s="61"/>
      <c r="JW545" s="61"/>
      <c r="JX545" s="61"/>
      <c r="JY545" s="61"/>
      <c r="JZ545" s="61"/>
      <c r="KA545" s="61"/>
      <c r="KB545" s="61"/>
      <c r="KC545" s="61"/>
      <c r="KD545" s="61"/>
      <c r="KE545" s="61"/>
      <c r="KF545" s="61"/>
      <c r="KG545" s="61"/>
      <c r="KH545" s="61"/>
      <c r="KI545" s="61"/>
      <c r="KJ545" s="61"/>
      <c r="KK545" s="61"/>
      <c r="KL545" s="61"/>
      <c r="KM545" s="61"/>
      <c r="KN545" s="61"/>
      <c r="KO545" s="61"/>
      <c r="KP545" s="61"/>
      <c r="KQ545" s="61"/>
      <c r="KR545" s="61"/>
      <c r="KS545" s="61"/>
      <c r="KT545" s="61"/>
      <c r="KU545" s="61"/>
      <c r="KV545" s="61"/>
      <c r="KW545" s="61"/>
      <c r="KX545" s="61"/>
      <c r="KY545" s="61"/>
      <c r="KZ545" s="61"/>
      <c r="LA545" s="61"/>
      <c r="LB545" s="61"/>
      <c r="LC545" s="61"/>
      <c r="LD545" s="61"/>
      <c r="LE545" s="61"/>
      <c r="LF545" s="61"/>
      <c r="LG545" s="61"/>
      <c r="LH545" s="61"/>
      <c r="LI545" s="61"/>
      <c r="LJ545" s="61"/>
      <c r="LK545" s="61"/>
      <c r="LL545" s="61"/>
      <c r="LM545" s="61"/>
      <c r="LN545" s="61"/>
      <c r="LO545" s="61"/>
      <c r="LP545" s="61"/>
      <c r="LQ545" s="61"/>
      <c r="LR545" s="61"/>
      <c r="LS545" s="61"/>
      <c r="LT545" s="61"/>
      <c r="LU545" s="61"/>
      <c r="LV545" s="61"/>
      <c r="LW545" s="61"/>
      <c r="LX545" s="61"/>
      <c r="LY545" s="61"/>
      <c r="LZ545" s="61"/>
      <c r="MA545" s="61"/>
      <c r="MB545" s="61"/>
      <c r="MC545" s="61"/>
      <c r="MD545" s="61"/>
      <c r="ME545" s="61"/>
      <c r="MF545" s="61"/>
      <c r="MG545" s="61"/>
      <c r="MH545" s="61"/>
      <c r="MI545" s="61"/>
      <c r="MJ545" s="61"/>
      <c r="MK545" s="61"/>
      <c r="ML545" s="61"/>
      <c r="MM545" s="61"/>
      <c r="MN545" s="61"/>
      <c r="MO545" s="61"/>
      <c r="MP545" s="61"/>
      <c r="MQ545" s="61"/>
      <c r="MR545" s="61"/>
      <c r="MS545" s="61"/>
      <c r="MT545" s="61"/>
      <c r="MU545" s="61"/>
      <c r="MV545" s="61"/>
      <c r="MW545" s="61"/>
      <c r="MX545" s="61"/>
      <c r="MY545" s="61"/>
      <c r="MZ545" s="61"/>
      <c r="NA545" s="61"/>
      <c r="NB545" s="61"/>
      <c r="NC545" s="61"/>
      <c r="ND545" s="61"/>
      <c r="NE545" s="61"/>
      <c r="NF545" s="61"/>
      <c r="NG545" s="61"/>
      <c r="NH545" s="61"/>
      <c r="NI545" s="61"/>
      <c r="NJ545" s="61"/>
      <c r="NK545" s="61"/>
      <c r="NL545" s="61"/>
      <c r="NM545" s="61"/>
      <c r="NN545" s="61"/>
      <c r="NO545" s="61"/>
      <c r="NP545" s="61"/>
      <c r="NQ545" s="61"/>
      <c r="NR545" s="61"/>
      <c r="NS545" s="61"/>
      <c r="NT545" s="61"/>
      <c r="NU545" s="61"/>
      <c r="NV545" s="61"/>
      <c r="NW545" s="61"/>
      <c r="NX545" s="61"/>
      <c r="NY545" s="61"/>
      <c r="NZ545" s="61"/>
      <c r="OA545" s="61"/>
      <c r="OB545" s="61"/>
      <c r="OC545" s="61"/>
      <c r="OD545" s="61"/>
      <c r="OE545" s="61"/>
      <c r="OF545" s="61"/>
      <c r="OG545" s="61"/>
      <c r="OH545" s="61"/>
      <c r="OI545" s="61"/>
      <c r="OJ545" s="61"/>
      <c r="OK545" s="61"/>
      <c r="OL545" s="61"/>
      <c r="OM545" s="61"/>
      <c r="ON545" s="61"/>
      <c r="OO545" s="61"/>
      <c r="OP545" s="61"/>
      <c r="OQ545" s="61"/>
      <c r="OR545" s="61"/>
      <c r="OS545" s="61"/>
      <c r="OT545" s="61"/>
      <c r="OU545" s="61"/>
      <c r="OV545" s="61"/>
      <c r="OW545" s="61"/>
      <c r="OX545" s="61"/>
      <c r="OY545" s="61"/>
      <c r="OZ545" s="61"/>
      <c r="PA545" s="61"/>
      <c r="PB545" s="61"/>
      <c r="PC545" s="61"/>
      <c r="PD545" s="61"/>
      <c r="PE545" s="61"/>
      <c r="PF545" s="61"/>
      <c r="PG545" s="61"/>
      <c r="PH545" s="61"/>
      <c r="PI545" s="61"/>
      <c r="PJ545" s="61"/>
      <c r="PK545" s="61"/>
      <c r="PL545" s="61"/>
      <c r="PM545" s="61"/>
      <c r="PN545" s="61"/>
      <c r="PO545" s="61"/>
      <c r="PP545" s="61"/>
      <c r="PQ545" s="61"/>
      <c r="PR545" s="61"/>
      <c r="PS545" s="61"/>
      <c r="PT545" s="61"/>
      <c r="PU545" s="61"/>
      <c r="PV545" s="61"/>
      <c r="PW545" s="61"/>
      <c r="PX545" s="61"/>
      <c r="PY545" s="61"/>
      <c r="PZ545" s="61"/>
      <c r="QA545" s="61"/>
      <c r="QB545" s="61"/>
      <c r="QC545" s="61"/>
      <c r="QD545" s="61"/>
      <c r="QE545" s="61"/>
      <c r="QF545" s="61"/>
      <c r="QG545" s="61"/>
      <c r="QH545" s="61"/>
      <c r="QI545" s="61"/>
      <c r="QJ545" s="61"/>
      <c r="QK545" s="61"/>
      <c r="QL545" s="61"/>
      <c r="QM545" s="61"/>
      <c r="QN545" s="61"/>
      <c r="QO545" s="61"/>
      <c r="QP545" s="61"/>
      <c r="QQ545" s="61"/>
      <c r="QR545" s="61"/>
      <c r="QS545" s="61"/>
      <c r="QT545" s="61"/>
      <c r="QU545" s="61"/>
      <c r="QV545" s="61"/>
      <c r="QW545" s="61"/>
      <c r="QX545" s="61"/>
      <c r="QY545" s="61"/>
      <c r="QZ545" s="61"/>
      <c r="RA545" s="61"/>
      <c r="RB545" s="61"/>
      <c r="RC545" s="61"/>
      <c r="RD545" s="61"/>
      <c r="RE545" s="61"/>
      <c r="RF545" s="61"/>
      <c r="RG545" s="61"/>
      <c r="RH545" s="61"/>
      <c r="RI545" s="61"/>
      <c r="RJ545" s="61"/>
      <c r="RK545" s="61"/>
      <c r="RL545" s="61"/>
      <c r="RM545" s="61"/>
      <c r="RN545" s="61"/>
      <c r="RO545" s="61"/>
      <c r="RP545" s="61"/>
      <c r="RQ545" s="61"/>
      <c r="RR545" s="61"/>
      <c r="RS545" s="61"/>
      <c r="RT545" s="61"/>
      <c r="RU545" s="61"/>
      <c r="RV545" s="61"/>
      <c r="RW545" s="61"/>
      <c r="RX545" s="61"/>
      <c r="RY545" s="61"/>
      <c r="RZ545" s="61"/>
      <c r="SA545" s="61"/>
      <c r="SB545" s="61"/>
      <c r="SC545" s="61"/>
      <c r="SD545" s="61"/>
      <c r="SE545" s="61"/>
      <c r="SF545" s="61"/>
      <c r="SG545" s="61"/>
      <c r="SH545" s="61"/>
      <c r="SI545" s="61"/>
      <c r="SJ545" s="61"/>
      <c r="SK545" s="61"/>
      <c r="SL545" s="61"/>
      <c r="SM545" s="61"/>
      <c r="SN545" s="61"/>
      <c r="SO545" s="61"/>
      <c r="SP545" s="61"/>
      <c r="SQ545" s="61"/>
      <c r="SR545" s="61"/>
      <c r="SS545" s="61"/>
      <c r="ST545" s="61"/>
      <c r="SU545" s="61"/>
      <c r="SV545" s="61"/>
      <c r="SW545" s="61"/>
      <c r="SX545" s="61"/>
      <c r="SY545" s="61"/>
      <c r="SZ545" s="61"/>
      <c r="TA545" s="61"/>
      <c r="TB545" s="61"/>
      <c r="TC545" s="61"/>
      <c r="TD545" s="61"/>
      <c r="TE545" s="61"/>
      <c r="TF545" s="61"/>
      <c r="TG545" s="61"/>
      <c r="TH545" s="61"/>
      <c r="TI545" s="61"/>
      <c r="TJ545" s="61"/>
      <c r="TK545" s="61"/>
      <c r="TL545" s="61"/>
      <c r="TM545" s="61"/>
      <c r="TN545" s="61"/>
      <c r="TO545" s="61"/>
      <c r="TP545" s="61"/>
      <c r="TQ545" s="61"/>
      <c r="TR545" s="61"/>
      <c r="TS545" s="61"/>
      <c r="TT545" s="61"/>
      <c r="TU545" s="61"/>
      <c r="TV545" s="61"/>
      <c r="TW545" s="61"/>
      <c r="TX545" s="61"/>
      <c r="TY545" s="61"/>
      <c r="TZ545" s="61"/>
      <c r="UA545" s="61"/>
      <c r="UB545" s="61"/>
      <c r="UC545" s="61"/>
      <c r="UD545" s="61"/>
      <c r="UE545" s="61"/>
      <c r="UF545" s="61"/>
      <c r="UG545" s="61"/>
      <c r="UH545" s="61"/>
      <c r="UI545" s="61"/>
      <c r="UJ545" s="61"/>
      <c r="UK545" s="61"/>
      <c r="UL545" s="61"/>
      <c r="UM545" s="61"/>
      <c r="UN545" s="61"/>
      <c r="UO545" s="61"/>
      <c r="UP545" s="61"/>
      <c r="UQ545" s="61"/>
      <c r="UR545" s="61"/>
      <c r="US545" s="61"/>
      <c r="UT545" s="61"/>
      <c r="UU545" s="61"/>
      <c r="UV545" s="61"/>
      <c r="UW545" s="61"/>
      <c r="UX545" s="61"/>
      <c r="UY545" s="61"/>
      <c r="UZ545" s="61"/>
      <c r="VA545" s="61"/>
      <c r="VB545" s="61"/>
      <c r="VC545" s="61"/>
      <c r="VD545" s="61"/>
    </row>
    <row r="546" spans="1:576" s="23" customFormat="1" ht="15" customHeight="1" x14ac:dyDescent="0.2">
      <c r="A546" s="215">
        <v>4</v>
      </c>
      <c r="B546" s="95" t="s">
        <v>335</v>
      </c>
      <c r="C546" s="95" t="s">
        <v>336</v>
      </c>
      <c r="D546" s="96">
        <v>14</v>
      </c>
      <c r="E546" s="95" t="s">
        <v>256</v>
      </c>
      <c r="F546" s="95" t="s">
        <v>337</v>
      </c>
      <c r="G546" s="132">
        <v>13</v>
      </c>
      <c r="H546" s="53">
        <v>40</v>
      </c>
      <c r="I546" s="53" t="s">
        <v>109</v>
      </c>
      <c r="J546" s="214" t="s">
        <v>358</v>
      </c>
      <c r="K546" s="156" t="s">
        <v>365</v>
      </c>
      <c r="L546" s="52" t="s">
        <v>119</v>
      </c>
      <c r="M546" s="53">
        <v>1</v>
      </c>
      <c r="N546" s="62">
        <v>30226</v>
      </c>
      <c r="O546" s="63"/>
      <c r="P546" s="63"/>
      <c r="Q546" s="63">
        <f>N546+O546+P546</f>
        <v>30226</v>
      </c>
      <c r="R546" s="63"/>
      <c r="S546" s="63">
        <f>(Q546+Y546+Z546)/30*5</f>
        <v>5564.1666666666661</v>
      </c>
      <c r="T546" s="63">
        <f>(Q546+Y546+Z546)/30*50</f>
        <v>55641.666666666664</v>
      </c>
      <c r="U546" s="63">
        <f t="shared" si="259"/>
        <v>4533.8999999999996</v>
      </c>
      <c r="V546" s="63">
        <f t="shared" si="260"/>
        <v>906.78</v>
      </c>
      <c r="W546" s="63">
        <f t="shared" si="261"/>
        <v>1511.3000000000002</v>
      </c>
      <c r="X546" s="63">
        <f t="shared" si="262"/>
        <v>604.52</v>
      </c>
      <c r="Y546" s="63">
        <v>1837</v>
      </c>
      <c r="Z546" s="63">
        <v>1322</v>
      </c>
      <c r="AA546" s="65">
        <f>(Q546+Y546+Z546)/2</f>
        <v>16692.5</v>
      </c>
      <c r="AB546" s="65">
        <f>Q546+R546+U546+V546+W546+X546+Y546+Z546+(S546/12+T546/12+AA546/12)</f>
        <v>47433.027777777781</v>
      </c>
      <c r="AC546" s="65">
        <f>+AB546*12</f>
        <v>569196.33333333337</v>
      </c>
      <c r="AD546" s="65"/>
      <c r="AE546" s="65"/>
      <c r="AF546" s="65"/>
      <c r="AG546" s="65"/>
      <c r="AH546" s="65"/>
      <c r="AI546" s="65"/>
      <c r="AJ546" s="65"/>
      <c r="AK546" s="65"/>
      <c r="AL546" s="65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  <c r="IQ546" s="24"/>
      <c r="IR546" s="24"/>
      <c r="IS546" s="24"/>
      <c r="IT546" s="24"/>
      <c r="IU546" s="24"/>
      <c r="IV546" s="24"/>
      <c r="IW546" s="24"/>
      <c r="IX546" s="24"/>
      <c r="IY546" s="24"/>
      <c r="IZ546" s="24"/>
      <c r="JA546" s="24"/>
      <c r="JB546" s="24"/>
      <c r="JC546" s="24"/>
      <c r="JD546" s="24"/>
      <c r="JE546" s="24"/>
      <c r="JF546" s="24"/>
      <c r="JG546" s="24"/>
      <c r="JH546" s="24"/>
      <c r="JI546" s="24"/>
      <c r="JJ546" s="24"/>
      <c r="JK546" s="24"/>
      <c r="JL546" s="24"/>
      <c r="JM546" s="24"/>
      <c r="JN546" s="24"/>
      <c r="JO546" s="24"/>
      <c r="JP546" s="24"/>
      <c r="JQ546" s="24"/>
      <c r="JR546" s="24"/>
      <c r="JS546" s="24"/>
      <c r="JT546" s="24"/>
      <c r="JU546" s="24"/>
      <c r="JV546" s="24"/>
      <c r="JW546" s="24"/>
      <c r="JX546" s="24"/>
      <c r="JY546" s="24"/>
      <c r="JZ546" s="24"/>
      <c r="KA546" s="24"/>
      <c r="KB546" s="24"/>
      <c r="KC546" s="24"/>
      <c r="KD546" s="24"/>
      <c r="KE546" s="24"/>
      <c r="KF546" s="24"/>
      <c r="KG546" s="24"/>
      <c r="KH546" s="24"/>
      <c r="KI546" s="24"/>
      <c r="KJ546" s="24"/>
      <c r="KK546" s="24"/>
      <c r="KL546" s="24"/>
      <c r="KM546" s="24"/>
      <c r="KN546" s="24"/>
      <c r="KO546" s="24"/>
      <c r="KP546" s="24"/>
      <c r="KQ546" s="24"/>
      <c r="KR546" s="24"/>
      <c r="KS546" s="24"/>
      <c r="KT546" s="24"/>
      <c r="KU546" s="24"/>
      <c r="KV546" s="24"/>
      <c r="KW546" s="24"/>
      <c r="KX546" s="24"/>
      <c r="KY546" s="24"/>
      <c r="KZ546" s="24"/>
      <c r="LA546" s="24"/>
      <c r="LB546" s="24"/>
      <c r="LC546" s="24"/>
      <c r="LD546" s="24"/>
      <c r="LE546" s="24"/>
      <c r="LF546" s="24"/>
      <c r="LG546" s="24"/>
      <c r="LH546" s="24"/>
      <c r="LI546" s="24"/>
      <c r="LJ546" s="24"/>
      <c r="LK546" s="24"/>
      <c r="LL546" s="24"/>
      <c r="LM546" s="24"/>
      <c r="LN546" s="24"/>
      <c r="LO546" s="24"/>
      <c r="LP546" s="24"/>
      <c r="LQ546" s="24"/>
      <c r="LR546" s="24"/>
      <c r="LS546" s="24"/>
      <c r="LT546" s="24"/>
      <c r="LU546" s="24"/>
      <c r="LV546" s="24"/>
      <c r="LW546" s="24"/>
      <c r="LX546" s="24"/>
      <c r="LY546" s="24"/>
      <c r="LZ546" s="24"/>
      <c r="MA546" s="24"/>
      <c r="MB546" s="24"/>
      <c r="MC546" s="24"/>
      <c r="MD546" s="24"/>
      <c r="ME546" s="24"/>
      <c r="MF546" s="24"/>
      <c r="MG546" s="24"/>
      <c r="MH546" s="24"/>
      <c r="MI546" s="24"/>
      <c r="MJ546" s="24"/>
      <c r="MK546" s="24"/>
      <c r="ML546" s="24"/>
      <c r="MM546" s="24"/>
      <c r="MN546" s="24"/>
      <c r="MO546" s="24"/>
      <c r="MP546" s="24"/>
      <c r="MQ546" s="24"/>
      <c r="MR546" s="24"/>
      <c r="MS546" s="24"/>
      <c r="MT546" s="24"/>
      <c r="MU546" s="24"/>
      <c r="MV546" s="24"/>
      <c r="MW546" s="24"/>
      <c r="MX546" s="24"/>
      <c r="MY546" s="24"/>
      <c r="MZ546" s="24"/>
      <c r="NA546" s="24"/>
      <c r="NB546" s="24"/>
      <c r="NC546" s="24"/>
      <c r="ND546" s="24"/>
      <c r="NE546" s="24"/>
      <c r="NF546" s="24"/>
      <c r="NG546" s="24"/>
      <c r="NH546" s="24"/>
      <c r="NI546" s="24"/>
      <c r="NJ546" s="24"/>
      <c r="NK546" s="24"/>
      <c r="NL546" s="24"/>
      <c r="NM546" s="24"/>
      <c r="NN546" s="24"/>
      <c r="NO546" s="24"/>
      <c r="NP546" s="24"/>
      <c r="NQ546" s="24"/>
      <c r="NR546" s="24"/>
      <c r="NS546" s="24"/>
      <c r="NT546" s="24"/>
      <c r="NU546" s="24"/>
      <c r="NV546" s="24"/>
      <c r="NW546" s="24"/>
      <c r="NX546" s="24"/>
      <c r="NY546" s="24"/>
      <c r="NZ546" s="24"/>
      <c r="OA546" s="24"/>
      <c r="OB546" s="24"/>
      <c r="OC546" s="24"/>
      <c r="OD546" s="24"/>
      <c r="OE546" s="24"/>
      <c r="OF546" s="24"/>
      <c r="OG546" s="24"/>
      <c r="OH546" s="24"/>
      <c r="OI546" s="24"/>
      <c r="OJ546" s="24"/>
      <c r="OK546" s="24"/>
      <c r="OL546" s="24"/>
      <c r="OM546" s="24"/>
      <c r="ON546" s="24"/>
      <c r="OO546" s="24"/>
      <c r="OP546" s="24"/>
      <c r="OQ546" s="24"/>
      <c r="OR546" s="24"/>
      <c r="OS546" s="24"/>
      <c r="OT546" s="24"/>
      <c r="OU546" s="24"/>
      <c r="OV546" s="24"/>
      <c r="OW546" s="24"/>
      <c r="OX546" s="24"/>
      <c r="OY546" s="24"/>
      <c r="OZ546" s="24"/>
      <c r="PA546" s="24"/>
      <c r="PB546" s="24"/>
      <c r="PC546" s="24"/>
      <c r="PD546" s="24"/>
      <c r="PE546" s="24"/>
      <c r="PF546" s="24"/>
      <c r="PG546" s="24"/>
      <c r="PH546" s="24"/>
      <c r="PI546" s="24"/>
      <c r="PJ546" s="24"/>
      <c r="PK546" s="24"/>
      <c r="PL546" s="24"/>
      <c r="PM546" s="24"/>
      <c r="PN546" s="24"/>
      <c r="PO546" s="24"/>
      <c r="PP546" s="24"/>
      <c r="PQ546" s="24"/>
      <c r="PR546" s="24"/>
      <c r="PS546" s="24"/>
      <c r="PT546" s="24"/>
      <c r="PU546" s="24"/>
      <c r="PV546" s="24"/>
      <c r="PW546" s="24"/>
      <c r="PX546" s="24"/>
      <c r="PY546" s="24"/>
      <c r="PZ546" s="24"/>
      <c r="QA546" s="24"/>
      <c r="QB546" s="24"/>
      <c r="QC546" s="24"/>
      <c r="QD546" s="24"/>
      <c r="QE546" s="24"/>
      <c r="QF546" s="24"/>
      <c r="QG546" s="24"/>
      <c r="QH546" s="24"/>
      <c r="QI546" s="24"/>
      <c r="QJ546" s="24"/>
      <c r="QK546" s="24"/>
      <c r="QL546" s="24"/>
      <c r="QM546" s="24"/>
      <c r="QN546" s="24"/>
      <c r="QO546" s="24"/>
      <c r="QP546" s="24"/>
      <c r="QQ546" s="24"/>
      <c r="QR546" s="24"/>
      <c r="QS546" s="24"/>
      <c r="QT546" s="24"/>
      <c r="QU546" s="24"/>
      <c r="QV546" s="24"/>
      <c r="QW546" s="24"/>
      <c r="QX546" s="24"/>
      <c r="QY546" s="24"/>
      <c r="QZ546" s="24"/>
      <c r="RA546" s="24"/>
      <c r="RB546" s="24"/>
      <c r="RC546" s="24"/>
      <c r="RD546" s="24"/>
      <c r="RE546" s="24"/>
      <c r="RF546" s="24"/>
      <c r="RG546" s="24"/>
      <c r="RH546" s="24"/>
      <c r="RI546" s="24"/>
      <c r="RJ546" s="24"/>
      <c r="RK546" s="24"/>
      <c r="RL546" s="24"/>
      <c r="RM546" s="24"/>
      <c r="RN546" s="24"/>
      <c r="RO546" s="24"/>
      <c r="RP546" s="24"/>
      <c r="RQ546" s="24"/>
      <c r="RR546" s="24"/>
      <c r="RS546" s="24"/>
      <c r="RT546" s="24"/>
      <c r="RU546" s="24"/>
      <c r="RV546" s="24"/>
      <c r="RW546" s="24"/>
      <c r="RX546" s="24"/>
      <c r="RY546" s="24"/>
      <c r="RZ546" s="24"/>
      <c r="SA546" s="24"/>
      <c r="SB546" s="24"/>
      <c r="SC546" s="24"/>
      <c r="SD546" s="24"/>
      <c r="SE546" s="24"/>
      <c r="SF546" s="24"/>
      <c r="SG546" s="24"/>
      <c r="SH546" s="24"/>
      <c r="SI546" s="24"/>
      <c r="SJ546" s="24"/>
      <c r="SK546" s="24"/>
      <c r="SL546" s="24"/>
      <c r="SM546" s="24"/>
      <c r="SN546" s="24"/>
      <c r="SO546" s="24"/>
      <c r="SP546" s="24"/>
      <c r="SQ546" s="24"/>
      <c r="SR546" s="24"/>
      <c r="SS546" s="24"/>
      <c r="ST546" s="24"/>
      <c r="SU546" s="24"/>
      <c r="SV546" s="24"/>
      <c r="SW546" s="24"/>
      <c r="SX546" s="24"/>
      <c r="SY546" s="24"/>
      <c r="SZ546" s="24"/>
      <c r="TA546" s="24"/>
      <c r="TB546" s="24"/>
      <c r="TC546" s="24"/>
      <c r="TD546" s="24"/>
      <c r="TE546" s="24"/>
      <c r="TF546" s="24"/>
      <c r="TG546" s="24"/>
      <c r="TH546" s="24"/>
      <c r="TI546" s="24"/>
      <c r="TJ546" s="24"/>
      <c r="TK546" s="24"/>
      <c r="TL546" s="24"/>
      <c r="TM546" s="24"/>
      <c r="TN546" s="24"/>
      <c r="TO546" s="24"/>
      <c r="TP546" s="24"/>
      <c r="TQ546" s="24"/>
      <c r="TR546" s="24"/>
      <c r="TS546" s="24"/>
      <c r="TT546" s="24"/>
      <c r="TU546" s="24"/>
      <c r="TV546" s="24"/>
      <c r="TW546" s="24"/>
      <c r="TX546" s="24"/>
      <c r="TY546" s="24"/>
      <c r="TZ546" s="24"/>
      <c r="UA546" s="24"/>
      <c r="UB546" s="24"/>
      <c r="UC546" s="24"/>
      <c r="UD546" s="24"/>
      <c r="UE546" s="24"/>
      <c r="UF546" s="24"/>
      <c r="UG546" s="24"/>
      <c r="UH546" s="24"/>
      <c r="UI546" s="24"/>
      <c r="UJ546" s="24"/>
      <c r="UK546" s="24"/>
      <c r="UL546" s="24"/>
      <c r="UM546" s="24"/>
      <c r="UN546" s="24"/>
      <c r="UO546" s="24"/>
      <c r="UP546" s="24"/>
      <c r="UQ546" s="24"/>
      <c r="UR546" s="24"/>
      <c r="US546" s="24"/>
      <c r="UT546" s="24"/>
      <c r="UU546" s="24"/>
      <c r="UV546" s="24"/>
      <c r="UW546" s="24"/>
      <c r="UX546" s="24"/>
      <c r="UY546" s="24"/>
      <c r="UZ546" s="24"/>
      <c r="VA546" s="24"/>
      <c r="VB546" s="24"/>
      <c r="VC546" s="24"/>
      <c r="VD546" s="24"/>
    </row>
    <row r="547" spans="1:576" s="163" customFormat="1" ht="15" customHeight="1" x14ac:dyDescent="0.2">
      <c r="A547" s="159"/>
      <c r="B547" s="160"/>
      <c r="C547" s="160"/>
      <c r="D547" s="254"/>
      <c r="E547" s="160"/>
      <c r="F547" s="160"/>
      <c r="G547" s="162"/>
      <c r="H547" s="90"/>
      <c r="I547" s="90"/>
      <c r="J547" s="161"/>
      <c r="K547" s="161"/>
      <c r="L547" s="161"/>
      <c r="M547" s="90"/>
      <c r="N547" s="71">
        <f>SUM(N543:N546)</f>
        <v>73011</v>
      </c>
      <c r="O547" s="71">
        <f>SUM(O543:O546)</f>
        <v>0</v>
      </c>
      <c r="P547" s="71">
        <f>SUM(P543:P546)</f>
        <v>0</v>
      </c>
      <c r="Q547" s="71">
        <f>SUM(Q543:Q546)</f>
        <v>73011</v>
      </c>
      <c r="R547" s="71"/>
      <c r="S547" s="71">
        <f>SUM(S543:S546)</f>
        <v>13475.333333333332</v>
      </c>
      <c r="T547" s="71">
        <f>SUM(T543:T546)</f>
        <v>134753.33333333334</v>
      </c>
      <c r="U547" s="71">
        <f t="shared" si="259"/>
        <v>10951.65</v>
      </c>
      <c r="V547" s="71">
        <f t="shared" si="260"/>
        <v>2190.33</v>
      </c>
      <c r="W547" s="71">
        <f t="shared" si="261"/>
        <v>3650.55</v>
      </c>
      <c r="X547" s="71">
        <f t="shared" si="262"/>
        <v>1460.22</v>
      </c>
      <c r="Y547" s="71">
        <f>SUM(Y543:Y546)</f>
        <v>4683</v>
      </c>
      <c r="Z547" s="71">
        <f>SUM(Z543:Z546)</f>
        <v>3158</v>
      </c>
      <c r="AA547" s="216">
        <f>SUM(AA543:AA546)</f>
        <v>40426</v>
      </c>
      <c r="AB547" s="216">
        <f>Q547+R547+U547+V547+W547+X547+Y547+Z547+(S547/12+T547/12+AA547/12)</f>
        <v>114825.97222222222</v>
      </c>
      <c r="AC547" s="216">
        <f>SUM(AC543:AC546)</f>
        <v>1377911.6666666665</v>
      </c>
      <c r="AD547" s="216"/>
      <c r="AE547" s="216"/>
      <c r="AF547" s="71">
        <v>2054.3000000000002</v>
      </c>
      <c r="AG547" s="216"/>
      <c r="AH547" s="216"/>
      <c r="AI547" s="216">
        <v>53837.25</v>
      </c>
      <c r="AJ547" s="216"/>
      <c r="AK547" s="216"/>
      <c r="AL547" s="216"/>
      <c r="AM547" s="252"/>
      <c r="AN547" s="252"/>
      <c r="AO547" s="252"/>
      <c r="AP547" s="252"/>
      <c r="AQ547" s="252"/>
      <c r="AR547" s="252"/>
      <c r="AS547" s="252"/>
      <c r="AT547" s="252"/>
      <c r="AU547" s="252"/>
      <c r="AV547" s="252"/>
      <c r="AW547" s="252"/>
      <c r="AX547" s="252"/>
      <c r="AY547" s="252"/>
      <c r="AZ547" s="252"/>
      <c r="BA547" s="252"/>
      <c r="BB547" s="252"/>
      <c r="BC547" s="252"/>
      <c r="BD547" s="252"/>
      <c r="BE547" s="252"/>
      <c r="BF547" s="252"/>
      <c r="BG547" s="252"/>
      <c r="BH547" s="252"/>
      <c r="BI547" s="252"/>
      <c r="BJ547" s="252"/>
      <c r="BK547" s="252"/>
      <c r="BL547" s="252"/>
      <c r="BM547" s="252"/>
      <c r="BN547" s="252"/>
      <c r="BO547" s="252"/>
      <c r="BP547" s="252"/>
      <c r="BQ547" s="252"/>
      <c r="BR547" s="252"/>
      <c r="BS547" s="252"/>
      <c r="BT547" s="252"/>
      <c r="BU547" s="252"/>
      <c r="BV547" s="252"/>
      <c r="BW547" s="252"/>
      <c r="BX547" s="252"/>
      <c r="BY547" s="252"/>
      <c r="BZ547" s="252"/>
      <c r="CA547" s="252"/>
      <c r="CB547" s="252"/>
      <c r="CC547" s="252"/>
      <c r="CD547" s="252"/>
      <c r="CE547" s="252"/>
      <c r="CF547" s="252"/>
      <c r="CG547" s="252"/>
      <c r="CH547" s="252"/>
      <c r="CI547" s="252"/>
      <c r="CJ547" s="252"/>
      <c r="CK547" s="252"/>
      <c r="CL547" s="252"/>
      <c r="CM547" s="252"/>
      <c r="CN547" s="252"/>
      <c r="CO547" s="252"/>
      <c r="CP547" s="252"/>
      <c r="CQ547" s="252"/>
      <c r="CR547" s="252"/>
      <c r="CS547" s="252"/>
      <c r="CT547" s="252"/>
      <c r="CU547" s="252"/>
      <c r="CV547" s="252"/>
      <c r="CW547" s="252"/>
      <c r="CX547" s="252"/>
      <c r="CY547" s="252"/>
      <c r="CZ547" s="252"/>
      <c r="DA547" s="252"/>
      <c r="DB547" s="252"/>
      <c r="DC547" s="252"/>
      <c r="DD547" s="252"/>
      <c r="DE547" s="252"/>
      <c r="DF547" s="252"/>
      <c r="DG547" s="252"/>
      <c r="DH547" s="252"/>
      <c r="DI547" s="252"/>
      <c r="DJ547" s="252"/>
      <c r="DK547" s="252"/>
      <c r="DL547" s="252"/>
      <c r="DM547" s="252"/>
      <c r="DN547" s="252"/>
      <c r="DO547" s="252"/>
      <c r="DP547" s="252"/>
      <c r="DQ547" s="252"/>
      <c r="DR547" s="252"/>
      <c r="DS547" s="252"/>
      <c r="DT547" s="252"/>
      <c r="DU547" s="252"/>
      <c r="DV547" s="252"/>
      <c r="DW547" s="252"/>
      <c r="DX547" s="252"/>
      <c r="DY547" s="252"/>
      <c r="DZ547" s="252"/>
      <c r="EA547" s="252"/>
      <c r="EB547" s="252"/>
      <c r="EC547" s="252"/>
      <c r="ED547" s="252"/>
      <c r="EE547" s="252"/>
      <c r="EF547" s="252"/>
      <c r="EG547" s="252"/>
      <c r="EH547" s="252"/>
      <c r="EI547" s="252"/>
      <c r="EJ547" s="252"/>
      <c r="EK547" s="252"/>
      <c r="EL547" s="252"/>
      <c r="EM547" s="252"/>
      <c r="EN547" s="252"/>
      <c r="EO547" s="252"/>
      <c r="EP547" s="252"/>
      <c r="EQ547" s="252"/>
      <c r="ER547" s="252"/>
      <c r="ES547" s="252"/>
      <c r="ET547" s="252"/>
      <c r="EU547" s="252"/>
      <c r="EV547" s="252"/>
      <c r="EW547" s="252"/>
      <c r="EX547" s="252"/>
      <c r="EY547" s="252"/>
      <c r="EZ547" s="252"/>
      <c r="FA547" s="252"/>
      <c r="FB547" s="252"/>
      <c r="FC547" s="252"/>
      <c r="FD547" s="252"/>
      <c r="FE547" s="252"/>
      <c r="FF547" s="252"/>
      <c r="FG547" s="252"/>
      <c r="FH547" s="252"/>
      <c r="FI547" s="252"/>
      <c r="FJ547" s="252"/>
      <c r="FK547" s="252"/>
      <c r="FL547" s="252"/>
      <c r="FM547" s="252"/>
      <c r="FN547" s="252"/>
      <c r="FO547" s="252"/>
      <c r="FP547" s="252"/>
      <c r="FQ547" s="252"/>
      <c r="FR547" s="252"/>
      <c r="FS547" s="252"/>
      <c r="FT547" s="252"/>
      <c r="FU547" s="252"/>
      <c r="FV547" s="252"/>
      <c r="FW547" s="252"/>
      <c r="FX547" s="252"/>
      <c r="FY547" s="252"/>
      <c r="FZ547" s="252"/>
      <c r="GA547" s="252"/>
      <c r="GB547" s="252"/>
      <c r="GC547" s="252"/>
      <c r="GD547" s="252"/>
      <c r="GE547" s="252"/>
      <c r="GF547" s="252"/>
      <c r="GG547" s="252"/>
      <c r="GH547" s="252"/>
      <c r="GI547" s="252"/>
      <c r="GJ547" s="252"/>
      <c r="GK547" s="252"/>
      <c r="GL547" s="252"/>
      <c r="GM547" s="252"/>
      <c r="GN547" s="252"/>
      <c r="GO547" s="252"/>
      <c r="GP547" s="252"/>
      <c r="GQ547" s="252"/>
      <c r="GR547" s="252"/>
      <c r="GS547" s="252"/>
      <c r="GT547" s="252"/>
      <c r="GU547" s="252"/>
      <c r="GV547" s="252"/>
      <c r="GW547" s="252"/>
      <c r="GX547" s="252"/>
      <c r="GY547" s="252"/>
      <c r="GZ547" s="252"/>
      <c r="HA547" s="252"/>
      <c r="HB547" s="252"/>
      <c r="HC547" s="252"/>
      <c r="HD547" s="252"/>
      <c r="HE547" s="252"/>
      <c r="HF547" s="252"/>
      <c r="HG547" s="252"/>
      <c r="HH547" s="252"/>
      <c r="HI547" s="252"/>
      <c r="HJ547" s="252"/>
      <c r="HK547" s="252"/>
      <c r="HL547" s="252"/>
      <c r="HM547" s="252"/>
      <c r="HN547" s="252"/>
      <c r="HO547" s="252"/>
      <c r="HP547" s="252"/>
      <c r="HQ547" s="252"/>
      <c r="HR547" s="252"/>
      <c r="HS547" s="252"/>
      <c r="HT547" s="252"/>
      <c r="HU547" s="252"/>
      <c r="HV547" s="252"/>
      <c r="HW547" s="252"/>
      <c r="HX547" s="252"/>
      <c r="HY547" s="252"/>
      <c r="HZ547" s="252"/>
      <c r="IA547" s="252"/>
      <c r="IB547" s="252"/>
      <c r="IC547" s="252"/>
      <c r="ID547" s="252"/>
      <c r="IE547" s="252"/>
      <c r="IF547" s="252"/>
      <c r="IG547" s="252"/>
      <c r="IH547" s="252"/>
      <c r="II547" s="252"/>
      <c r="IJ547" s="252"/>
      <c r="IK547" s="252"/>
      <c r="IL547" s="252"/>
      <c r="IM547" s="252"/>
      <c r="IN547" s="252"/>
      <c r="IO547" s="252"/>
      <c r="IP547" s="252"/>
      <c r="IQ547" s="252"/>
      <c r="IR547" s="252"/>
      <c r="IS547" s="252"/>
      <c r="IT547" s="252"/>
      <c r="IU547" s="252"/>
      <c r="IV547" s="252"/>
      <c r="IW547" s="252"/>
      <c r="IX547" s="252"/>
      <c r="IY547" s="252"/>
      <c r="IZ547" s="252"/>
      <c r="JA547" s="252"/>
      <c r="JB547" s="252"/>
      <c r="JC547" s="252"/>
      <c r="JD547" s="252"/>
      <c r="JE547" s="252"/>
      <c r="JF547" s="252"/>
      <c r="JG547" s="252"/>
      <c r="JH547" s="252"/>
      <c r="JI547" s="252"/>
      <c r="JJ547" s="252"/>
      <c r="JK547" s="252"/>
      <c r="JL547" s="252"/>
      <c r="JM547" s="252"/>
      <c r="JN547" s="252"/>
      <c r="JO547" s="252"/>
      <c r="JP547" s="252"/>
      <c r="JQ547" s="252"/>
      <c r="JR547" s="252"/>
      <c r="JS547" s="252"/>
      <c r="JT547" s="252"/>
      <c r="JU547" s="252"/>
      <c r="JV547" s="252"/>
      <c r="JW547" s="252"/>
      <c r="JX547" s="252"/>
      <c r="JY547" s="252"/>
      <c r="JZ547" s="252"/>
      <c r="KA547" s="252"/>
      <c r="KB547" s="252"/>
      <c r="KC547" s="252"/>
      <c r="KD547" s="252"/>
      <c r="KE547" s="252"/>
      <c r="KF547" s="252"/>
      <c r="KG547" s="252"/>
      <c r="KH547" s="252"/>
      <c r="KI547" s="252"/>
      <c r="KJ547" s="252"/>
      <c r="KK547" s="252"/>
      <c r="KL547" s="252"/>
      <c r="KM547" s="252"/>
      <c r="KN547" s="252"/>
      <c r="KO547" s="252"/>
      <c r="KP547" s="252"/>
      <c r="KQ547" s="252"/>
      <c r="KR547" s="252"/>
      <c r="KS547" s="252"/>
      <c r="KT547" s="252"/>
      <c r="KU547" s="252"/>
      <c r="KV547" s="252"/>
      <c r="KW547" s="252"/>
      <c r="KX547" s="252"/>
      <c r="KY547" s="252"/>
      <c r="KZ547" s="252"/>
      <c r="LA547" s="252"/>
      <c r="LB547" s="252"/>
      <c r="LC547" s="252"/>
      <c r="LD547" s="252"/>
      <c r="LE547" s="252"/>
      <c r="LF547" s="252"/>
      <c r="LG547" s="252"/>
      <c r="LH547" s="252"/>
      <c r="LI547" s="252"/>
      <c r="LJ547" s="252"/>
      <c r="LK547" s="252"/>
      <c r="LL547" s="252"/>
      <c r="LM547" s="252"/>
      <c r="LN547" s="252"/>
      <c r="LO547" s="252"/>
      <c r="LP547" s="252"/>
      <c r="LQ547" s="252"/>
      <c r="LR547" s="252"/>
      <c r="LS547" s="252"/>
      <c r="LT547" s="252"/>
      <c r="LU547" s="252"/>
      <c r="LV547" s="252"/>
      <c r="LW547" s="252"/>
      <c r="LX547" s="252"/>
      <c r="LY547" s="252"/>
      <c r="LZ547" s="252"/>
      <c r="MA547" s="252"/>
      <c r="MB547" s="252"/>
      <c r="MC547" s="252"/>
      <c r="MD547" s="252"/>
      <c r="ME547" s="252"/>
      <c r="MF547" s="252"/>
      <c r="MG547" s="252"/>
      <c r="MH547" s="252"/>
      <c r="MI547" s="252"/>
      <c r="MJ547" s="252"/>
      <c r="MK547" s="252"/>
      <c r="ML547" s="252"/>
      <c r="MM547" s="252"/>
      <c r="MN547" s="252"/>
      <c r="MO547" s="252"/>
      <c r="MP547" s="252"/>
      <c r="MQ547" s="252"/>
      <c r="MR547" s="252"/>
      <c r="MS547" s="252"/>
      <c r="MT547" s="252"/>
      <c r="MU547" s="252"/>
      <c r="MV547" s="252"/>
      <c r="MW547" s="252"/>
      <c r="MX547" s="252"/>
      <c r="MY547" s="252"/>
      <c r="MZ547" s="252"/>
      <c r="NA547" s="252"/>
      <c r="NB547" s="252"/>
      <c r="NC547" s="252"/>
      <c r="ND547" s="252"/>
      <c r="NE547" s="252"/>
      <c r="NF547" s="252"/>
      <c r="NG547" s="252"/>
      <c r="NH547" s="252"/>
      <c r="NI547" s="252"/>
      <c r="NJ547" s="252"/>
      <c r="NK547" s="252"/>
      <c r="NL547" s="252"/>
      <c r="NM547" s="252"/>
      <c r="NN547" s="252"/>
      <c r="NO547" s="252"/>
      <c r="NP547" s="252"/>
      <c r="NQ547" s="252"/>
      <c r="NR547" s="252"/>
      <c r="NS547" s="252"/>
      <c r="NT547" s="252"/>
      <c r="NU547" s="252"/>
      <c r="NV547" s="252"/>
      <c r="NW547" s="252"/>
      <c r="NX547" s="252"/>
      <c r="NY547" s="252"/>
      <c r="NZ547" s="252"/>
      <c r="OA547" s="252"/>
      <c r="OB547" s="252"/>
      <c r="OC547" s="252"/>
      <c r="OD547" s="252"/>
      <c r="OE547" s="252"/>
      <c r="OF547" s="252"/>
      <c r="OG547" s="252"/>
      <c r="OH547" s="252"/>
      <c r="OI547" s="252"/>
      <c r="OJ547" s="252"/>
      <c r="OK547" s="252"/>
      <c r="OL547" s="252"/>
      <c r="OM547" s="252"/>
      <c r="ON547" s="252"/>
      <c r="OO547" s="252"/>
      <c r="OP547" s="252"/>
      <c r="OQ547" s="252"/>
      <c r="OR547" s="252"/>
      <c r="OS547" s="252"/>
      <c r="OT547" s="252"/>
      <c r="OU547" s="252"/>
      <c r="OV547" s="252"/>
      <c r="OW547" s="252"/>
      <c r="OX547" s="252"/>
      <c r="OY547" s="252"/>
      <c r="OZ547" s="252"/>
      <c r="PA547" s="252"/>
      <c r="PB547" s="252"/>
      <c r="PC547" s="252"/>
      <c r="PD547" s="252"/>
      <c r="PE547" s="252"/>
      <c r="PF547" s="252"/>
      <c r="PG547" s="252"/>
      <c r="PH547" s="252"/>
      <c r="PI547" s="252"/>
      <c r="PJ547" s="252"/>
      <c r="PK547" s="252"/>
      <c r="PL547" s="252"/>
      <c r="PM547" s="252"/>
      <c r="PN547" s="252"/>
      <c r="PO547" s="252"/>
      <c r="PP547" s="252"/>
      <c r="PQ547" s="252"/>
      <c r="PR547" s="252"/>
      <c r="PS547" s="252"/>
      <c r="PT547" s="252"/>
      <c r="PU547" s="252"/>
      <c r="PV547" s="252"/>
      <c r="PW547" s="252"/>
      <c r="PX547" s="252"/>
      <c r="PY547" s="252"/>
      <c r="PZ547" s="252"/>
      <c r="QA547" s="252"/>
      <c r="QB547" s="252"/>
      <c r="QC547" s="252"/>
      <c r="QD547" s="252"/>
      <c r="QE547" s="252"/>
      <c r="QF547" s="252"/>
      <c r="QG547" s="252"/>
      <c r="QH547" s="252"/>
      <c r="QI547" s="252"/>
      <c r="QJ547" s="252"/>
      <c r="QK547" s="252"/>
      <c r="QL547" s="252"/>
      <c r="QM547" s="252"/>
      <c r="QN547" s="252"/>
      <c r="QO547" s="252"/>
      <c r="QP547" s="252"/>
      <c r="QQ547" s="252"/>
      <c r="QR547" s="252"/>
      <c r="QS547" s="252"/>
      <c r="QT547" s="252"/>
      <c r="QU547" s="252"/>
      <c r="QV547" s="252"/>
      <c r="QW547" s="252"/>
      <c r="QX547" s="252"/>
      <c r="QY547" s="252"/>
      <c r="QZ547" s="252"/>
      <c r="RA547" s="252"/>
      <c r="RB547" s="252"/>
      <c r="RC547" s="252"/>
      <c r="RD547" s="252"/>
      <c r="RE547" s="252"/>
      <c r="RF547" s="252"/>
      <c r="RG547" s="252"/>
      <c r="RH547" s="252"/>
      <c r="RI547" s="252"/>
      <c r="RJ547" s="252"/>
      <c r="RK547" s="252"/>
      <c r="RL547" s="252"/>
      <c r="RM547" s="252"/>
      <c r="RN547" s="252"/>
      <c r="RO547" s="252"/>
      <c r="RP547" s="252"/>
      <c r="RQ547" s="252"/>
      <c r="RR547" s="252"/>
      <c r="RS547" s="252"/>
      <c r="RT547" s="252"/>
      <c r="RU547" s="252"/>
      <c r="RV547" s="252"/>
      <c r="RW547" s="252"/>
      <c r="RX547" s="252"/>
      <c r="RY547" s="252"/>
      <c r="RZ547" s="252"/>
      <c r="SA547" s="252"/>
      <c r="SB547" s="252"/>
      <c r="SC547" s="252"/>
      <c r="SD547" s="252"/>
      <c r="SE547" s="252"/>
      <c r="SF547" s="252"/>
      <c r="SG547" s="252"/>
      <c r="SH547" s="252"/>
      <c r="SI547" s="252"/>
      <c r="SJ547" s="252"/>
      <c r="SK547" s="252"/>
      <c r="SL547" s="252"/>
      <c r="SM547" s="252"/>
      <c r="SN547" s="252"/>
      <c r="SO547" s="252"/>
      <c r="SP547" s="252"/>
      <c r="SQ547" s="252"/>
      <c r="SR547" s="252"/>
      <c r="SS547" s="252"/>
      <c r="ST547" s="252"/>
      <c r="SU547" s="252"/>
      <c r="SV547" s="252"/>
      <c r="SW547" s="252"/>
      <c r="SX547" s="252"/>
      <c r="SY547" s="252"/>
      <c r="SZ547" s="252"/>
      <c r="TA547" s="252"/>
      <c r="TB547" s="252"/>
      <c r="TC547" s="252"/>
      <c r="TD547" s="252"/>
      <c r="TE547" s="252"/>
      <c r="TF547" s="252"/>
      <c r="TG547" s="252"/>
      <c r="TH547" s="252"/>
      <c r="TI547" s="252"/>
      <c r="TJ547" s="252"/>
      <c r="TK547" s="252"/>
      <c r="TL547" s="252"/>
      <c r="TM547" s="252"/>
      <c r="TN547" s="252"/>
      <c r="TO547" s="252"/>
      <c r="TP547" s="252"/>
      <c r="TQ547" s="252"/>
      <c r="TR547" s="252"/>
      <c r="TS547" s="252"/>
      <c r="TT547" s="252"/>
      <c r="TU547" s="252"/>
      <c r="TV547" s="252"/>
      <c r="TW547" s="252"/>
      <c r="TX547" s="252"/>
      <c r="TY547" s="252"/>
      <c r="TZ547" s="252"/>
      <c r="UA547" s="252"/>
      <c r="UB547" s="252"/>
      <c r="UC547" s="252"/>
      <c r="UD547" s="252"/>
      <c r="UE547" s="252"/>
      <c r="UF547" s="252"/>
      <c r="UG547" s="252"/>
      <c r="UH547" s="252"/>
      <c r="UI547" s="252"/>
      <c r="UJ547" s="252"/>
      <c r="UK547" s="252"/>
      <c r="UL547" s="252"/>
      <c r="UM547" s="252"/>
      <c r="UN547" s="252"/>
      <c r="UO547" s="252"/>
      <c r="UP547" s="252"/>
      <c r="UQ547" s="252"/>
      <c r="UR547" s="252"/>
      <c r="US547" s="252"/>
      <c r="UT547" s="252"/>
      <c r="UU547" s="252"/>
      <c r="UV547" s="252"/>
      <c r="UW547" s="252"/>
      <c r="UX547" s="252"/>
      <c r="UY547" s="252"/>
      <c r="UZ547" s="252"/>
      <c r="VA547" s="252"/>
      <c r="VB547" s="252"/>
      <c r="VC547" s="252"/>
      <c r="VD547" s="252"/>
    </row>
    <row r="548" spans="1:576" s="163" customFormat="1" ht="15" customHeight="1" x14ac:dyDescent="0.2">
      <c r="A548" s="159"/>
      <c r="B548" s="160"/>
      <c r="C548" s="160"/>
      <c r="D548" s="254"/>
      <c r="E548" s="160"/>
      <c r="F548" s="160"/>
      <c r="G548" s="162"/>
      <c r="H548" s="90"/>
      <c r="I548" s="90"/>
      <c r="J548" s="161"/>
      <c r="K548" s="161"/>
      <c r="L548" s="161"/>
      <c r="M548" s="90"/>
      <c r="N548" s="71"/>
      <c r="O548" s="71"/>
      <c r="P548" s="71"/>
      <c r="Q548" s="71"/>
      <c r="R548" s="71"/>
      <c r="S548" s="71"/>
      <c r="T548" s="71"/>
      <c r="U548" s="71">
        <f t="shared" si="259"/>
        <v>0</v>
      </c>
      <c r="V548" s="71">
        <f t="shared" si="260"/>
        <v>0</v>
      </c>
      <c r="W548" s="71">
        <f t="shared" si="261"/>
        <v>0</v>
      </c>
      <c r="X548" s="71">
        <f t="shared" si="262"/>
        <v>0</v>
      </c>
      <c r="Y548" s="71"/>
      <c r="Z548" s="71"/>
      <c r="AA548" s="216"/>
      <c r="AB548" s="216"/>
      <c r="AC548" s="216"/>
      <c r="AD548" s="216"/>
      <c r="AE548" s="216"/>
      <c r="AF548" s="216"/>
      <c r="AG548" s="216"/>
      <c r="AH548" s="216"/>
      <c r="AI548" s="216"/>
      <c r="AJ548" s="216"/>
      <c r="AK548" s="216"/>
      <c r="AL548" s="216"/>
      <c r="AM548" s="252"/>
      <c r="AN548" s="252"/>
      <c r="AO548" s="252"/>
      <c r="AP548" s="252"/>
      <c r="AQ548" s="252"/>
      <c r="AR548" s="252"/>
      <c r="AS548" s="252"/>
      <c r="AT548" s="252"/>
      <c r="AU548" s="252"/>
      <c r="AV548" s="252"/>
      <c r="AW548" s="252"/>
      <c r="AX548" s="252"/>
      <c r="AY548" s="252"/>
      <c r="AZ548" s="252"/>
      <c r="BA548" s="252"/>
      <c r="BB548" s="252"/>
      <c r="BC548" s="252"/>
      <c r="BD548" s="252"/>
      <c r="BE548" s="252"/>
      <c r="BF548" s="252"/>
      <c r="BG548" s="252"/>
      <c r="BH548" s="252"/>
      <c r="BI548" s="252"/>
      <c r="BJ548" s="252"/>
      <c r="BK548" s="252"/>
      <c r="BL548" s="252"/>
      <c r="BM548" s="252"/>
      <c r="BN548" s="252"/>
      <c r="BO548" s="252"/>
      <c r="BP548" s="252"/>
      <c r="BQ548" s="252"/>
      <c r="BR548" s="252"/>
      <c r="BS548" s="252"/>
      <c r="BT548" s="252"/>
      <c r="BU548" s="252"/>
      <c r="BV548" s="252"/>
      <c r="BW548" s="252"/>
      <c r="BX548" s="252"/>
      <c r="BY548" s="252"/>
      <c r="BZ548" s="252"/>
      <c r="CA548" s="252"/>
      <c r="CB548" s="252"/>
      <c r="CC548" s="252"/>
      <c r="CD548" s="252"/>
      <c r="CE548" s="252"/>
      <c r="CF548" s="252"/>
      <c r="CG548" s="252"/>
      <c r="CH548" s="252"/>
      <c r="CI548" s="252"/>
      <c r="CJ548" s="252"/>
      <c r="CK548" s="252"/>
      <c r="CL548" s="252"/>
      <c r="CM548" s="252"/>
      <c r="CN548" s="252"/>
      <c r="CO548" s="252"/>
      <c r="CP548" s="252"/>
      <c r="CQ548" s="252"/>
      <c r="CR548" s="252"/>
      <c r="CS548" s="252"/>
      <c r="CT548" s="252"/>
      <c r="CU548" s="252"/>
      <c r="CV548" s="252"/>
      <c r="CW548" s="252"/>
      <c r="CX548" s="252"/>
      <c r="CY548" s="252"/>
      <c r="CZ548" s="252"/>
      <c r="DA548" s="252"/>
      <c r="DB548" s="252"/>
      <c r="DC548" s="252"/>
      <c r="DD548" s="252"/>
      <c r="DE548" s="252"/>
      <c r="DF548" s="252"/>
      <c r="DG548" s="252"/>
      <c r="DH548" s="252"/>
      <c r="DI548" s="252"/>
      <c r="DJ548" s="252"/>
      <c r="DK548" s="252"/>
      <c r="DL548" s="252"/>
      <c r="DM548" s="252"/>
      <c r="DN548" s="252"/>
      <c r="DO548" s="252"/>
      <c r="DP548" s="252"/>
      <c r="DQ548" s="252"/>
      <c r="DR548" s="252"/>
      <c r="DS548" s="252"/>
      <c r="DT548" s="252"/>
      <c r="DU548" s="252"/>
      <c r="DV548" s="252"/>
      <c r="DW548" s="252"/>
      <c r="DX548" s="252"/>
      <c r="DY548" s="252"/>
      <c r="DZ548" s="252"/>
      <c r="EA548" s="252"/>
      <c r="EB548" s="252"/>
      <c r="EC548" s="252"/>
      <c r="ED548" s="252"/>
      <c r="EE548" s="252"/>
      <c r="EF548" s="252"/>
      <c r="EG548" s="252"/>
      <c r="EH548" s="252"/>
      <c r="EI548" s="252"/>
      <c r="EJ548" s="252"/>
      <c r="EK548" s="252"/>
      <c r="EL548" s="252"/>
      <c r="EM548" s="252"/>
      <c r="EN548" s="252"/>
      <c r="EO548" s="252"/>
      <c r="EP548" s="252"/>
      <c r="EQ548" s="252"/>
      <c r="ER548" s="252"/>
      <c r="ES548" s="252"/>
      <c r="ET548" s="252"/>
      <c r="EU548" s="252"/>
      <c r="EV548" s="252"/>
      <c r="EW548" s="252"/>
      <c r="EX548" s="252"/>
      <c r="EY548" s="252"/>
      <c r="EZ548" s="252"/>
      <c r="FA548" s="252"/>
      <c r="FB548" s="252"/>
      <c r="FC548" s="252"/>
      <c r="FD548" s="252"/>
      <c r="FE548" s="252"/>
      <c r="FF548" s="252"/>
      <c r="FG548" s="252"/>
      <c r="FH548" s="252"/>
      <c r="FI548" s="252"/>
      <c r="FJ548" s="252"/>
      <c r="FK548" s="252"/>
      <c r="FL548" s="252"/>
      <c r="FM548" s="252"/>
      <c r="FN548" s="252"/>
      <c r="FO548" s="252"/>
      <c r="FP548" s="252"/>
      <c r="FQ548" s="252"/>
      <c r="FR548" s="252"/>
      <c r="FS548" s="252"/>
      <c r="FT548" s="252"/>
      <c r="FU548" s="252"/>
      <c r="FV548" s="252"/>
      <c r="FW548" s="252"/>
      <c r="FX548" s="252"/>
      <c r="FY548" s="252"/>
      <c r="FZ548" s="252"/>
      <c r="GA548" s="252"/>
      <c r="GB548" s="252"/>
      <c r="GC548" s="252"/>
      <c r="GD548" s="252"/>
      <c r="GE548" s="252"/>
      <c r="GF548" s="252"/>
      <c r="GG548" s="252"/>
      <c r="GH548" s="252"/>
      <c r="GI548" s="252"/>
      <c r="GJ548" s="252"/>
      <c r="GK548" s="252"/>
      <c r="GL548" s="252"/>
      <c r="GM548" s="252"/>
      <c r="GN548" s="252"/>
      <c r="GO548" s="252"/>
      <c r="GP548" s="252"/>
      <c r="GQ548" s="252"/>
      <c r="GR548" s="252"/>
      <c r="GS548" s="252"/>
      <c r="GT548" s="252"/>
      <c r="GU548" s="252"/>
      <c r="GV548" s="252"/>
      <c r="GW548" s="252"/>
      <c r="GX548" s="252"/>
      <c r="GY548" s="252"/>
      <c r="GZ548" s="252"/>
      <c r="HA548" s="252"/>
      <c r="HB548" s="252"/>
      <c r="HC548" s="252"/>
      <c r="HD548" s="252"/>
      <c r="HE548" s="252"/>
      <c r="HF548" s="252"/>
      <c r="HG548" s="252"/>
      <c r="HH548" s="252"/>
      <c r="HI548" s="252"/>
      <c r="HJ548" s="252"/>
      <c r="HK548" s="252"/>
      <c r="HL548" s="252"/>
      <c r="HM548" s="252"/>
      <c r="HN548" s="252"/>
      <c r="HO548" s="252"/>
      <c r="HP548" s="252"/>
      <c r="HQ548" s="252"/>
      <c r="HR548" s="252"/>
      <c r="HS548" s="252"/>
      <c r="HT548" s="252"/>
      <c r="HU548" s="252"/>
      <c r="HV548" s="252"/>
      <c r="HW548" s="252"/>
      <c r="HX548" s="252"/>
      <c r="HY548" s="252"/>
      <c r="HZ548" s="252"/>
      <c r="IA548" s="252"/>
      <c r="IB548" s="252"/>
      <c r="IC548" s="252"/>
      <c r="ID548" s="252"/>
      <c r="IE548" s="252"/>
      <c r="IF548" s="252"/>
      <c r="IG548" s="252"/>
      <c r="IH548" s="252"/>
      <c r="II548" s="252"/>
      <c r="IJ548" s="252"/>
      <c r="IK548" s="252"/>
      <c r="IL548" s="252"/>
      <c r="IM548" s="252"/>
      <c r="IN548" s="252"/>
      <c r="IO548" s="252"/>
      <c r="IP548" s="252"/>
      <c r="IQ548" s="252"/>
      <c r="IR548" s="252"/>
      <c r="IS548" s="252"/>
      <c r="IT548" s="252"/>
      <c r="IU548" s="252"/>
      <c r="IV548" s="252"/>
      <c r="IW548" s="252"/>
      <c r="IX548" s="252"/>
      <c r="IY548" s="252"/>
      <c r="IZ548" s="252"/>
      <c r="JA548" s="252"/>
      <c r="JB548" s="252"/>
      <c r="JC548" s="252"/>
      <c r="JD548" s="252"/>
      <c r="JE548" s="252"/>
      <c r="JF548" s="252"/>
      <c r="JG548" s="252"/>
      <c r="JH548" s="252"/>
      <c r="JI548" s="252"/>
      <c r="JJ548" s="252"/>
      <c r="JK548" s="252"/>
      <c r="JL548" s="252"/>
      <c r="JM548" s="252"/>
      <c r="JN548" s="252"/>
      <c r="JO548" s="252"/>
      <c r="JP548" s="252"/>
      <c r="JQ548" s="252"/>
      <c r="JR548" s="252"/>
      <c r="JS548" s="252"/>
      <c r="JT548" s="252"/>
      <c r="JU548" s="252"/>
      <c r="JV548" s="252"/>
      <c r="JW548" s="252"/>
      <c r="JX548" s="252"/>
      <c r="JY548" s="252"/>
      <c r="JZ548" s="252"/>
      <c r="KA548" s="252"/>
      <c r="KB548" s="252"/>
      <c r="KC548" s="252"/>
      <c r="KD548" s="252"/>
      <c r="KE548" s="252"/>
      <c r="KF548" s="252"/>
      <c r="KG548" s="252"/>
      <c r="KH548" s="252"/>
      <c r="KI548" s="252"/>
      <c r="KJ548" s="252"/>
      <c r="KK548" s="252"/>
      <c r="KL548" s="252"/>
      <c r="KM548" s="252"/>
      <c r="KN548" s="252"/>
      <c r="KO548" s="252"/>
      <c r="KP548" s="252"/>
      <c r="KQ548" s="252"/>
      <c r="KR548" s="252"/>
      <c r="KS548" s="252"/>
      <c r="KT548" s="252"/>
      <c r="KU548" s="252"/>
      <c r="KV548" s="252"/>
      <c r="KW548" s="252"/>
      <c r="KX548" s="252"/>
      <c r="KY548" s="252"/>
      <c r="KZ548" s="252"/>
      <c r="LA548" s="252"/>
      <c r="LB548" s="252"/>
      <c r="LC548" s="252"/>
      <c r="LD548" s="252"/>
      <c r="LE548" s="252"/>
      <c r="LF548" s="252"/>
      <c r="LG548" s="252"/>
      <c r="LH548" s="252"/>
      <c r="LI548" s="252"/>
      <c r="LJ548" s="252"/>
      <c r="LK548" s="252"/>
      <c r="LL548" s="252"/>
      <c r="LM548" s="252"/>
      <c r="LN548" s="252"/>
      <c r="LO548" s="252"/>
      <c r="LP548" s="252"/>
      <c r="LQ548" s="252"/>
      <c r="LR548" s="252"/>
      <c r="LS548" s="252"/>
      <c r="LT548" s="252"/>
      <c r="LU548" s="252"/>
      <c r="LV548" s="252"/>
      <c r="LW548" s="252"/>
      <c r="LX548" s="252"/>
      <c r="LY548" s="252"/>
      <c r="LZ548" s="252"/>
      <c r="MA548" s="252"/>
      <c r="MB548" s="252"/>
      <c r="MC548" s="252"/>
      <c r="MD548" s="252"/>
      <c r="ME548" s="252"/>
      <c r="MF548" s="252"/>
      <c r="MG548" s="252"/>
      <c r="MH548" s="252"/>
      <c r="MI548" s="252"/>
      <c r="MJ548" s="252"/>
      <c r="MK548" s="252"/>
      <c r="ML548" s="252"/>
      <c r="MM548" s="252"/>
      <c r="MN548" s="252"/>
      <c r="MO548" s="252"/>
      <c r="MP548" s="252"/>
      <c r="MQ548" s="252"/>
      <c r="MR548" s="252"/>
      <c r="MS548" s="252"/>
      <c r="MT548" s="252"/>
      <c r="MU548" s="252"/>
      <c r="MV548" s="252"/>
      <c r="MW548" s="252"/>
      <c r="MX548" s="252"/>
      <c r="MY548" s="252"/>
      <c r="MZ548" s="252"/>
      <c r="NA548" s="252"/>
      <c r="NB548" s="252"/>
      <c r="NC548" s="252"/>
      <c r="ND548" s="252"/>
      <c r="NE548" s="252"/>
      <c r="NF548" s="252"/>
      <c r="NG548" s="252"/>
      <c r="NH548" s="252"/>
      <c r="NI548" s="252"/>
      <c r="NJ548" s="252"/>
      <c r="NK548" s="252"/>
      <c r="NL548" s="252"/>
      <c r="NM548" s="252"/>
      <c r="NN548" s="252"/>
      <c r="NO548" s="252"/>
      <c r="NP548" s="252"/>
      <c r="NQ548" s="252"/>
      <c r="NR548" s="252"/>
      <c r="NS548" s="252"/>
      <c r="NT548" s="252"/>
      <c r="NU548" s="252"/>
      <c r="NV548" s="252"/>
      <c r="NW548" s="252"/>
      <c r="NX548" s="252"/>
      <c r="NY548" s="252"/>
      <c r="NZ548" s="252"/>
      <c r="OA548" s="252"/>
      <c r="OB548" s="252"/>
      <c r="OC548" s="252"/>
      <c r="OD548" s="252"/>
      <c r="OE548" s="252"/>
      <c r="OF548" s="252"/>
      <c r="OG548" s="252"/>
      <c r="OH548" s="252"/>
      <c r="OI548" s="252"/>
      <c r="OJ548" s="252"/>
      <c r="OK548" s="252"/>
      <c r="OL548" s="252"/>
      <c r="OM548" s="252"/>
      <c r="ON548" s="252"/>
      <c r="OO548" s="252"/>
      <c r="OP548" s="252"/>
      <c r="OQ548" s="252"/>
      <c r="OR548" s="252"/>
      <c r="OS548" s="252"/>
      <c r="OT548" s="252"/>
      <c r="OU548" s="252"/>
      <c r="OV548" s="252"/>
      <c r="OW548" s="252"/>
      <c r="OX548" s="252"/>
      <c r="OY548" s="252"/>
      <c r="OZ548" s="252"/>
      <c r="PA548" s="252"/>
      <c r="PB548" s="252"/>
      <c r="PC548" s="252"/>
      <c r="PD548" s="252"/>
      <c r="PE548" s="252"/>
      <c r="PF548" s="252"/>
      <c r="PG548" s="252"/>
      <c r="PH548" s="252"/>
      <c r="PI548" s="252"/>
      <c r="PJ548" s="252"/>
      <c r="PK548" s="252"/>
      <c r="PL548" s="252"/>
      <c r="PM548" s="252"/>
      <c r="PN548" s="252"/>
      <c r="PO548" s="252"/>
      <c r="PP548" s="252"/>
      <c r="PQ548" s="252"/>
      <c r="PR548" s="252"/>
      <c r="PS548" s="252"/>
      <c r="PT548" s="252"/>
      <c r="PU548" s="252"/>
      <c r="PV548" s="252"/>
      <c r="PW548" s="252"/>
      <c r="PX548" s="252"/>
      <c r="PY548" s="252"/>
      <c r="PZ548" s="252"/>
      <c r="QA548" s="252"/>
      <c r="QB548" s="252"/>
      <c r="QC548" s="252"/>
      <c r="QD548" s="252"/>
      <c r="QE548" s="252"/>
      <c r="QF548" s="252"/>
      <c r="QG548" s="252"/>
      <c r="QH548" s="252"/>
      <c r="QI548" s="252"/>
      <c r="QJ548" s="252"/>
      <c r="QK548" s="252"/>
      <c r="QL548" s="252"/>
      <c r="QM548" s="252"/>
      <c r="QN548" s="252"/>
      <c r="QO548" s="252"/>
      <c r="QP548" s="252"/>
      <c r="QQ548" s="252"/>
      <c r="QR548" s="252"/>
      <c r="QS548" s="252"/>
      <c r="QT548" s="252"/>
      <c r="QU548" s="252"/>
      <c r="QV548" s="252"/>
      <c r="QW548" s="252"/>
      <c r="QX548" s="252"/>
      <c r="QY548" s="252"/>
      <c r="QZ548" s="252"/>
      <c r="RA548" s="252"/>
      <c r="RB548" s="252"/>
      <c r="RC548" s="252"/>
      <c r="RD548" s="252"/>
      <c r="RE548" s="252"/>
      <c r="RF548" s="252"/>
      <c r="RG548" s="252"/>
      <c r="RH548" s="252"/>
      <c r="RI548" s="252"/>
      <c r="RJ548" s="252"/>
      <c r="RK548" s="252"/>
      <c r="RL548" s="252"/>
      <c r="RM548" s="252"/>
      <c r="RN548" s="252"/>
      <c r="RO548" s="252"/>
      <c r="RP548" s="252"/>
      <c r="RQ548" s="252"/>
      <c r="RR548" s="252"/>
      <c r="RS548" s="252"/>
      <c r="RT548" s="252"/>
      <c r="RU548" s="252"/>
      <c r="RV548" s="252"/>
      <c r="RW548" s="252"/>
      <c r="RX548" s="252"/>
      <c r="RY548" s="252"/>
      <c r="RZ548" s="252"/>
      <c r="SA548" s="252"/>
      <c r="SB548" s="252"/>
      <c r="SC548" s="252"/>
      <c r="SD548" s="252"/>
      <c r="SE548" s="252"/>
      <c r="SF548" s="252"/>
      <c r="SG548" s="252"/>
      <c r="SH548" s="252"/>
      <c r="SI548" s="252"/>
      <c r="SJ548" s="252"/>
      <c r="SK548" s="252"/>
      <c r="SL548" s="252"/>
      <c r="SM548" s="252"/>
      <c r="SN548" s="252"/>
      <c r="SO548" s="252"/>
      <c r="SP548" s="252"/>
      <c r="SQ548" s="252"/>
      <c r="SR548" s="252"/>
      <c r="SS548" s="252"/>
      <c r="ST548" s="252"/>
      <c r="SU548" s="252"/>
      <c r="SV548" s="252"/>
      <c r="SW548" s="252"/>
      <c r="SX548" s="252"/>
      <c r="SY548" s="252"/>
      <c r="SZ548" s="252"/>
      <c r="TA548" s="252"/>
      <c r="TB548" s="252"/>
      <c r="TC548" s="252"/>
      <c r="TD548" s="252"/>
      <c r="TE548" s="252"/>
      <c r="TF548" s="252"/>
      <c r="TG548" s="252"/>
      <c r="TH548" s="252"/>
      <c r="TI548" s="252"/>
      <c r="TJ548" s="252"/>
      <c r="TK548" s="252"/>
      <c r="TL548" s="252"/>
      <c r="TM548" s="252"/>
      <c r="TN548" s="252"/>
      <c r="TO548" s="252"/>
      <c r="TP548" s="252"/>
      <c r="TQ548" s="252"/>
      <c r="TR548" s="252"/>
      <c r="TS548" s="252"/>
      <c r="TT548" s="252"/>
      <c r="TU548" s="252"/>
      <c r="TV548" s="252"/>
      <c r="TW548" s="252"/>
      <c r="TX548" s="252"/>
      <c r="TY548" s="252"/>
      <c r="TZ548" s="252"/>
      <c r="UA548" s="252"/>
      <c r="UB548" s="252"/>
      <c r="UC548" s="252"/>
      <c r="UD548" s="252"/>
      <c r="UE548" s="252"/>
      <c r="UF548" s="252"/>
      <c r="UG548" s="252"/>
      <c r="UH548" s="252"/>
      <c r="UI548" s="252"/>
      <c r="UJ548" s="252"/>
      <c r="UK548" s="252"/>
      <c r="UL548" s="252"/>
      <c r="UM548" s="252"/>
      <c r="UN548" s="252"/>
      <c r="UO548" s="252"/>
      <c r="UP548" s="252"/>
      <c r="UQ548" s="252"/>
      <c r="UR548" s="252"/>
      <c r="US548" s="252"/>
      <c r="UT548" s="252"/>
      <c r="UU548" s="252"/>
      <c r="UV548" s="252"/>
      <c r="UW548" s="252"/>
      <c r="UX548" s="252"/>
      <c r="UY548" s="252"/>
      <c r="UZ548" s="252"/>
      <c r="VA548" s="252"/>
      <c r="VB548" s="252"/>
      <c r="VC548" s="252"/>
      <c r="VD548" s="252"/>
    </row>
    <row r="549" spans="1:576" s="24" customFormat="1" ht="17.25" customHeight="1" x14ac:dyDescent="0.2">
      <c r="A549" s="255">
        <f>A539+A499+A330+A228+A113+A76+A42+A16+A546+A56+A63</f>
        <v>513</v>
      </c>
      <c r="B549" s="256"/>
      <c r="C549" s="256"/>
      <c r="D549" s="256"/>
      <c r="E549" s="256"/>
      <c r="F549" s="256"/>
      <c r="G549" s="258"/>
      <c r="H549" s="257"/>
      <c r="I549" s="257"/>
      <c r="J549" s="54"/>
      <c r="K549" s="54"/>
      <c r="L549" s="259" t="s">
        <v>252</v>
      </c>
      <c r="M549" s="257"/>
      <c r="N549" s="260">
        <f>+N17+N43+N115+N229+N331+N500+N540+N547</f>
        <v>8621200.9000000004</v>
      </c>
      <c r="O549" s="260">
        <f>+O17+O43+O115+O229+O331+O500+O540+O547</f>
        <v>366716.59999999974</v>
      </c>
      <c r="P549" s="260">
        <f>+P17+P43+P115+P229+P331+P500+P540+P547</f>
        <v>108000.00000000009</v>
      </c>
      <c r="Q549" s="261">
        <f>+Q17+Q43+Q115+Q229+Q331+Q500+Q540+Q547</f>
        <v>9095917.4999999981</v>
      </c>
      <c r="R549" s="260">
        <f>+R17+R43+R115+R229+R331+R500+R540+R547</f>
        <v>128920.01999999999</v>
      </c>
      <c r="S549" s="260">
        <f>S17+S43+S115+S229+S331+S500+S540+S547</f>
        <v>1671248.083333333</v>
      </c>
      <c r="T549" s="260">
        <f>T17+T43+T115+T229+T331+T500+T540+T547</f>
        <v>16721828.833333327</v>
      </c>
      <c r="U549" s="260">
        <f t="shared" ref="U549:AC549" si="263">+U17+U43+U115+U229+U331+U500+U540+U547</f>
        <v>1364357.6250000002</v>
      </c>
      <c r="V549" s="260">
        <f t="shared" si="263"/>
        <v>272871.52500000002</v>
      </c>
      <c r="W549" s="260">
        <f t="shared" si="263"/>
        <v>454785.87500000012</v>
      </c>
      <c r="X549" s="260">
        <f t="shared" si="263"/>
        <v>181914.35000000003</v>
      </c>
      <c r="Y549" s="260">
        <f t="shared" si="263"/>
        <v>564318</v>
      </c>
      <c r="Z549" s="260">
        <f t="shared" si="263"/>
        <v>367453</v>
      </c>
      <c r="AA549" s="260">
        <f t="shared" si="263"/>
        <v>4261347.2499999972</v>
      </c>
      <c r="AB549" s="261">
        <f t="shared" si="263"/>
        <v>14318406.575555552</v>
      </c>
      <c r="AC549" s="261">
        <f t="shared" si="263"/>
        <v>171820878.90666661</v>
      </c>
      <c r="AD549" s="260">
        <f>AD331+AD540</f>
        <v>0</v>
      </c>
      <c r="AE549" s="261">
        <f>+AE17+AE43+AE115+AE229+AE331+AE500+AE540</f>
        <v>0</v>
      </c>
      <c r="AF549" s="261">
        <f>AF500+AF331+AF229+AF115+AF43+AF17+AF540+AF547</f>
        <v>3244105.84</v>
      </c>
      <c r="AG549" s="260">
        <f>+AG17+AG43+AG115+AG229+AG331+AG500+AG540</f>
        <v>220000</v>
      </c>
      <c r="AH549" s="260">
        <f>+AH17+AH43+AH115+AH229+AH331+AH500+AH540</f>
        <v>350000</v>
      </c>
      <c r="AI549" s="260">
        <f>+AI17+AI43+AI115+AI229+AI331+AI500+AI540+AI547</f>
        <v>3004015.25</v>
      </c>
      <c r="AJ549" s="261">
        <f>+AJ17+AJ43+AJ115+AJ229+AJ331+AJ500+AJ540</f>
        <v>0</v>
      </c>
      <c r="AK549" s="261">
        <f>+AK17+AK43+AK115+AK229+AK331+AK500+AK540</f>
        <v>0</v>
      </c>
      <c r="AL549" s="263">
        <f>+AL17+AL43+AL115+AL229+AL331+AL500+AL540</f>
        <v>1245000</v>
      </c>
    </row>
    <row r="550" spans="1:576" s="163" customFormat="1" ht="17.25" customHeight="1" x14ac:dyDescent="0.25">
      <c r="A550" s="32"/>
      <c r="B550" s="32"/>
      <c r="C550" s="32"/>
      <c r="D550" s="32"/>
      <c r="E550" s="32"/>
      <c r="F550" s="32"/>
      <c r="G550" s="174"/>
      <c r="H550" s="155"/>
      <c r="I550" s="155"/>
      <c r="J550" s="175"/>
      <c r="K550" s="175"/>
      <c r="L550" s="38"/>
      <c r="M550" s="155"/>
      <c r="N550" s="143"/>
      <c r="O550" s="143"/>
      <c r="P550" s="143"/>
      <c r="Q550" s="176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4"/>
      <c r="AB550" s="144"/>
      <c r="AC550" s="144"/>
      <c r="AD550" s="177"/>
      <c r="AE550" s="144"/>
      <c r="AF550" s="144"/>
      <c r="AG550" s="144"/>
      <c r="AH550" s="144"/>
      <c r="AI550" s="144"/>
      <c r="AJ550" s="178"/>
      <c r="AK550" s="262" t="s">
        <v>97</v>
      </c>
      <c r="AL550" s="264">
        <f>SUM(AC549:AL549)</f>
        <v>179883999.99666661</v>
      </c>
      <c r="AM550" s="268"/>
      <c r="AN550" s="268"/>
      <c r="AO550" s="268"/>
      <c r="AP550" s="268"/>
      <c r="AQ550" s="268"/>
      <c r="AR550" s="268"/>
      <c r="AS550" s="268"/>
      <c r="AT550" s="268"/>
      <c r="AU550" s="268"/>
      <c r="AV550" s="268"/>
      <c r="AW550" s="268"/>
      <c r="AX550" s="268"/>
      <c r="AY550" s="268"/>
      <c r="AZ550" s="268"/>
      <c r="BA550" s="268"/>
      <c r="BB550" s="268"/>
      <c r="BC550" s="268"/>
      <c r="BD550" s="268"/>
      <c r="BE550" s="268"/>
      <c r="BF550" s="268"/>
      <c r="BG550" s="268"/>
      <c r="BH550" s="268"/>
      <c r="BI550" s="268"/>
      <c r="BJ550" s="268"/>
      <c r="BK550" s="268"/>
      <c r="BL550" s="268"/>
      <c r="BM550" s="268"/>
      <c r="BN550" s="268"/>
      <c r="BO550" s="268"/>
      <c r="BP550" s="268"/>
      <c r="BQ550" s="268"/>
      <c r="BR550" s="268"/>
      <c r="BS550" s="268"/>
      <c r="BT550" s="268"/>
      <c r="BU550" s="268"/>
      <c r="BV550" s="268"/>
      <c r="BW550" s="268"/>
      <c r="BX550" s="268"/>
      <c r="BY550" s="268"/>
      <c r="BZ550" s="268"/>
      <c r="CA550" s="268"/>
      <c r="CB550" s="268"/>
      <c r="CC550" s="268"/>
      <c r="CD550" s="268"/>
      <c r="CE550" s="268"/>
      <c r="CF550" s="268"/>
      <c r="CG550" s="268"/>
      <c r="CH550" s="268"/>
      <c r="CI550" s="268"/>
      <c r="CJ550" s="268"/>
      <c r="CK550" s="268"/>
      <c r="CL550" s="268"/>
      <c r="CM550" s="268"/>
      <c r="CN550" s="268"/>
      <c r="CO550" s="268"/>
      <c r="CP550" s="268"/>
      <c r="CQ550" s="268"/>
      <c r="CR550" s="268"/>
      <c r="CS550" s="268"/>
      <c r="CT550" s="268"/>
      <c r="CU550" s="268"/>
      <c r="CV550" s="268"/>
      <c r="CW550" s="268"/>
      <c r="CX550" s="268"/>
      <c r="CY550" s="268"/>
      <c r="CZ550" s="268"/>
      <c r="DA550" s="268"/>
      <c r="DB550" s="268"/>
      <c r="DC550" s="268"/>
      <c r="DD550" s="268"/>
      <c r="DE550" s="268"/>
      <c r="DF550" s="268"/>
      <c r="DG550" s="268"/>
      <c r="DH550" s="268"/>
      <c r="DI550" s="268"/>
      <c r="DJ550" s="268"/>
      <c r="DK550" s="268"/>
      <c r="DL550" s="268"/>
      <c r="DM550" s="268"/>
      <c r="DN550" s="268"/>
      <c r="DO550" s="268"/>
      <c r="DP550" s="268"/>
      <c r="DQ550" s="268"/>
      <c r="DR550" s="268"/>
      <c r="DS550" s="268"/>
      <c r="DT550" s="268"/>
      <c r="DU550" s="268"/>
      <c r="DV550" s="268"/>
      <c r="DW550" s="268"/>
      <c r="DX550" s="268"/>
      <c r="DY550" s="268"/>
      <c r="DZ550" s="268"/>
      <c r="EA550" s="268"/>
      <c r="EB550" s="268"/>
      <c r="EC550" s="268"/>
      <c r="ED550" s="268"/>
      <c r="EE550" s="268"/>
      <c r="EF550" s="268"/>
      <c r="EG550" s="268"/>
      <c r="EH550" s="268"/>
      <c r="EI550" s="268"/>
      <c r="EJ550" s="268"/>
      <c r="EK550" s="268"/>
      <c r="EL550" s="268"/>
      <c r="EM550" s="268"/>
      <c r="EN550" s="268"/>
      <c r="EO550" s="268"/>
      <c r="EP550" s="268"/>
      <c r="EQ550" s="268"/>
      <c r="ER550" s="268"/>
      <c r="ES550" s="268"/>
      <c r="ET550" s="268"/>
      <c r="EU550" s="268"/>
      <c r="EV550" s="268"/>
      <c r="EW550" s="268"/>
      <c r="EX550" s="268"/>
      <c r="EY550" s="268"/>
      <c r="EZ550" s="268"/>
      <c r="FA550" s="268"/>
      <c r="FB550" s="268"/>
      <c r="FC550" s="268"/>
      <c r="FD550" s="268"/>
      <c r="FE550" s="268"/>
      <c r="FF550" s="268"/>
      <c r="FG550" s="268"/>
      <c r="FH550" s="268"/>
      <c r="FI550" s="268"/>
      <c r="FJ550" s="268"/>
      <c r="FK550" s="268"/>
      <c r="FL550" s="268"/>
      <c r="FM550" s="268"/>
      <c r="FN550" s="268"/>
      <c r="FO550" s="268"/>
      <c r="FP550" s="268"/>
      <c r="FQ550" s="268"/>
      <c r="FR550" s="268"/>
      <c r="FS550" s="268"/>
      <c r="FT550" s="268"/>
      <c r="FU550" s="268"/>
      <c r="FV550" s="268"/>
      <c r="FW550" s="268"/>
      <c r="FX550" s="268"/>
      <c r="FY550" s="268"/>
      <c r="FZ550" s="268"/>
      <c r="GA550" s="268"/>
      <c r="GB550" s="268"/>
      <c r="GC550" s="268"/>
      <c r="GD550" s="268"/>
      <c r="GE550" s="268"/>
      <c r="GF550" s="268"/>
      <c r="GG550" s="268"/>
      <c r="GH550" s="268"/>
      <c r="GI550" s="268"/>
      <c r="GJ550" s="268"/>
      <c r="GK550" s="268"/>
      <c r="GL550" s="268"/>
      <c r="GM550" s="268"/>
      <c r="GN550" s="268"/>
      <c r="GO550" s="268"/>
      <c r="GP550" s="268"/>
      <c r="GQ550" s="268"/>
      <c r="GR550" s="268"/>
      <c r="GS550" s="268"/>
      <c r="GT550" s="268"/>
      <c r="GU550" s="268"/>
      <c r="GV550" s="268"/>
      <c r="GW550" s="268"/>
      <c r="GX550" s="268"/>
      <c r="GY550" s="268"/>
      <c r="GZ550" s="268"/>
      <c r="HA550" s="268"/>
      <c r="HB550" s="268"/>
      <c r="HC550" s="268"/>
      <c r="HD550" s="268"/>
      <c r="HE550" s="268"/>
      <c r="HF550" s="268"/>
      <c r="HG550" s="268"/>
      <c r="HH550" s="268"/>
      <c r="HI550" s="268"/>
      <c r="HJ550" s="268"/>
      <c r="HK550" s="268"/>
      <c r="HL550" s="268"/>
      <c r="HM550" s="268"/>
      <c r="HN550" s="268"/>
      <c r="HO550" s="268"/>
      <c r="HP550" s="268"/>
      <c r="HQ550" s="268"/>
      <c r="HR550" s="268"/>
      <c r="HS550" s="268"/>
      <c r="HT550" s="268"/>
      <c r="HU550" s="268"/>
      <c r="HV550" s="268"/>
      <c r="HW550" s="268"/>
      <c r="HX550" s="268"/>
      <c r="HY550" s="268"/>
      <c r="HZ550" s="268"/>
      <c r="IA550" s="268"/>
      <c r="IB550" s="268"/>
      <c r="IC550" s="268"/>
      <c r="ID550" s="268"/>
      <c r="IE550" s="268"/>
      <c r="IF550" s="268"/>
      <c r="IG550" s="268"/>
      <c r="IH550" s="268"/>
      <c r="II550" s="268"/>
      <c r="IJ550" s="268"/>
      <c r="IK550" s="268"/>
      <c r="IL550" s="268"/>
      <c r="IM550" s="268"/>
      <c r="IN550" s="268"/>
      <c r="IO550" s="268"/>
      <c r="IP550" s="268"/>
      <c r="IQ550" s="268"/>
      <c r="IR550" s="268"/>
      <c r="IS550" s="268"/>
      <c r="IT550" s="268"/>
      <c r="IU550" s="268"/>
      <c r="IV550" s="268"/>
      <c r="IW550" s="268"/>
      <c r="IX550" s="268"/>
      <c r="IY550" s="268"/>
      <c r="IZ550" s="268"/>
      <c r="JA550" s="268"/>
      <c r="JB550" s="268"/>
      <c r="JC550" s="268"/>
      <c r="JD550" s="268"/>
      <c r="JE550" s="268"/>
      <c r="JF550" s="268"/>
      <c r="JG550" s="268"/>
      <c r="JH550" s="268"/>
      <c r="JI550" s="268"/>
      <c r="JJ550" s="268"/>
      <c r="JK550" s="268"/>
      <c r="JL550" s="268"/>
      <c r="JM550" s="268"/>
      <c r="JN550" s="268"/>
      <c r="JO550" s="268"/>
      <c r="JP550" s="268"/>
      <c r="JQ550" s="268"/>
      <c r="JR550" s="268"/>
      <c r="JS550" s="268"/>
      <c r="JT550" s="268"/>
      <c r="JU550" s="268"/>
      <c r="JV550" s="268"/>
      <c r="JW550" s="268"/>
      <c r="JX550" s="268"/>
      <c r="JY550" s="268"/>
      <c r="JZ550" s="268"/>
      <c r="KA550" s="268"/>
      <c r="KB550" s="268"/>
      <c r="KC550" s="268"/>
      <c r="KD550" s="268"/>
      <c r="KE550" s="268"/>
      <c r="KF550" s="268"/>
      <c r="KG550" s="268"/>
      <c r="KH550" s="268"/>
      <c r="KI550" s="268"/>
      <c r="KJ550" s="268"/>
      <c r="KK550" s="268"/>
      <c r="KL550" s="268"/>
      <c r="KM550" s="268"/>
      <c r="KN550" s="268"/>
      <c r="KO550" s="268"/>
      <c r="KP550" s="268"/>
      <c r="KQ550" s="268"/>
      <c r="KR550" s="268"/>
      <c r="KS550" s="268"/>
      <c r="KT550" s="268"/>
      <c r="KU550" s="268"/>
      <c r="KV550" s="268"/>
      <c r="KW550" s="268"/>
      <c r="KX550" s="268"/>
      <c r="KY550" s="268"/>
      <c r="KZ550" s="268"/>
      <c r="LA550" s="268"/>
      <c r="LB550" s="268"/>
      <c r="LC550" s="268"/>
      <c r="LD550" s="268"/>
      <c r="LE550" s="268"/>
      <c r="LF550" s="268"/>
      <c r="LG550" s="268"/>
      <c r="LH550" s="268"/>
      <c r="LI550" s="268"/>
      <c r="LJ550" s="268"/>
      <c r="LK550" s="268"/>
      <c r="LL550" s="268"/>
      <c r="LM550" s="268"/>
      <c r="LN550" s="268"/>
      <c r="LO550" s="268"/>
      <c r="LP550" s="268"/>
      <c r="LQ550" s="268"/>
      <c r="LR550" s="268"/>
      <c r="LS550" s="268"/>
      <c r="LT550" s="268"/>
      <c r="LU550" s="268"/>
      <c r="LV550" s="268"/>
      <c r="LW550" s="268"/>
      <c r="LX550" s="268"/>
      <c r="LY550" s="268"/>
      <c r="LZ550" s="268"/>
      <c r="MA550" s="268"/>
      <c r="MB550" s="268"/>
      <c r="MC550" s="268"/>
      <c r="MD550" s="268"/>
      <c r="ME550" s="268"/>
      <c r="MF550" s="268"/>
      <c r="MG550" s="268"/>
      <c r="MH550" s="268"/>
      <c r="MI550" s="268"/>
      <c r="MJ550" s="268"/>
      <c r="MK550" s="268"/>
      <c r="ML550" s="268"/>
      <c r="MM550" s="268"/>
      <c r="MN550" s="268"/>
      <c r="MO550" s="268"/>
      <c r="MP550" s="268"/>
      <c r="MQ550" s="268"/>
      <c r="MR550" s="268"/>
      <c r="MS550" s="268"/>
      <c r="MT550" s="268"/>
      <c r="MU550" s="268"/>
      <c r="MV550" s="268"/>
      <c r="MW550" s="268"/>
      <c r="MX550" s="268"/>
      <c r="MY550" s="268"/>
      <c r="MZ550" s="268"/>
      <c r="NA550" s="268"/>
      <c r="NB550" s="268"/>
      <c r="NC550" s="268"/>
      <c r="ND550" s="268"/>
      <c r="NE550" s="268"/>
      <c r="NF550" s="268"/>
      <c r="NG550" s="268"/>
      <c r="NH550" s="268"/>
      <c r="NI550" s="268"/>
      <c r="NJ550" s="268"/>
      <c r="NK550" s="268"/>
      <c r="NL550" s="268"/>
      <c r="NM550" s="268"/>
      <c r="NN550" s="268"/>
      <c r="NO550" s="268"/>
      <c r="NP550" s="268"/>
      <c r="NQ550" s="268"/>
      <c r="NR550" s="268"/>
      <c r="NS550" s="268"/>
      <c r="NT550" s="268"/>
      <c r="NU550" s="268"/>
      <c r="NV550" s="268"/>
      <c r="NW550" s="268"/>
      <c r="NX550" s="268"/>
      <c r="NY550" s="268"/>
      <c r="NZ550" s="268"/>
      <c r="OA550" s="268"/>
      <c r="OB550" s="268"/>
      <c r="OC550" s="268"/>
      <c r="OD550" s="268"/>
      <c r="OE550" s="268"/>
      <c r="OF550" s="268"/>
      <c r="OG550" s="268"/>
      <c r="OH550" s="268"/>
      <c r="OI550" s="268"/>
      <c r="OJ550" s="268"/>
      <c r="OK550" s="268"/>
      <c r="OL550" s="268"/>
      <c r="OM550" s="268"/>
      <c r="ON550" s="268"/>
      <c r="OO550" s="268"/>
      <c r="OP550" s="268"/>
      <c r="OQ550" s="268"/>
      <c r="OR550" s="268"/>
      <c r="OS550" s="268"/>
      <c r="OT550" s="268"/>
      <c r="OU550" s="268"/>
      <c r="OV550" s="268"/>
      <c r="OW550" s="268"/>
      <c r="OX550" s="252"/>
      <c r="OY550" s="252"/>
      <c r="OZ550" s="252"/>
      <c r="PA550" s="252"/>
      <c r="PB550" s="252"/>
      <c r="PC550" s="252"/>
      <c r="PD550" s="252"/>
      <c r="PE550" s="252"/>
      <c r="PF550" s="252"/>
      <c r="PG550" s="252"/>
      <c r="PH550" s="252"/>
      <c r="PI550" s="252"/>
      <c r="PJ550" s="252"/>
      <c r="PK550" s="252"/>
      <c r="PL550" s="252"/>
      <c r="PM550" s="252"/>
      <c r="PN550" s="252"/>
      <c r="PO550" s="252"/>
      <c r="PP550" s="252"/>
      <c r="PQ550" s="252"/>
      <c r="PR550" s="252"/>
      <c r="PS550" s="252"/>
      <c r="PT550" s="252"/>
      <c r="PU550" s="252"/>
      <c r="PV550" s="252"/>
      <c r="PW550" s="252"/>
      <c r="PX550" s="252"/>
      <c r="PY550" s="252"/>
      <c r="PZ550" s="252"/>
      <c r="QA550" s="252"/>
      <c r="QB550" s="252"/>
      <c r="QC550" s="252"/>
      <c r="QD550" s="252"/>
      <c r="QE550" s="252"/>
      <c r="QF550" s="252"/>
      <c r="QG550" s="252"/>
      <c r="QH550" s="252"/>
      <c r="QI550" s="252"/>
      <c r="QJ550" s="252"/>
      <c r="QK550" s="252"/>
      <c r="QL550" s="252"/>
      <c r="QM550" s="252"/>
      <c r="QN550" s="252"/>
      <c r="QO550" s="252"/>
      <c r="QP550" s="252"/>
      <c r="QQ550" s="252"/>
      <c r="QR550" s="252"/>
      <c r="QS550" s="252"/>
      <c r="QT550" s="252"/>
      <c r="QU550" s="252"/>
      <c r="QV550" s="252"/>
      <c r="QW550" s="252"/>
      <c r="QX550" s="252"/>
      <c r="QY550" s="252"/>
      <c r="QZ550" s="252"/>
      <c r="RA550" s="252"/>
      <c r="RB550" s="252"/>
      <c r="RC550" s="252"/>
      <c r="RD550" s="252"/>
      <c r="RE550" s="252"/>
      <c r="RF550" s="252"/>
      <c r="RG550" s="252"/>
      <c r="RH550" s="252"/>
      <c r="RI550" s="252"/>
      <c r="RJ550" s="252"/>
      <c r="RK550" s="252"/>
      <c r="RL550" s="252"/>
      <c r="RM550" s="252"/>
      <c r="RN550" s="252"/>
      <c r="RO550" s="252"/>
      <c r="RP550" s="252"/>
      <c r="RQ550" s="252"/>
      <c r="RR550" s="252"/>
      <c r="RS550" s="252"/>
      <c r="RT550" s="252"/>
      <c r="RU550" s="252"/>
      <c r="RV550" s="252"/>
      <c r="RW550" s="252"/>
      <c r="RX550" s="252"/>
      <c r="RY550" s="252"/>
      <c r="RZ550" s="252"/>
      <c r="SA550" s="252"/>
      <c r="SB550" s="252"/>
      <c r="SC550" s="252"/>
      <c r="SD550" s="252"/>
      <c r="SE550" s="252"/>
      <c r="SF550" s="252"/>
      <c r="SG550" s="252"/>
      <c r="SH550" s="252"/>
      <c r="SI550" s="252"/>
      <c r="SJ550" s="252"/>
      <c r="SK550" s="252"/>
      <c r="SL550" s="252"/>
      <c r="SM550" s="252"/>
      <c r="SN550" s="252"/>
      <c r="SO550" s="252"/>
      <c r="SP550" s="252"/>
      <c r="SQ550" s="252"/>
      <c r="SR550" s="252"/>
      <c r="SS550" s="252"/>
      <c r="ST550" s="252"/>
      <c r="SU550" s="252"/>
      <c r="SV550" s="252"/>
      <c r="SW550" s="252"/>
      <c r="SX550" s="252"/>
      <c r="SY550" s="252"/>
      <c r="SZ550" s="252"/>
      <c r="TA550" s="252"/>
      <c r="TB550" s="252"/>
      <c r="TC550" s="252"/>
      <c r="TD550" s="252"/>
      <c r="TE550" s="252"/>
      <c r="TF550" s="252"/>
      <c r="TG550" s="252"/>
      <c r="TH550" s="252"/>
      <c r="TI550" s="252"/>
      <c r="TJ550" s="252"/>
      <c r="TK550" s="252"/>
      <c r="TL550" s="252"/>
      <c r="TM550" s="252"/>
      <c r="TN550" s="252"/>
      <c r="TO550" s="252"/>
      <c r="TP550" s="252"/>
      <c r="TQ550" s="252"/>
      <c r="TR550" s="252"/>
      <c r="TS550" s="252"/>
      <c r="TT550" s="252"/>
      <c r="TU550" s="252"/>
      <c r="TV550" s="252"/>
      <c r="TW550" s="252"/>
      <c r="TX550" s="252"/>
      <c r="TY550" s="252"/>
      <c r="TZ550" s="252"/>
      <c r="UA550" s="252"/>
      <c r="UB550" s="252"/>
      <c r="UC550" s="252"/>
      <c r="UD550" s="252"/>
      <c r="UE550" s="252"/>
      <c r="UF550" s="252"/>
      <c r="UG550" s="252"/>
      <c r="UH550" s="252"/>
      <c r="UI550" s="252"/>
      <c r="UJ550" s="252"/>
      <c r="UK550" s="252"/>
      <c r="UL550" s="252"/>
      <c r="UM550" s="252"/>
      <c r="UN550" s="252"/>
      <c r="UO550" s="252"/>
      <c r="UP550" s="252"/>
      <c r="UQ550" s="252"/>
      <c r="UR550" s="252"/>
      <c r="US550" s="252"/>
      <c r="UT550" s="252"/>
      <c r="UU550" s="252"/>
      <c r="UV550" s="252"/>
      <c r="UW550" s="252"/>
      <c r="UX550" s="252"/>
      <c r="UY550" s="252"/>
      <c r="UZ550" s="252"/>
      <c r="VA550" s="252"/>
      <c r="VB550" s="252"/>
      <c r="VC550" s="252"/>
      <c r="VD550" s="252"/>
    </row>
    <row r="551" spans="1:576" ht="20.25" customHeight="1" x14ac:dyDescent="0.25">
      <c r="A551" s="37"/>
      <c r="B551" s="37"/>
      <c r="C551" s="37"/>
      <c r="D551" s="37"/>
      <c r="E551" s="37"/>
      <c r="F551" s="37"/>
      <c r="G551" s="139"/>
      <c r="H551" s="37"/>
      <c r="I551" s="37"/>
      <c r="J551" s="39"/>
      <c r="K551" s="39"/>
      <c r="L551" s="37"/>
      <c r="M551" s="37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84"/>
      <c r="AB551" s="84"/>
      <c r="AC551" s="26"/>
      <c r="AD551" s="26"/>
      <c r="AE551" s="26"/>
      <c r="AF551" s="84"/>
      <c r="AG551" s="26"/>
      <c r="AH551" s="26"/>
      <c r="AI551" s="26"/>
      <c r="AJ551" s="26"/>
    </row>
    <row r="552" spans="1:576" ht="15" x14ac:dyDescent="0.25">
      <c r="A552" s="37"/>
      <c r="B552" s="37"/>
      <c r="C552" s="37"/>
      <c r="D552" s="37"/>
      <c r="E552" s="37"/>
      <c r="F552" s="37"/>
      <c r="G552" s="139"/>
      <c r="H552" s="37"/>
      <c r="I552" s="37"/>
      <c r="J552" s="39"/>
      <c r="K552" s="39"/>
      <c r="L552" s="37"/>
      <c r="M552" s="37"/>
      <c r="N552" s="37"/>
      <c r="O552" s="37"/>
      <c r="P552" s="37"/>
      <c r="Q552" s="121"/>
      <c r="R552" s="37"/>
      <c r="S552" s="121"/>
      <c r="T552" s="37"/>
      <c r="U552" s="37"/>
      <c r="V552" s="37"/>
      <c r="W552" s="37"/>
      <c r="X552" s="37"/>
      <c r="Y552" s="37"/>
      <c r="Z552" s="37"/>
      <c r="AA552" s="26"/>
      <c r="AB552" s="26"/>
      <c r="AC552" s="26"/>
      <c r="AD552" s="26"/>
      <c r="AE552" s="26"/>
      <c r="AF552" s="122"/>
      <c r="AG552" s="26"/>
      <c r="AH552" s="26"/>
      <c r="AI552" s="26"/>
      <c r="AJ552" s="26"/>
      <c r="AL552" s="27">
        <v>179884000</v>
      </c>
    </row>
    <row r="553" spans="1:576" ht="15" x14ac:dyDescent="0.25">
      <c r="A553" s="37"/>
      <c r="B553" s="37"/>
      <c r="C553" s="37"/>
      <c r="D553" s="37"/>
      <c r="E553" s="37"/>
      <c r="F553" s="37"/>
      <c r="G553" s="139"/>
      <c r="H553" s="37"/>
      <c r="I553" s="37"/>
      <c r="J553" s="39"/>
      <c r="K553" s="39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26"/>
      <c r="AB553" s="84"/>
      <c r="AC553" s="84"/>
      <c r="AD553" s="26"/>
      <c r="AE553" s="26"/>
      <c r="AF553" s="26"/>
      <c r="AG553" s="26"/>
      <c r="AH553" s="26"/>
      <c r="AI553" s="26"/>
      <c r="AJ553" s="26"/>
      <c r="AL553" s="280">
        <f>AL552-AL550</f>
        <v>3.3333897590637207E-3</v>
      </c>
    </row>
    <row r="554" spans="1:576" ht="15" x14ac:dyDescent="0.25">
      <c r="A554" s="37"/>
      <c r="B554" s="37"/>
      <c r="C554" s="37"/>
      <c r="D554" s="37"/>
      <c r="E554" s="37"/>
      <c r="F554" s="37"/>
      <c r="G554" s="139"/>
      <c r="H554" s="37"/>
      <c r="I554" s="37"/>
      <c r="J554" s="39"/>
      <c r="K554" s="39"/>
      <c r="L554" s="37"/>
      <c r="M554" s="37"/>
      <c r="N554" s="37"/>
      <c r="O554" s="37"/>
      <c r="P554" s="37"/>
      <c r="Q554" s="37"/>
      <c r="R554" s="37"/>
      <c r="S554" s="37"/>
      <c r="T554" s="37"/>
      <c r="U554" s="121"/>
      <c r="V554" s="37"/>
      <c r="W554" s="37"/>
      <c r="X554" s="37"/>
      <c r="Y554" s="37"/>
      <c r="Z554" s="37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</row>
    <row r="555" spans="1:576" ht="15" x14ac:dyDescent="0.25">
      <c r="A555" s="37"/>
      <c r="B555" s="37"/>
      <c r="C555" s="37"/>
      <c r="D555" s="37"/>
      <c r="E555" s="37"/>
      <c r="F555" s="37"/>
      <c r="G555" s="139"/>
      <c r="H555" s="37"/>
      <c r="I555" s="37"/>
      <c r="J555" s="39"/>
      <c r="K555" s="39"/>
      <c r="L555" s="37"/>
      <c r="M555" s="37"/>
      <c r="N555" s="37"/>
      <c r="O555" s="37"/>
      <c r="P555" s="37"/>
      <c r="Q555" s="180"/>
      <c r="R555" s="86">
        <f>Q555*12</f>
        <v>0</v>
      </c>
      <c r="S555" s="37"/>
      <c r="T555" s="37"/>
      <c r="U555" s="37"/>
      <c r="V555" s="86"/>
      <c r="W555" s="37"/>
      <c r="X555" s="37"/>
      <c r="Y555" s="86"/>
      <c r="Z555" s="37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</row>
    <row r="556" spans="1:576" ht="15" x14ac:dyDescent="0.25">
      <c r="A556" s="37"/>
      <c r="B556" s="37"/>
      <c r="C556" s="37"/>
      <c r="D556" s="37"/>
      <c r="E556" s="37"/>
      <c r="F556" s="37"/>
      <c r="G556" s="139"/>
      <c r="H556" s="37"/>
      <c r="I556" s="37"/>
      <c r="J556" s="39"/>
      <c r="K556" s="39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86"/>
      <c r="Z556" s="86"/>
      <c r="AA556" s="87"/>
      <c r="AB556" s="87"/>
      <c r="AC556" s="26"/>
      <c r="AD556" s="26"/>
      <c r="AE556" s="26"/>
      <c r="AF556" s="26"/>
      <c r="AG556" s="26"/>
      <c r="AH556" s="26"/>
      <c r="AI556" s="26"/>
      <c r="AJ556" s="26"/>
      <c r="AK556" s="26"/>
      <c r="AL556" s="179"/>
    </row>
    <row r="557" spans="1:576" ht="15" x14ac:dyDescent="0.25">
      <c r="A557" s="37"/>
      <c r="B557" s="37"/>
      <c r="C557" s="37"/>
      <c r="D557" s="37"/>
      <c r="E557" s="37"/>
      <c r="F557" s="37"/>
      <c r="G557" s="139"/>
      <c r="H557" s="37"/>
      <c r="I557" s="37"/>
      <c r="J557" s="39"/>
      <c r="K557" s="39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86"/>
      <c r="Z557" s="86"/>
      <c r="AA557" s="87"/>
      <c r="AB557" s="87"/>
      <c r="AC557" s="26"/>
      <c r="AD557" s="26"/>
      <c r="AE557" s="26"/>
      <c r="AF557" s="26"/>
      <c r="AG557" s="26"/>
      <c r="AH557" s="26"/>
      <c r="AI557" s="26"/>
      <c r="AJ557" s="26"/>
      <c r="AK557" s="26"/>
      <c r="AL557" s="179"/>
    </row>
    <row r="558" spans="1:576" ht="15" x14ac:dyDescent="0.25">
      <c r="A558" s="37"/>
      <c r="B558" s="37"/>
      <c r="C558" s="37"/>
      <c r="D558" s="37"/>
      <c r="E558" s="37"/>
      <c r="F558" s="37"/>
      <c r="G558" s="139"/>
      <c r="H558" s="37"/>
      <c r="I558" s="37"/>
      <c r="J558" s="39"/>
      <c r="K558" s="39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</row>
    <row r="559" spans="1:576" ht="15" x14ac:dyDescent="0.25">
      <c r="A559" s="37"/>
      <c r="B559" s="37"/>
      <c r="C559" s="37"/>
      <c r="D559" s="37"/>
      <c r="E559" s="37"/>
      <c r="F559" s="37"/>
      <c r="G559" s="139"/>
      <c r="H559" s="37"/>
      <c r="I559" s="37"/>
      <c r="J559" s="39"/>
      <c r="K559" s="39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</row>
    <row r="560" spans="1:576" ht="15" x14ac:dyDescent="0.25">
      <c r="A560" s="37"/>
      <c r="B560" s="37"/>
      <c r="C560" s="37"/>
      <c r="D560" s="37"/>
      <c r="E560" s="37"/>
      <c r="F560" s="37"/>
      <c r="G560" s="139"/>
      <c r="H560" s="37"/>
      <c r="I560" s="37"/>
      <c r="J560" s="39"/>
      <c r="K560" s="39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</row>
    <row r="561" spans="1:38" ht="15" x14ac:dyDescent="0.25">
      <c r="A561" s="37"/>
      <c r="B561" s="37"/>
      <c r="C561" s="37"/>
      <c r="D561" s="37"/>
      <c r="E561" s="37"/>
      <c r="F561" s="37"/>
      <c r="G561" s="139"/>
      <c r="H561" s="37"/>
      <c r="I561" s="37"/>
      <c r="J561" s="39"/>
      <c r="K561" s="39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</row>
    <row r="562" spans="1:38" ht="15" x14ac:dyDescent="0.25">
      <c r="A562" s="37"/>
      <c r="B562" s="37"/>
      <c r="C562" s="37"/>
      <c r="D562" s="37"/>
      <c r="E562" s="37"/>
      <c r="F562" s="37"/>
      <c r="G562" s="139"/>
      <c r="H562" s="37"/>
      <c r="I562" s="37"/>
      <c r="J562" s="39"/>
      <c r="K562" s="39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</row>
    <row r="563" spans="1:38" ht="15" x14ac:dyDescent="0.25">
      <c r="A563" s="37"/>
      <c r="B563" s="37"/>
      <c r="C563" s="37"/>
      <c r="D563" s="37"/>
      <c r="E563" s="37"/>
      <c r="F563" s="37"/>
      <c r="G563" s="139"/>
      <c r="H563" s="37"/>
      <c r="I563" s="37"/>
      <c r="J563" s="39"/>
      <c r="K563" s="39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</row>
    <row r="564" spans="1:38" ht="15" x14ac:dyDescent="0.25">
      <c r="A564" s="37"/>
      <c r="B564" s="37"/>
      <c r="C564" s="37"/>
      <c r="D564" s="37"/>
      <c r="E564" s="37"/>
      <c r="F564" s="37"/>
      <c r="G564" s="139"/>
      <c r="H564" s="37"/>
      <c r="I564" s="37"/>
      <c r="J564" s="39"/>
      <c r="K564" s="39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</row>
    <row r="565" spans="1:38" ht="15" x14ac:dyDescent="0.25">
      <c r="A565" s="37"/>
      <c r="B565" s="37"/>
      <c r="C565" s="37"/>
      <c r="D565" s="37"/>
      <c r="E565" s="37"/>
      <c r="F565" s="37"/>
      <c r="G565" s="139"/>
      <c r="H565" s="37"/>
      <c r="I565" s="37"/>
      <c r="J565" s="39"/>
      <c r="K565" s="39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</row>
    <row r="566" spans="1:38" ht="15" x14ac:dyDescent="0.25">
      <c r="A566" s="37"/>
      <c r="B566" s="37"/>
      <c r="C566" s="37"/>
      <c r="D566" s="37"/>
      <c r="E566" s="37"/>
      <c r="F566" s="37"/>
      <c r="G566" s="139"/>
      <c r="H566" s="37"/>
      <c r="I566" s="37"/>
      <c r="J566" s="39"/>
      <c r="K566" s="39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</row>
    <row r="567" spans="1:38" ht="15" x14ac:dyDescent="0.25">
      <c r="A567" s="37"/>
      <c r="B567" s="37"/>
      <c r="C567" s="37"/>
      <c r="D567" s="37"/>
      <c r="E567" s="37"/>
      <c r="F567" s="37"/>
      <c r="G567" s="139"/>
      <c r="H567" s="37"/>
      <c r="I567" s="37"/>
      <c r="J567" s="39"/>
      <c r="K567" s="39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</row>
    <row r="568" spans="1:38" ht="15" x14ac:dyDescent="0.25">
      <c r="A568" s="37"/>
      <c r="B568" s="37"/>
      <c r="C568" s="37"/>
      <c r="D568" s="37"/>
      <c r="E568" s="37"/>
      <c r="F568" s="37"/>
      <c r="G568" s="139"/>
      <c r="H568" s="37"/>
      <c r="I568" s="37"/>
      <c r="J568" s="39"/>
      <c r="K568" s="39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</row>
    <row r="569" spans="1:38" ht="15" x14ac:dyDescent="0.25">
      <c r="A569" s="37"/>
      <c r="B569" s="37"/>
      <c r="C569" s="37"/>
      <c r="D569" s="37"/>
      <c r="E569" s="37"/>
      <c r="F569" s="37"/>
      <c r="G569" s="139"/>
      <c r="H569" s="37"/>
      <c r="I569" s="37"/>
      <c r="J569" s="39"/>
      <c r="K569" s="39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</row>
    <row r="570" spans="1:38" ht="15" x14ac:dyDescent="0.25">
      <c r="A570" s="37"/>
      <c r="B570" s="37"/>
      <c r="C570" s="37"/>
      <c r="D570" s="37"/>
      <c r="E570" s="37"/>
      <c r="F570" s="37"/>
      <c r="G570" s="139"/>
      <c r="H570" s="37"/>
      <c r="I570" s="37"/>
      <c r="J570" s="39"/>
      <c r="K570" s="39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</row>
    <row r="571" spans="1:38" ht="15" x14ac:dyDescent="0.25">
      <c r="A571" s="37"/>
      <c r="B571" s="37"/>
      <c r="C571" s="37"/>
      <c r="D571" s="37"/>
      <c r="E571" s="37"/>
      <c r="F571" s="37"/>
      <c r="G571" s="139"/>
      <c r="H571" s="37"/>
      <c r="I571" s="37"/>
      <c r="J571" s="39"/>
      <c r="K571" s="39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</row>
    <row r="572" spans="1:38" ht="15" x14ac:dyDescent="0.25">
      <c r="A572" s="37"/>
      <c r="B572" s="37"/>
      <c r="C572" s="37"/>
      <c r="D572" s="37"/>
      <c r="E572" s="37"/>
      <c r="F572" s="37"/>
      <c r="G572" s="139"/>
      <c r="H572" s="37"/>
      <c r="I572" s="37"/>
      <c r="J572" s="39"/>
      <c r="K572" s="39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</row>
    <row r="573" spans="1:38" ht="15" x14ac:dyDescent="0.25">
      <c r="A573" s="37"/>
      <c r="B573" s="37"/>
      <c r="C573" s="37"/>
      <c r="D573" s="37"/>
      <c r="E573" s="37"/>
      <c r="F573" s="37"/>
      <c r="G573" s="139"/>
      <c r="H573" s="37"/>
      <c r="I573" s="37"/>
      <c r="J573" s="39"/>
      <c r="K573" s="39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</row>
    <row r="574" spans="1:38" ht="15" x14ac:dyDescent="0.25">
      <c r="A574" s="37"/>
      <c r="B574" s="37"/>
      <c r="C574" s="37"/>
      <c r="D574" s="37"/>
      <c r="E574" s="37"/>
      <c r="F574" s="37"/>
      <c r="G574" s="139"/>
      <c r="H574" s="37"/>
      <c r="I574" s="37"/>
      <c r="J574" s="39"/>
      <c r="K574" s="39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</row>
    <row r="575" spans="1:38" ht="15" x14ac:dyDescent="0.25">
      <c r="A575" s="37"/>
      <c r="B575" s="37"/>
      <c r="C575" s="37"/>
      <c r="D575" s="37"/>
      <c r="E575" s="37"/>
      <c r="F575" s="37"/>
      <c r="G575" s="139"/>
      <c r="H575" s="37"/>
      <c r="I575" s="37"/>
      <c r="J575" s="39"/>
      <c r="K575" s="39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</row>
    <row r="576" spans="1:38" ht="15" x14ac:dyDescent="0.25">
      <c r="A576" s="37"/>
      <c r="B576" s="37"/>
      <c r="C576" s="37"/>
      <c r="D576" s="37"/>
      <c r="E576" s="37"/>
      <c r="F576" s="37"/>
      <c r="G576" s="139"/>
      <c r="H576" s="37"/>
      <c r="I576" s="37"/>
      <c r="J576" s="39"/>
      <c r="K576" s="39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</row>
    <row r="577" spans="1:38" ht="15" x14ac:dyDescent="0.25">
      <c r="A577" s="37"/>
      <c r="B577" s="37"/>
      <c r="C577" s="37"/>
      <c r="D577" s="37"/>
      <c r="E577" s="37"/>
      <c r="F577" s="37"/>
      <c r="G577" s="139"/>
      <c r="H577" s="37"/>
      <c r="I577" s="37"/>
      <c r="J577" s="39"/>
      <c r="K577" s="39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</row>
    <row r="578" spans="1:38" ht="15" x14ac:dyDescent="0.25">
      <c r="A578" s="37"/>
      <c r="B578" s="37"/>
      <c r="C578" s="37"/>
      <c r="D578" s="37"/>
      <c r="E578" s="37"/>
      <c r="F578" s="37"/>
      <c r="G578" s="139"/>
      <c r="H578" s="37"/>
      <c r="I578" s="37"/>
      <c r="J578" s="39"/>
      <c r="K578" s="39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</row>
    <row r="579" spans="1:38" ht="15" x14ac:dyDescent="0.25">
      <c r="A579" s="37"/>
      <c r="B579" s="37"/>
      <c r="C579" s="37"/>
      <c r="D579" s="37"/>
      <c r="E579" s="37"/>
      <c r="F579" s="37"/>
      <c r="G579" s="139"/>
      <c r="H579" s="37"/>
      <c r="I579" s="37"/>
      <c r="J579" s="39"/>
      <c r="K579" s="39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</row>
    <row r="580" spans="1:38" ht="15" x14ac:dyDescent="0.25">
      <c r="A580" s="37"/>
      <c r="B580" s="37"/>
      <c r="C580" s="37"/>
      <c r="D580" s="37"/>
      <c r="E580" s="37"/>
      <c r="F580" s="37"/>
      <c r="G580" s="139"/>
      <c r="H580" s="37"/>
      <c r="I580" s="37"/>
      <c r="J580" s="39"/>
      <c r="K580" s="39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</row>
    <row r="581" spans="1:38" ht="15" x14ac:dyDescent="0.25">
      <c r="A581" s="37"/>
      <c r="B581" s="37"/>
      <c r="C581" s="37"/>
      <c r="D581" s="37"/>
      <c r="E581" s="37"/>
      <c r="F581" s="37"/>
      <c r="G581" s="139"/>
      <c r="H581" s="37"/>
      <c r="I581" s="37"/>
      <c r="J581" s="39"/>
      <c r="K581" s="39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</row>
    <row r="582" spans="1:38" ht="15" x14ac:dyDescent="0.25">
      <c r="A582" s="37"/>
      <c r="B582" s="37"/>
      <c r="C582" s="37"/>
      <c r="D582" s="37"/>
      <c r="E582" s="37"/>
      <c r="F582" s="37"/>
      <c r="G582" s="139"/>
      <c r="H582" s="37"/>
      <c r="I582" s="37"/>
      <c r="J582" s="39"/>
      <c r="K582" s="39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</row>
    <row r="583" spans="1:38" ht="15" x14ac:dyDescent="0.25">
      <c r="A583" s="37"/>
      <c r="B583" s="37"/>
      <c r="C583" s="37"/>
      <c r="D583" s="37"/>
      <c r="E583" s="37"/>
      <c r="F583" s="37"/>
      <c r="G583" s="139"/>
      <c r="H583" s="37"/>
      <c r="I583" s="37"/>
      <c r="J583" s="39"/>
      <c r="K583" s="39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</row>
    <row r="584" spans="1:38" ht="15" x14ac:dyDescent="0.25">
      <c r="A584" s="37"/>
      <c r="B584" s="37"/>
      <c r="C584" s="37"/>
      <c r="D584" s="37"/>
      <c r="E584" s="37"/>
      <c r="F584" s="37"/>
      <c r="G584" s="139"/>
      <c r="H584" s="37"/>
      <c r="I584" s="37"/>
      <c r="J584" s="39"/>
      <c r="K584" s="39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</row>
    <row r="585" spans="1:38" ht="15" x14ac:dyDescent="0.25">
      <c r="A585" s="37"/>
      <c r="B585" s="37"/>
      <c r="C585" s="37"/>
      <c r="D585" s="37"/>
      <c r="E585" s="37"/>
      <c r="F585" s="37"/>
      <c r="G585" s="139"/>
      <c r="H585" s="37"/>
      <c r="I585" s="37"/>
      <c r="J585" s="39"/>
      <c r="K585" s="39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</row>
    <row r="586" spans="1:38" ht="15" x14ac:dyDescent="0.25">
      <c r="A586" s="37"/>
      <c r="B586" s="37"/>
      <c r="C586" s="37"/>
      <c r="D586" s="37"/>
      <c r="E586" s="37"/>
      <c r="F586" s="37"/>
      <c r="G586" s="139"/>
      <c r="H586" s="37"/>
      <c r="I586" s="37"/>
      <c r="J586" s="39"/>
      <c r="K586" s="39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</row>
    <row r="587" spans="1:38" ht="15" x14ac:dyDescent="0.25">
      <c r="A587" s="37"/>
      <c r="B587" s="37"/>
      <c r="C587" s="37"/>
      <c r="D587" s="37"/>
      <c r="E587" s="37"/>
      <c r="F587" s="37"/>
      <c r="G587" s="139"/>
      <c r="H587" s="37"/>
      <c r="I587" s="37"/>
      <c r="J587" s="39"/>
      <c r="K587" s="39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</row>
    <row r="588" spans="1:38" ht="15" x14ac:dyDescent="0.25">
      <c r="A588" s="37"/>
      <c r="B588" s="37"/>
      <c r="C588" s="37"/>
      <c r="D588" s="37"/>
      <c r="E588" s="37"/>
      <c r="F588" s="37"/>
      <c r="G588" s="139"/>
      <c r="H588" s="37"/>
      <c r="I588" s="37"/>
      <c r="J588" s="39"/>
      <c r="K588" s="39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</row>
    <row r="589" spans="1:38" ht="15" x14ac:dyDescent="0.25">
      <c r="A589" s="37"/>
      <c r="B589" s="37"/>
      <c r="C589" s="37"/>
      <c r="D589" s="37"/>
      <c r="E589" s="37"/>
      <c r="F589" s="37"/>
      <c r="G589" s="139"/>
      <c r="H589" s="37"/>
      <c r="I589" s="37"/>
      <c r="J589" s="39"/>
      <c r="K589" s="39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</row>
    <row r="590" spans="1:38" ht="15" x14ac:dyDescent="0.25">
      <c r="A590" s="37"/>
      <c r="B590" s="37"/>
      <c r="C590" s="37"/>
      <c r="D590" s="37"/>
      <c r="E590" s="37"/>
      <c r="F590" s="37"/>
      <c r="G590" s="139"/>
      <c r="H590" s="37"/>
      <c r="I590" s="37"/>
      <c r="J590" s="39"/>
      <c r="K590" s="39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</row>
    <row r="591" spans="1:38" ht="15" x14ac:dyDescent="0.25">
      <c r="A591" s="37"/>
      <c r="B591" s="37"/>
      <c r="C591" s="37"/>
      <c r="D591" s="37"/>
      <c r="E591" s="37"/>
      <c r="F591" s="37"/>
      <c r="G591" s="139"/>
      <c r="H591" s="37"/>
      <c r="I591" s="37"/>
      <c r="J591" s="39"/>
      <c r="K591" s="39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</row>
    <row r="592" spans="1:38" ht="15" x14ac:dyDescent="0.25">
      <c r="A592" s="37"/>
      <c r="B592" s="37"/>
      <c r="C592" s="37"/>
      <c r="D592" s="37"/>
      <c r="E592" s="37"/>
      <c r="F592" s="37"/>
      <c r="G592" s="139"/>
      <c r="H592" s="37"/>
      <c r="I592" s="37"/>
      <c r="J592" s="39"/>
      <c r="K592" s="39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</row>
    <row r="593" spans="1:38" ht="15" x14ac:dyDescent="0.25">
      <c r="A593" s="37"/>
      <c r="B593" s="37"/>
      <c r="C593" s="37"/>
      <c r="D593" s="37"/>
      <c r="E593" s="37"/>
      <c r="F593" s="37"/>
      <c r="G593" s="139"/>
      <c r="H593" s="37"/>
      <c r="I593" s="37"/>
      <c r="J593" s="39"/>
      <c r="K593" s="39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</row>
    <row r="594" spans="1:38" ht="15" x14ac:dyDescent="0.25">
      <c r="A594" s="37"/>
      <c r="B594" s="37"/>
      <c r="C594" s="37"/>
      <c r="D594" s="37"/>
      <c r="E594" s="37"/>
      <c r="F594" s="37"/>
      <c r="G594" s="139"/>
      <c r="H594" s="37"/>
      <c r="I594" s="37"/>
      <c r="J594" s="39"/>
      <c r="K594" s="39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</row>
    <row r="595" spans="1:38" ht="15" x14ac:dyDescent="0.25">
      <c r="A595" s="37"/>
      <c r="B595" s="37"/>
      <c r="C595" s="37"/>
      <c r="D595" s="37"/>
      <c r="E595" s="37"/>
      <c r="F595" s="37"/>
      <c r="G595" s="139"/>
      <c r="H595" s="37"/>
      <c r="I595" s="37"/>
      <c r="J595" s="39"/>
      <c r="K595" s="39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</row>
    <row r="596" spans="1:38" ht="15" x14ac:dyDescent="0.25">
      <c r="A596" s="37"/>
      <c r="B596" s="37"/>
      <c r="C596" s="37"/>
      <c r="D596" s="37"/>
      <c r="E596" s="37"/>
      <c r="F596" s="37"/>
      <c r="G596" s="139"/>
      <c r="H596" s="37"/>
      <c r="I596" s="37"/>
      <c r="J596" s="39"/>
      <c r="K596" s="39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</row>
    <row r="597" spans="1:38" ht="15" x14ac:dyDescent="0.25">
      <c r="A597" s="37"/>
      <c r="B597" s="37"/>
      <c r="C597" s="37"/>
      <c r="D597" s="37"/>
      <c r="E597" s="37"/>
      <c r="F597" s="37"/>
      <c r="G597" s="139"/>
      <c r="H597" s="37"/>
      <c r="I597" s="37"/>
      <c r="J597" s="39"/>
      <c r="K597" s="39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</row>
    <row r="598" spans="1:38" ht="15" x14ac:dyDescent="0.25">
      <c r="A598" s="37"/>
      <c r="B598" s="37"/>
      <c r="C598" s="37"/>
      <c r="D598" s="37"/>
      <c r="E598" s="37"/>
      <c r="F598" s="37"/>
      <c r="G598" s="139"/>
      <c r="H598" s="37"/>
      <c r="I598" s="37"/>
      <c r="J598" s="39"/>
      <c r="K598" s="39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</row>
    <row r="599" spans="1:38" ht="15" x14ac:dyDescent="0.25">
      <c r="A599" s="37"/>
      <c r="B599" s="37"/>
      <c r="C599" s="37"/>
      <c r="D599" s="37"/>
      <c r="E599" s="37"/>
      <c r="F599" s="37"/>
      <c r="G599" s="139"/>
      <c r="H599" s="37"/>
      <c r="I599" s="37"/>
      <c r="J599" s="39"/>
      <c r="K599" s="39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</row>
    <row r="600" spans="1:38" ht="15" x14ac:dyDescent="0.25">
      <c r="A600" s="37"/>
      <c r="B600" s="37"/>
      <c r="C600" s="37"/>
      <c r="D600" s="37"/>
      <c r="E600" s="37"/>
      <c r="F600" s="37"/>
      <c r="G600" s="139"/>
      <c r="H600" s="37"/>
      <c r="I600" s="37"/>
      <c r="J600" s="39"/>
      <c r="K600" s="39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</row>
    <row r="601" spans="1:38" ht="15" x14ac:dyDescent="0.25">
      <c r="A601" s="37"/>
      <c r="B601" s="37"/>
      <c r="C601" s="37"/>
      <c r="D601" s="37"/>
      <c r="E601" s="37"/>
      <c r="F601" s="37"/>
      <c r="G601" s="139"/>
      <c r="H601" s="37"/>
      <c r="I601" s="37"/>
      <c r="J601" s="39"/>
      <c r="K601" s="39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</row>
    <row r="602" spans="1:38" ht="15" x14ac:dyDescent="0.25">
      <c r="A602" s="37"/>
      <c r="B602" s="37"/>
      <c r="C602" s="37"/>
      <c r="D602" s="37"/>
      <c r="E602" s="37"/>
      <c r="F602" s="37"/>
      <c r="G602" s="139"/>
      <c r="H602" s="37"/>
      <c r="I602" s="37"/>
      <c r="J602" s="39"/>
      <c r="K602" s="39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</row>
    <row r="603" spans="1:38" ht="15" x14ac:dyDescent="0.25">
      <c r="A603" s="37"/>
      <c r="B603" s="37"/>
      <c r="C603" s="37"/>
      <c r="D603" s="37"/>
      <c r="E603" s="37"/>
      <c r="F603" s="37"/>
      <c r="G603" s="139"/>
      <c r="H603" s="37"/>
      <c r="I603" s="37"/>
      <c r="J603" s="39"/>
      <c r="K603" s="39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</row>
    <row r="604" spans="1:38" ht="15" x14ac:dyDescent="0.25">
      <c r="A604" s="37"/>
      <c r="B604" s="37"/>
      <c r="C604" s="37"/>
      <c r="D604" s="37"/>
      <c r="E604" s="37"/>
      <c r="F604" s="37"/>
      <c r="G604" s="139"/>
      <c r="H604" s="37"/>
      <c r="I604" s="37"/>
      <c r="J604" s="39"/>
      <c r="K604" s="39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</row>
    <row r="605" spans="1:38" ht="15" x14ac:dyDescent="0.25">
      <c r="A605" s="37"/>
      <c r="B605" s="37"/>
      <c r="C605" s="37"/>
      <c r="D605" s="37"/>
      <c r="E605" s="37"/>
      <c r="F605" s="37"/>
      <c r="G605" s="139"/>
      <c r="H605" s="37"/>
      <c r="I605" s="37"/>
      <c r="J605" s="39"/>
      <c r="K605" s="39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</row>
    <row r="606" spans="1:38" ht="15" x14ac:dyDescent="0.25">
      <c r="A606" s="37"/>
      <c r="B606" s="37"/>
      <c r="C606" s="37"/>
      <c r="D606" s="37"/>
      <c r="E606" s="37"/>
      <c r="F606" s="37"/>
      <c r="G606" s="139"/>
      <c r="H606" s="37"/>
      <c r="I606" s="37"/>
      <c r="J606" s="39"/>
      <c r="K606" s="39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</row>
    <row r="607" spans="1:38" ht="15" x14ac:dyDescent="0.25">
      <c r="A607" s="37"/>
      <c r="B607" s="37"/>
      <c r="C607" s="37"/>
      <c r="D607" s="37"/>
      <c r="E607" s="37"/>
      <c r="F607" s="37"/>
      <c r="G607" s="139"/>
      <c r="H607" s="37"/>
      <c r="I607" s="37"/>
      <c r="J607" s="39"/>
      <c r="K607" s="39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</row>
    <row r="608" spans="1:38" ht="15" x14ac:dyDescent="0.25">
      <c r="A608" s="37"/>
      <c r="B608" s="37"/>
      <c r="C608" s="37"/>
      <c r="D608" s="37"/>
      <c r="E608" s="37"/>
      <c r="F608" s="37"/>
      <c r="G608" s="139"/>
      <c r="H608" s="37"/>
      <c r="I608" s="37"/>
      <c r="J608" s="39"/>
      <c r="K608" s="39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</row>
    <row r="609" spans="1:38" ht="15" x14ac:dyDescent="0.25">
      <c r="A609" s="37"/>
      <c r="B609" s="37"/>
      <c r="C609" s="37"/>
      <c r="D609" s="37"/>
      <c r="E609" s="37"/>
      <c r="F609" s="37"/>
      <c r="G609" s="139"/>
      <c r="H609" s="37"/>
      <c r="I609" s="37"/>
      <c r="J609" s="39"/>
      <c r="K609" s="39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</row>
    <row r="610" spans="1:38" ht="15" x14ac:dyDescent="0.25">
      <c r="A610" s="37"/>
      <c r="B610" s="37"/>
      <c r="C610" s="37"/>
      <c r="D610" s="37"/>
      <c r="E610" s="37"/>
      <c r="F610" s="37"/>
      <c r="G610" s="139"/>
      <c r="H610" s="37"/>
      <c r="I610" s="37"/>
      <c r="J610" s="39"/>
      <c r="K610" s="39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</row>
    <row r="611" spans="1:38" ht="15" x14ac:dyDescent="0.25">
      <c r="A611" s="37"/>
      <c r="B611" s="37"/>
      <c r="C611" s="37"/>
      <c r="D611" s="37"/>
      <c r="E611" s="37"/>
      <c r="F611" s="37"/>
      <c r="G611" s="139"/>
      <c r="H611" s="37"/>
      <c r="I611" s="37"/>
      <c r="J611" s="39"/>
      <c r="K611" s="39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</row>
    <row r="612" spans="1:38" ht="15" x14ac:dyDescent="0.25">
      <c r="A612" s="37"/>
      <c r="B612" s="37"/>
      <c r="C612" s="37"/>
      <c r="D612" s="37"/>
      <c r="E612" s="37"/>
      <c r="F612" s="37"/>
      <c r="G612" s="139"/>
      <c r="H612" s="37"/>
      <c r="I612" s="37"/>
      <c r="J612" s="39"/>
      <c r="K612" s="39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</row>
    <row r="613" spans="1:38" ht="15" x14ac:dyDescent="0.25">
      <c r="A613" s="37"/>
      <c r="B613" s="37"/>
      <c r="C613" s="37"/>
      <c r="D613" s="37"/>
      <c r="E613" s="37"/>
      <c r="F613" s="37"/>
      <c r="G613" s="139"/>
      <c r="H613" s="37"/>
      <c r="I613" s="37"/>
      <c r="J613" s="39"/>
      <c r="K613" s="39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</row>
    <row r="614" spans="1:38" ht="15" x14ac:dyDescent="0.25">
      <c r="A614" s="37"/>
      <c r="B614" s="37"/>
      <c r="C614" s="37"/>
      <c r="D614" s="37"/>
      <c r="E614" s="37"/>
      <c r="F614" s="37"/>
      <c r="G614" s="139"/>
      <c r="H614" s="37"/>
      <c r="I614" s="37"/>
      <c r="J614" s="39"/>
      <c r="K614" s="39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</row>
    <row r="615" spans="1:38" ht="15" x14ac:dyDescent="0.25">
      <c r="A615" s="37"/>
      <c r="B615" s="37"/>
      <c r="C615" s="37"/>
      <c r="D615" s="37"/>
      <c r="E615" s="37"/>
      <c r="F615" s="37"/>
      <c r="G615" s="139"/>
      <c r="H615" s="37"/>
      <c r="I615" s="37"/>
      <c r="J615" s="39"/>
      <c r="K615" s="39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</row>
    <row r="616" spans="1:38" ht="15" x14ac:dyDescent="0.25">
      <c r="A616" s="37"/>
      <c r="B616" s="37"/>
      <c r="C616" s="37"/>
      <c r="D616" s="37"/>
      <c r="E616" s="37"/>
      <c r="F616" s="37"/>
      <c r="G616" s="139"/>
      <c r="H616" s="37"/>
      <c r="I616" s="37"/>
      <c r="J616" s="39"/>
      <c r="K616" s="39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</row>
    <row r="617" spans="1:38" ht="15" x14ac:dyDescent="0.25">
      <c r="A617" s="37"/>
      <c r="B617" s="37"/>
      <c r="C617" s="37"/>
      <c r="D617" s="37"/>
      <c r="E617" s="37"/>
      <c r="F617" s="37"/>
      <c r="G617" s="139"/>
      <c r="H617" s="37"/>
      <c r="I617" s="37"/>
      <c r="J617" s="39"/>
      <c r="K617" s="39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</row>
    <row r="618" spans="1:38" ht="15" x14ac:dyDescent="0.25">
      <c r="A618" s="37"/>
      <c r="B618" s="37"/>
      <c r="C618" s="37"/>
      <c r="D618" s="37"/>
      <c r="E618" s="37"/>
      <c r="F618" s="37"/>
      <c r="G618" s="139"/>
      <c r="H618" s="37"/>
      <c r="I618" s="37"/>
      <c r="J618" s="39"/>
      <c r="K618" s="39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</row>
    <row r="619" spans="1:38" ht="15" x14ac:dyDescent="0.25">
      <c r="A619" s="37"/>
      <c r="B619" s="37"/>
      <c r="C619" s="37"/>
      <c r="D619" s="37"/>
      <c r="E619" s="37"/>
      <c r="F619" s="37"/>
      <c r="G619" s="139"/>
      <c r="H619" s="37"/>
      <c r="I619" s="37"/>
      <c r="J619" s="39"/>
      <c r="K619" s="39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</row>
    <row r="620" spans="1:38" ht="15" x14ac:dyDescent="0.25">
      <c r="A620" s="37"/>
      <c r="B620" s="37"/>
      <c r="C620" s="37"/>
      <c r="D620" s="37"/>
      <c r="E620" s="37"/>
      <c r="F620" s="37"/>
      <c r="G620" s="139"/>
      <c r="H620" s="37"/>
      <c r="I620" s="37"/>
      <c r="J620" s="39"/>
      <c r="K620" s="39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</row>
    <row r="621" spans="1:38" ht="15" x14ac:dyDescent="0.25">
      <c r="A621" s="37"/>
      <c r="B621" s="37"/>
      <c r="C621" s="37"/>
      <c r="D621" s="37"/>
      <c r="E621" s="37"/>
      <c r="F621" s="37"/>
      <c r="G621" s="139"/>
      <c r="H621" s="37"/>
      <c r="I621" s="37"/>
      <c r="J621" s="39"/>
      <c r="K621" s="39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</row>
    <row r="622" spans="1:38" ht="15" x14ac:dyDescent="0.25">
      <c r="A622" s="37"/>
      <c r="B622" s="37"/>
      <c r="C622" s="37"/>
      <c r="D622" s="37"/>
      <c r="E622" s="37"/>
      <c r="F622" s="37"/>
      <c r="G622" s="139"/>
      <c r="H622" s="37"/>
      <c r="I622" s="37"/>
      <c r="J622" s="39"/>
      <c r="K622" s="39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</row>
    <row r="623" spans="1:38" ht="15" x14ac:dyDescent="0.25">
      <c r="A623" s="37"/>
      <c r="B623" s="37"/>
      <c r="C623" s="37"/>
      <c r="D623" s="37"/>
      <c r="E623" s="37"/>
      <c r="F623" s="37"/>
      <c r="G623" s="139"/>
      <c r="H623" s="37"/>
      <c r="I623" s="37"/>
      <c r="J623" s="39"/>
      <c r="K623" s="39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</row>
    <row r="624" spans="1:38" ht="15" x14ac:dyDescent="0.25">
      <c r="A624" s="37"/>
      <c r="B624" s="37"/>
      <c r="C624" s="37"/>
      <c r="D624" s="37"/>
      <c r="E624" s="37"/>
      <c r="F624" s="37"/>
      <c r="G624" s="139"/>
      <c r="H624" s="37"/>
      <c r="I624" s="37"/>
      <c r="J624" s="39"/>
      <c r="K624" s="39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</row>
    <row r="625" spans="1:38" ht="15" x14ac:dyDescent="0.25">
      <c r="A625" s="37"/>
      <c r="B625" s="37"/>
      <c r="C625" s="37"/>
      <c r="D625" s="37"/>
      <c r="E625" s="37"/>
      <c r="F625" s="37"/>
      <c r="G625" s="139"/>
      <c r="H625" s="37"/>
      <c r="I625" s="37"/>
      <c r="J625" s="39"/>
      <c r="K625" s="39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</row>
    <row r="626" spans="1:38" ht="15" x14ac:dyDescent="0.25">
      <c r="A626" s="37"/>
      <c r="B626" s="37"/>
      <c r="C626" s="37"/>
      <c r="D626" s="37"/>
      <c r="E626" s="37"/>
      <c r="F626" s="37"/>
      <c r="G626" s="139"/>
      <c r="H626" s="37"/>
      <c r="I626" s="37"/>
      <c r="J626" s="39"/>
      <c r="K626" s="39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</row>
    <row r="627" spans="1:38" ht="15" x14ac:dyDescent="0.25">
      <c r="A627" s="37"/>
      <c r="B627" s="37"/>
      <c r="C627" s="37"/>
      <c r="D627" s="37"/>
      <c r="E627" s="37"/>
      <c r="F627" s="37"/>
      <c r="G627" s="139"/>
      <c r="H627" s="37"/>
      <c r="I627" s="37"/>
      <c r="J627" s="39"/>
      <c r="K627" s="39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</row>
    <row r="628" spans="1:38" ht="15" x14ac:dyDescent="0.25">
      <c r="A628" s="37"/>
      <c r="B628" s="37"/>
      <c r="C628" s="37"/>
      <c r="D628" s="37"/>
      <c r="E628" s="37"/>
      <c r="F628" s="37"/>
      <c r="G628" s="139"/>
      <c r="H628" s="37"/>
      <c r="I628" s="37"/>
      <c r="J628" s="39"/>
      <c r="K628" s="39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</row>
    <row r="629" spans="1:38" ht="15" x14ac:dyDescent="0.25">
      <c r="A629" s="37"/>
      <c r="B629" s="37"/>
      <c r="C629" s="37"/>
      <c r="D629" s="37"/>
      <c r="E629" s="37"/>
      <c r="F629" s="37"/>
      <c r="G629" s="139"/>
      <c r="H629" s="37"/>
      <c r="I629" s="37"/>
      <c r="J629" s="39"/>
      <c r="K629" s="39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</row>
    <row r="630" spans="1:38" ht="15" x14ac:dyDescent="0.25">
      <c r="A630" s="37"/>
      <c r="B630" s="37"/>
      <c r="C630" s="37"/>
      <c r="D630" s="37"/>
      <c r="E630" s="37"/>
      <c r="F630" s="37"/>
      <c r="G630" s="139"/>
      <c r="H630" s="37"/>
      <c r="I630" s="37"/>
      <c r="J630" s="39"/>
      <c r="K630" s="39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</row>
    <row r="631" spans="1:38" ht="15" x14ac:dyDescent="0.25">
      <c r="A631" s="37"/>
      <c r="B631" s="37"/>
      <c r="C631" s="37"/>
      <c r="D631" s="37"/>
      <c r="E631" s="37"/>
      <c r="F631" s="37"/>
      <c r="G631" s="139"/>
      <c r="H631" s="37"/>
      <c r="I631" s="37"/>
      <c r="J631" s="39"/>
      <c r="K631" s="39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</row>
    <row r="632" spans="1:38" ht="15" x14ac:dyDescent="0.25">
      <c r="A632" s="37"/>
      <c r="B632" s="37"/>
      <c r="C632" s="37"/>
      <c r="D632" s="37"/>
      <c r="E632" s="37"/>
      <c r="F632" s="37"/>
      <c r="G632" s="139"/>
      <c r="H632" s="37"/>
      <c r="I632" s="37"/>
      <c r="J632" s="39"/>
      <c r="K632" s="39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</row>
    <row r="633" spans="1:38" ht="15" x14ac:dyDescent="0.25">
      <c r="A633" s="37"/>
      <c r="B633" s="37"/>
      <c r="C633" s="37"/>
      <c r="D633" s="37"/>
      <c r="E633" s="37"/>
      <c r="F633" s="37"/>
      <c r="G633" s="139"/>
      <c r="H633" s="37"/>
      <c r="I633" s="37"/>
      <c r="J633" s="39"/>
      <c r="K633" s="39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</row>
    <row r="634" spans="1:38" ht="15" x14ac:dyDescent="0.25">
      <c r="A634" s="37"/>
      <c r="B634" s="37"/>
      <c r="C634" s="37"/>
      <c r="D634" s="37"/>
      <c r="E634" s="37"/>
      <c r="F634" s="37"/>
      <c r="G634" s="139"/>
      <c r="H634" s="37"/>
      <c r="I634" s="37"/>
      <c r="J634" s="39"/>
      <c r="K634" s="39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</row>
    <row r="635" spans="1:38" ht="15" x14ac:dyDescent="0.25">
      <c r="A635" s="37"/>
      <c r="B635" s="37"/>
      <c r="C635" s="37"/>
      <c r="D635" s="37"/>
      <c r="E635" s="37"/>
      <c r="F635" s="37"/>
      <c r="G635" s="139"/>
      <c r="H635" s="37"/>
      <c r="I635" s="37"/>
      <c r="J635" s="39"/>
      <c r="K635" s="39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</row>
    <row r="636" spans="1:38" ht="15" x14ac:dyDescent="0.25">
      <c r="A636" s="37"/>
      <c r="B636" s="37"/>
      <c r="C636" s="37"/>
      <c r="D636" s="37"/>
      <c r="E636" s="37"/>
      <c r="F636" s="37"/>
      <c r="G636" s="139"/>
      <c r="H636" s="37"/>
      <c r="I636" s="37"/>
      <c r="J636" s="39"/>
      <c r="K636" s="39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</row>
    <row r="637" spans="1:38" ht="15" x14ac:dyDescent="0.25">
      <c r="A637" s="37"/>
      <c r="B637" s="37"/>
      <c r="C637" s="37"/>
      <c r="D637" s="37"/>
      <c r="E637" s="37"/>
      <c r="F637" s="37"/>
      <c r="G637" s="139"/>
      <c r="H637" s="37"/>
      <c r="I637" s="37"/>
      <c r="J637" s="39"/>
      <c r="K637" s="39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</row>
    <row r="638" spans="1:38" ht="15" x14ac:dyDescent="0.25">
      <c r="A638" s="37"/>
      <c r="B638" s="37"/>
      <c r="C638" s="37"/>
      <c r="D638" s="37"/>
      <c r="E638" s="37"/>
      <c r="F638" s="37"/>
      <c r="G638" s="139"/>
      <c r="H638" s="37"/>
      <c r="I638" s="37"/>
      <c r="J638" s="39"/>
      <c r="K638" s="39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</row>
    <row r="639" spans="1:38" ht="15" x14ac:dyDescent="0.25">
      <c r="A639" s="37"/>
      <c r="B639" s="37"/>
      <c r="C639" s="37"/>
      <c r="D639" s="37"/>
      <c r="E639" s="37"/>
      <c r="F639" s="37"/>
      <c r="G639" s="139"/>
      <c r="H639" s="37"/>
      <c r="I639" s="37"/>
      <c r="J639" s="39"/>
      <c r="K639" s="39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</row>
    <row r="640" spans="1:38" ht="15" x14ac:dyDescent="0.25">
      <c r="A640" s="37"/>
      <c r="B640" s="37"/>
      <c r="C640" s="37"/>
      <c r="D640" s="37"/>
      <c r="E640" s="37"/>
      <c r="F640" s="37"/>
      <c r="G640" s="139"/>
      <c r="H640" s="37"/>
      <c r="I640" s="37"/>
      <c r="J640" s="39"/>
      <c r="K640" s="39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</row>
    <row r="641" spans="1:38" ht="15" x14ac:dyDescent="0.25">
      <c r="A641" s="37"/>
      <c r="B641" s="37"/>
      <c r="C641" s="37"/>
      <c r="D641" s="37"/>
      <c r="E641" s="37"/>
      <c r="F641" s="37"/>
      <c r="G641" s="139"/>
      <c r="H641" s="37"/>
      <c r="I641" s="37"/>
      <c r="J641" s="39"/>
      <c r="K641" s="39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</row>
    <row r="642" spans="1:38" ht="15" x14ac:dyDescent="0.25">
      <c r="A642" s="37"/>
      <c r="B642" s="37"/>
      <c r="C642" s="37"/>
      <c r="D642" s="37"/>
      <c r="E642" s="37"/>
      <c r="F642" s="37"/>
      <c r="G642" s="139"/>
      <c r="H642" s="37"/>
      <c r="I642" s="37"/>
      <c r="J642" s="39"/>
      <c r="K642" s="39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</row>
    <row r="643" spans="1:38" ht="15" x14ac:dyDescent="0.25">
      <c r="A643" s="37"/>
      <c r="B643" s="37"/>
      <c r="C643" s="37"/>
      <c r="D643" s="37"/>
      <c r="E643" s="37"/>
      <c r="F643" s="37"/>
      <c r="G643" s="139"/>
      <c r="H643" s="37"/>
      <c r="I643" s="37"/>
      <c r="J643" s="39"/>
      <c r="K643" s="39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</row>
    <row r="644" spans="1:38" ht="15" x14ac:dyDescent="0.25">
      <c r="A644" s="37"/>
      <c r="B644" s="37"/>
      <c r="C644" s="37"/>
      <c r="D644" s="37"/>
      <c r="E644" s="37"/>
      <c r="F644" s="37"/>
      <c r="G644" s="139"/>
      <c r="H644" s="37"/>
      <c r="I644" s="37"/>
      <c r="J644" s="39"/>
      <c r="K644" s="39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</row>
    <row r="645" spans="1:38" ht="15" x14ac:dyDescent="0.25">
      <c r="A645" s="37"/>
      <c r="B645" s="37"/>
      <c r="C645" s="37"/>
      <c r="D645" s="37"/>
      <c r="E645" s="37"/>
      <c r="F645" s="37"/>
      <c r="G645" s="139"/>
      <c r="H645" s="37"/>
      <c r="I645" s="37"/>
      <c r="J645" s="39"/>
      <c r="K645" s="39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</row>
    <row r="646" spans="1:38" ht="15" x14ac:dyDescent="0.25">
      <c r="A646" s="37"/>
      <c r="B646" s="37"/>
      <c r="C646" s="37"/>
      <c r="D646" s="37"/>
      <c r="E646" s="37"/>
      <c r="F646" s="37"/>
      <c r="G646" s="139"/>
      <c r="H646" s="37"/>
      <c r="I646" s="37"/>
      <c r="J646" s="39"/>
      <c r="K646" s="39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</row>
    <row r="647" spans="1:38" ht="15" x14ac:dyDescent="0.25">
      <c r="A647" s="37"/>
      <c r="B647" s="37"/>
      <c r="C647" s="37"/>
      <c r="D647" s="37"/>
      <c r="E647" s="37"/>
      <c r="F647" s="37"/>
      <c r="G647" s="139"/>
      <c r="H647" s="37"/>
      <c r="I647" s="37"/>
      <c r="J647" s="39"/>
      <c r="K647" s="39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</row>
    <row r="648" spans="1:38" ht="15" x14ac:dyDescent="0.25">
      <c r="A648" s="37"/>
      <c r="B648" s="37"/>
      <c r="C648" s="37"/>
      <c r="D648" s="37"/>
      <c r="E648" s="37"/>
      <c r="F648" s="37"/>
      <c r="G648" s="139"/>
      <c r="H648" s="37"/>
      <c r="I648" s="37"/>
      <c r="J648" s="39"/>
      <c r="K648" s="39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</row>
    <row r="649" spans="1:38" ht="15" x14ac:dyDescent="0.25">
      <c r="A649" s="37"/>
      <c r="B649" s="37"/>
      <c r="C649" s="37"/>
      <c r="D649" s="37"/>
      <c r="E649" s="37"/>
      <c r="F649" s="37"/>
      <c r="G649" s="139"/>
      <c r="H649" s="37"/>
      <c r="I649" s="37"/>
      <c r="J649" s="39"/>
      <c r="K649" s="39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</row>
    <row r="650" spans="1:38" ht="15" x14ac:dyDescent="0.25">
      <c r="A650" s="37"/>
      <c r="B650" s="37"/>
      <c r="C650" s="37"/>
      <c r="D650" s="37"/>
      <c r="E650" s="37"/>
      <c r="F650" s="37"/>
      <c r="G650" s="139"/>
      <c r="H650" s="37"/>
      <c r="I650" s="37"/>
      <c r="J650" s="39"/>
      <c r="K650" s="39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</row>
    <row r="651" spans="1:38" ht="15" x14ac:dyDescent="0.25">
      <c r="A651" s="37"/>
      <c r="B651" s="37"/>
      <c r="C651" s="37"/>
      <c r="D651" s="37"/>
      <c r="E651" s="37"/>
      <c r="F651" s="37"/>
      <c r="G651" s="139"/>
      <c r="H651" s="37"/>
      <c r="I651" s="37"/>
      <c r="J651" s="39"/>
      <c r="K651" s="39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</row>
    <row r="652" spans="1:38" ht="15" x14ac:dyDescent="0.25">
      <c r="A652" s="37"/>
      <c r="B652" s="37"/>
      <c r="C652" s="37"/>
      <c r="D652" s="37"/>
      <c r="E652" s="37"/>
      <c r="F652" s="37"/>
      <c r="G652" s="139"/>
      <c r="H652" s="37"/>
      <c r="I652" s="37"/>
      <c r="J652" s="39"/>
      <c r="K652" s="39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</row>
    <row r="653" spans="1:38" ht="15" x14ac:dyDescent="0.25">
      <c r="A653" s="37"/>
      <c r="B653" s="37"/>
      <c r="C653" s="37"/>
      <c r="D653" s="37"/>
      <c r="E653" s="37"/>
      <c r="F653" s="37"/>
      <c r="G653" s="139"/>
      <c r="H653" s="37"/>
      <c r="I653" s="37"/>
      <c r="J653" s="39"/>
      <c r="K653" s="39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</row>
    <row r="654" spans="1:38" ht="15" x14ac:dyDescent="0.25">
      <c r="A654" s="37"/>
      <c r="B654" s="37"/>
      <c r="C654" s="37"/>
      <c r="D654" s="37"/>
      <c r="E654" s="37"/>
      <c r="F654" s="37"/>
      <c r="G654" s="139"/>
      <c r="H654" s="37"/>
      <c r="I654" s="37"/>
      <c r="J654" s="39"/>
      <c r="K654" s="39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</row>
    <row r="655" spans="1:38" ht="15" x14ac:dyDescent="0.25">
      <c r="A655" s="37"/>
      <c r="B655" s="37"/>
      <c r="C655" s="37"/>
      <c r="D655" s="37"/>
      <c r="E655" s="37"/>
      <c r="F655" s="37"/>
      <c r="G655" s="139"/>
      <c r="H655" s="37"/>
      <c r="I655" s="37"/>
      <c r="J655" s="39"/>
      <c r="K655" s="39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</row>
    <row r="656" spans="1:38" ht="15" x14ac:dyDescent="0.25">
      <c r="A656" s="37"/>
      <c r="B656" s="37"/>
      <c r="C656" s="37"/>
      <c r="D656" s="37"/>
      <c r="E656" s="37"/>
      <c r="F656" s="37"/>
      <c r="G656" s="139"/>
      <c r="H656" s="37"/>
      <c r="I656" s="37"/>
      <c r="J656" s="39"/>
      <c r="K656" s="39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</row>
    <row r="657" spans="1:38" ht="15" x14ac:dyDescent="0.25">
      <c r="A657" s="37"/>
      <c r="B657" s="37"/>
      <c r="C657" s="37"/>
      <c r="D657" s="37"/>
      <c r="E657" s="37"/>
      <c r="F657" s="37"/>
      <c r="G657" s="139"/>
      <c r="H657" s="37"/>
      <c r="I657" s="37"/>
      <c r="J657" s="39"/>
      <c r="K657" s="39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</row>
    <row r="658" spans="1:38" ht="15" x14ac:dyDescent="0.25">
      <c r="A658" s="37"/>
      <c r="B658" s="37"/>
      <c r="C658" s="37"/>
      <c r="D658" s="37"/>
      <c r="E658" s="37"/>
      <c r="F658" s="37"/>
      <c r="G658" s="139"/>
      <c r="H658" s="37"/>
      <c r="I658" s="37"/>
      <c r="J658" s="39"/>
      <c r="K658" s="39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</row>
    <row r="659" spans="1:38" ht="15" x14ac:dyDescent="0.25">
      <c r="A659" s="37"/>
      <c r="B659" s="37"/>
      <c r="C659" s="37"/>
      <c r="D659" s="37"/>
      <c r="E659" s="37"/>
      <c r="F659" s="37"/>
      <c r="G659" s="139"/>
      <c r="H659" s="37"/>
      <c r="I659" s="37"/>
      <c r="J659" s="39"/>
      <c r="K659" s="39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</row>
    <row r="660" spans="1:38" ht="15" x14ac:dyDescent="0.25">
      <c r="A660" s="37"/>
      <c r="B660" s="37"/>
      <c r="C660" s="37"/>
      <c r="D660" s="37"/>
      <c r="E660" s="37"/>
      <c r="F660" s="37"/>
      <c r="G660" s="139"/>
      <c r="H660" s="37"/>
      <c r="I660" s="37"/>
      <c r="J660" s="39"/>
      <c r="K660" s="39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</row>
    <row r="661" spans="1:38" ht="15" x14ac:dyDescent="0.25">
      <c r="A661" s="37"/>
      <c r="B661" s="37"/>
      <c r="C661" s="37"/>
      <c r="D661" s="37"/>
      <c r="E661" s="37"/>
      <c r="F661" s="37"/>
      <c r="G661" s="139"/>
      <c r="H661" s="37"/>
      <c r="I661" s="37"/>
      <c r="J661" s="39"/>
      <c r="K661" s="39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</row>
    <row r="662" spans="1:38" ht="15" x14ac:dyDescent="0.25">
      <c r="A662" s="37"/>
      <c r="B662" s="37"/>
      <c r="C662" s="37"/>
      <c r="D662" s="37"/>
      <c r="E662" s="37"/>
      <c r="F662" s="37"/>
      <c r="G662" s="139"/>
      <c r="H662" s="37"/>
      <c r="I662" s="37"/>
      <c r="J662" s="39"/>
      <c r="K662" s="39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</row>
    <row r="663" spans="1:38" ht="15" x14ac:dyDescent="0.25">
      <c r="A663" s="37"/>
      <c r="B663" s="37"/>
      <c r="C663" s="37"/>
      <c r="D663" s="37"/>
      <c r="E663" s="37"/>
      <c r="F663" s="37"/>
      <c r="G663" s="139"/>
      <c r="H663" s="37"/>
      <c r="I663" s="37"/>
      <c r="J663" s="39"/>
      <c r="K663" s="39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</row>
    <row r="664" spans="1:38" ht="15" x14ac:dyDescent="0.25">
      <c r="A664" s="37"/>
      <c r="B664" s="37"/>
      <c r="C664" s="37"/>
      <c r="D664" s="37"/>
      <c r="E664" s="37"/>
      <c r="F664" s="37"/>
      <c r="G664" s="139"/>
      <c r="H664" s="37"/>
      <c r="I664" s="37"/>
      <c r="J664" s="39"/>
      <c r="K664" s="39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</row>
    <row r="665" spans="1:38" ht="15" x14ac:dyDescent="0.25">
      <c r="A665" s="37"/>
      <c r="B665" s="37"/>
      <c r="C665" s="37"/>
      <c r="D665" s="37"/>
      <c r="E665" s="37"/>
      <c r="F665" s="37"/>
      <c r="G665" s="139"/>
      <c r="H665" s="37"/>
      <c r="I665" s="37"/>
      <c r="J665" s="39"/>
      <c r="K665" s="39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</row>
    <row r="666" spans="1:38" ht="15" x14ac:dyDescent="0.25">
      <c r="A666" s="37"/>
      <c r="B666" s="37"/>
      <c r="C666" s="37"/>
      <c r="D666" s="37"/>
      <c r="E666" s="37"/>
      <c r="F666" s="37"/>
      <c r="G666" s="139"/>
      <c r="H666" s="37"/>
      <c r="I666" s="37"/>
      <c r="J666" s="39"/>
      <c r="K666" s="39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</row>
    <row r="667" spans="1:38" ht="15" x14ac:dyDescent="0.25">
      <c r="A667" s="37"/>
      <c r="B667" s="37"/>
      <c r="C667" s="37"/>
      <c r="D667" s="37"/>
      <c r="E667" s="37"/>
      <c r="F667" s="37"/>
      <c r="G667" s="139"/>
      <c r="H667" s="37"/>
      <c r="I667" s="37"/>
      <c r="J667" s="39"/>
      <c r="K667" s="39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</row>
    <row r="668" spans="1:38" ht="15" x14ac:dyDescent="0.25">
      <c r="A668" s="37"/>
      <c r="B668" s="37"/>
      <c r="C668" s="37"/>
      <c r="D668" s="37"/>
      <c r="E668" s="37"/>
      <c r="F668" s="37"/>
      <c r="G668" s="139"/>
      <c r="H668" s="37"/>
      <c r="I668" s="37"/>
      <c r="J668" s="39"/>
      <c r="K668" s="39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</row>
    <row r="669" spans="1:38" ht="15" x14ac:dyDescent="0.25">
      <c r="A669" s="37"/>
      <c r="B669" s="37"/>
      <c r="C669" s="37"/>
      <c r="D669" s="37"/>
      <c r="E669" s="37"/>
      <c r="F669" s="37"/>
      <c r="G669" s="139"/>
      <c r="H669" s="37"/>
      <c r="I669" s="37"/>
      <c r="J669" s="39"/>
      <c r="K669" s="39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</row>
    <row r="670" spans="1:38" ht="15" x14ac:dyDescent="0.25">
      <c r="A670" s="37"/>
      <c r="B670" s="37"/>
      <c r="C670" s="37"/>
      <c r="D670" s="37"/>
      <c r="E670" s="37"/>
      <c r="F670" s="37"/>
      <c r="G670" s="139"/>
      <c r="H670" s="37"/>
      <c r="I670" s="37"/>
      <c r="J670" s="39"/>
      <c r="K670" s="39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</row>
    <row r="671" spans="1:38" ht="15" x14ac:dyDescent="0.25">
      <c r="A671" s="37"/>
      <c r="B671" s="37"/>
      <c r="C671" s="37"/>
      <c r="D671" s="37"/>
      <c r="E671" s="37"/>
      <c r="F671" s="37"/>
      <c r="G671" s="139"/>
      <c r="H671" s="37"/>
      <c r="I671" s="37"/>
      <c r="J671" s="39"/>
      <c r="K671" s="39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</row>
    <row r="672" spans="1:38" ht="15" x14ac:dyDescent="0.25">
      <c r="A672" s="37"/>
      <c r="B672" s="37"/>
      <c r="C672" s="37"/>
      <c r="D672" s="37"/>
      <c r="E672" s="37"/>
      <c r="F672" s="37"/>
      <c r="G672" s="139"/>
      <c r="H672" s="37"/>
      <c r="I672" s="37"/>
      <c r="J672" s="39"/>
      <c r="K672" s="39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</row>
    <row r="673" spans="1:38" ht="15" x14ac:dyDescent="0.25">
      <c r="A673" s="37"/>
      <c r="B673" s="37"/>
      <c r="C673" s="37"/>
      <c r="D673" s="37"/>
      <c r="E673" s="37"/>
      <c r="F673" s="37"/>
      <c r="G673" s="139"/>
      <c r="H673" s="37"/>
      <c r="I673" s="37"/>
      <c r="J673" s="39"/>
      <c r="K673" s="39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</row>
    <row r="674" spans="1:38" ht="15" x14ac:dyDescent="0.25">
      <c r="A674" s="37"/>
      <c r="B674" s="37"/>
      <c r="C674" s="37"/>
      <c r="D674" s="37"/>
      <c r="E674" s="37"/>
      <c r="F674" s="37"/>
      <c r="G674" s="139"/>
      <c r="H674" s="37"/>
      <c r="I674" s="37"/>
      <c r="J674" s="39"/>
      <c r="K674" s="39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</row>
    <row r="675" spans="1:38" ht="15" x14ac:dyDescent="0.25">
      <c r="A675" s="37"/>
      <c r="B675" s="37"/>
      <c r="C675" s="37"/>
      <c r="D675" s="37"/>
      <c r="E675" s="37"/>
      <c r="F675" s="37"/>
      <c r="G675" s="139"/>
      <c r="H675" s="37"/>
      <c r="I675" s="37"/>
      <c r="J675" s="39"/>
      <c r="K675" s="39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</row>
    <row r="676" spans="1:38" ht="15" x14ac:dyDescent="0.25">
      <c r="A676" s="37"/>
      <c r="B676" s="37"/>
      <c r="C676" s="37"/>
      <c r="D676" s="37"/>
      <c r="E676" s="37"/>
      <c r="F676" s="37"/>
      <c r="G676" s="139"/>
      <c r="H676" s="37"/>
      <c r="I676" s="37"/>
      <c r="J676" s="39"/>
      <c r="K676" s="39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</row>
    <row r="677" spans="1:38" ht="15" x14ac:dyDescent="0.25">
      <c r="A677" s="37"/>
      <c r="B677" s="37"/>
      <c r="C677" s="37"/>
      <c r="D677" s="37"/>
      <c r="E677" s="37"/>
      <c r="F677" s="37"/>
      <c r="G677" s="139"/>
      <c r="H677" s="37"/>
      <c r="I677" s="37"/>
      <c r="J677" s="39"/>
      <c r="K677" s="39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</row>
    <row r="678" spans="1:38" ht="15" x14ac:dyDescent="0.25">
      <c r="A678" s="37"/>
      <c r="B678" s="37"/>
      <c r="C678" s="37"/>
      <c r="D678" s="37"/>
      <c r="E678" s="37"/>
      <c r="F678" s="37"/>
      <c r="G678" s="139"/>
      <c r="H678" s="37"/>
      <c r="I678" s="37"/>
      <c r="J678" s="39"/>
      <c r="K678" s="39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</row>
    <row r="679" spans="1:38" ht="15" x14ac:dyDescent="0.25">
      <c r="A679" s="37"/>
      <c r="B679" s="37"/>
      <c r="C679" s="37"/>
      <c r="D679" s="37"/>
      <c r="E679" s="37"/>
      <c r="F679" s="37"/>
      <c r="G679" s="139"/>
      <c r="H679" s="37"/>
      <c r="I679" s="37"/>
      <c r="J679" s="39"/>
      <c r="K679" s="39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</row>
    <row r="680" spans="1:38" ht="15" x14ac:dyDescent="0.25">
      <c r="A680" s="37"/>
      <c r="B680" s="37"/>
      <c r="C680" s="37"/>
      <c r="D680" s="37"/>
      <c r="E680" s="37"/>
      <c r="F680" s="37"/>
      <c r="G680" s="139"/>
      <c r="H680" s="37"/>
      <c r="I680" s="37"/>
      <c r="J680" s="39"/>
      <c r="K680" s="39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</row>
    <row r="681" spans="1:38" ht="15" x14ac:dyDescent="0.25">
      <c r="A681" s="37"/>
      <c r="B681" s="37"/>
      <c r="C681" s="37"/>
      <c r="D681" s="37"/>
      <c r="E681" s="37"/>
      <c r="F681" s="37"/>
      <c r="G681" s="139"/>
      <c r="H681" s="37"/>
      <c r="I681" s="37"/>
      <c r="J681" s="39"/>
      <c r="K681" s="39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</row>
    <row r="682" spans="1:38" ht="15" x14ac:dyDescent="0.25">
      <c r="A682" s="37"/>
      <c r="B682" s="37"/>
      <c r="C682" s="37"/>
      <c r="D682" s="37"/>
      <c r="E682" s="37"/>
      <c r="F682" s="37"/>
      <c r="G682" s="139"/>
      <c r="H682" s="37"/>
      <c r="I682" s="37"/>
      <c r="J682" s="39"/>
      <c r="K682" s="39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</row>
    <row r="683" spans="1:38" ht="15" x14ac:dyDescent="0.25">
      <c r="A683" s="37"/>
      <c r="B683" s="37"/>
      <c r="C683" s="37"/>
      <c r="D683" s="37"/>
      <c r="E683" s="37"/>
      <c r="F683" s="37"/>
      <c r="G683" s="139"/>
      <c r="H683" s="37"/>
      <c r="I683" s="37"/>
      <c r="J683" s="39"/>
      <c r="K683" s="39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</row>
    <row r="684" spans="1:38" ht="15" x14ac:dyDescent="0.25">
      <c r="A684" s="37"/>
      <c r="B684" s="37"/>
      <c r="C684" s="37"/>
      <c r="D684" s="37"/>
      <c r="E684" s="37"/>
      <c r="F684" s="37"/>
      <c r="G684" s="139"/>
      <c r="H684" s="37"/>
      <c r="I684" s="37"/>
      <c r="J684" s="39"/>
      <c r="K684" s="39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</row>
    <row r="685" spans="1:38" ht="15" x14ac:dyDescent="0.25">
      <c r="A685" s="37"/>
      <c r="B685" s="37"/>
      <c r="C685" s="37"/>
      <c r="D685" s="37"/>
      <c r="E685" s="37"/>
      <c r="F685" s="37"/>
      <c r="G685" s="139"/>
      <c r="H685" s="37"/>
      <c r="I685" s="37"/>
      <c r="J685" s="39"/>
      <c r="K685" s="39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</row>
    <row r="686" spans="1:38" ht="15" x14ac:dyDescent="0.25">
      <c r="A686" s="37"/>
      <c r="B686" s="37"/>
      <c r="C686" s="37"/>
      <c r="D686" s="37"/>
      <c r="E686" s="37"/>
      <c r="F686" s="37"/>
      <c r="G686" s="139"/>
      <c r="H686" s="37"/>
      <c r="I686" s="37"/>
      <c r="J686" s="39"/>
      <c r="K686" s="39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</row>
    <row r="687" spans="1:38" ht="15" x14ac:dyDescent="0.25">
      <c r="A687" s="37"/>
      <c r="B687" s="37"/>
      <c r="C687" s="37"/>
      <c r="D687" s="37"/>
      <c r="E687" s="37"/>
      <c r="F687" s="37"/>
      <c r="G687" s="139"/>
      <c r="H687" s="37"/>
      <c r="I687" s="37"/>
      <c r="J687" s="39"/>
      <c r="K687" s="39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</row>
    <row r="688" spans="1:38" ht="15" x14ac:dyDescent="0.25">
      <c r="A688" s="37"/>
      <c r="B688" s="37"/>
      <c r="C688" s="37"/>
      <c r="D688" s="37"/>
      <c r="E688" s="37"/>
      <c r="F688" s="37"/>
      <c r="G688" s="139"/>
      <c r="H688" s="37"/>
      <c r="I688" s="37"/>
      <c r="J688" s="39"/>
      <c r="K688" s="39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</row>
    <row r="689" spans="1:38" ht="15" x14ac:dyDescent="0.25">
      <c r="A689" s="37"/>
      <c r="B689" s="37"/>
      <c r="C689" s="37"/>
      <c r="D689" s="37"/>
      <c r="E689" s="37"/>
      <c r="F689" s="37"/>
      <c r="G689" s="139"/>
      <c r="H689" s="37"/>
      <c r="I689" s="37"/>
      <c r="J689" s="39"/>
      <c r="K689" s="39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</row>
    <row r="690" spans="1:38" ht="15" x14ac:dyDescent="0.25">
      <c r="A690" s="37"/>
      <c r="B690" s="37"/>
      <c r="C690" s="37"/>
      <c r="D690" s="37"/>
      <c r="E690" s="37"/>
      <c r="F690" s="37"/>
      <c r="G690" s="139"/>
      <c r="H690" s="37"/>
      <c r="I690" s="37"/>
      <c r="J690" s="39"/>
      <c r="K690" s="39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</row>
    <row r="691" spans="1:38" ht="15" x14ac:dyDescent="0.25">
      <c r="A691" s="37"/>
      <c r="B691" s="37"/>
      <c r="C691" s="37"/>
      <c r="D691" s="37"/>
      <c r="E691" s="37"/>
      <c r="F691" s="37"/>
      <c r="G691" s="139"/>
      <c r="H691" s="37"/>
      <c r="I691" s="37"/>
      <c r="J691" s="39"/>
      <c r="K691" s="39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</row>
    <row r="692" spans="1:38" ht="15" x14ac:dyDescent="0.25">
      <c r="A692" s="37"/>
      <c r="B692" s="37"/>
      <c r="C692" s="37"/>
      <c r="D692" s="37"/>
      <c r="E692" s="37"/>
      <c r="F692" s="37"/>
      <c r="G692" s="139"/>
      <c r="H692" s="37"/>
      <c r="I692" s="37"/>
      <c r="J692" s="39"/>
      <c r="K692" s="39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</row>
    <row r="693" spans="1:38" ht="15" x14ac:dyDescent="0.25">
      <c r="A693" s="37"/>
      <c r="B693" s="37"/>
      <c r="C693" s="37"/>
      <c r="D693" s="37"/>
      <c r="E693" s="37"/>
      <c r="F693" s="37"/>
      <c r="G693" s="139"/>
      <c r="H693" s="37"/>
      <c r="I693" s="37"/>
      <c r="J693" s="39"/>
      <c r="K693" s="39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</row>
    <row r="694" spans="1:38" ht="15" x14ac:dyDescent="0.25">
      <c r="A694" s="37"/>
      <c r="B694" s="37"/>
      <c r="C694" s="37"/>
      <c r="D694" s="37"/>
      <c r="E694" s="37"/>
      <c r="F694" s="37"/>
      <c r="G694" s="139"/>
      <c r="H694" s="37"/>
      <c r="I694" s="37"/>
      <c r="J694" s="39"/>
      <c r="K694" s="39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</row>
    <row r="695" spans="1:38" ht="15" x14ac:dyDescent="0.25">
      <c r="A695" s="37"/>
      <c r="B695" s="37"/>
      <c r="C695" s="37"/>
      <c r="D695" s="37"/>
      <c r="E695" s="37"/>
      <c r="F695" s="37"/>
      <c r="G695" s="139"/>
      <c r="H695" s="37"/>
      <c r="I695" s="37"/>
      <c r="J695" s="39"/>
      <c r="K695" s="39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</row>
    <row r="696" spans="1:38" ht="15" x14ac:dyDescent="0.25">
      <c r="A696" s="37"/>
      <c r="B696" s="37"/>
      <c r="C696" s="37"/>
      <c r="D696" s="37"/>
      <c r="E696" s="37"/>
      <c r="F696" s="37"/>
      <c r="G696" s="139"/>
      <c r="H696" s="37"/>
      <c r="I696" s="37"/>
      <c r="J696" s="39"/>
      <c r="K696" s="39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</row>
    <row r="697" spans="1:38" ht="15" x14ac:dyDescent="0.25">
      <c r="A697" s="37"/>
      <c r="B697" s="37"/>
      <c r="C697" s="37"/>
      <c r="D697" s="37"/>
      <c r="E697" s="37"/>
      <c r="F697" s="37"/>
      <c r="G697" s="139"/>
      <c r="H697" s="37"/>
      <c r="I697" s="37"/>
      <c r="J697" s="39"/>
      <c r="K697" s="39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</row>
    <row r="698" spans="1:38" ht="15" x14ac:dyDescent="0.25">
      <c r="A698" s="37"/>
      <c r="B698" s="37"/>
      <c r="C698" s="37"/>
      <c r="D698" s="37"/>
      <c r="E698" s="37"/>
      <c r="F698" s="37"/>
      <c r="G698" s="139"/>
      <c r="H698" s="37"/>
      <c r="I698" s="37"/>
      <c r="J698" s="39"/>
      <c r="K698" s="39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</row>
    <row r="699" spans="1:38" ht="15" x14ac:dyDescent="0.25">
      <c r="A699" s="37"/>
      <c r="B699" s="37"/>
      <c r="C699" s="37"/>
      <c r="D699" s="37"/>
      <c r="E699" s="37"/>
      <c r="F699" s="37"/>
      <c r="G699" s="139"/>
      <c r="H699" s="37"/>
      <c r="I699" s="37"/>
      <c r="J699" s="39"/>
      <c r="K699" s="39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</row>
    <row r="700" spans="1:38" ht="15" x14ac:dyDescent="0.25">
      <c r="A700" s="37"/>
      <c r="B700" s="37"/>
      <c r="C700" s="37"/>
      <c r="D700" s="37"/>
      <c r="E700" s="37"/>
      <c r="F700" s="37"/>
      <c r="G700" s="139"/>
      <c r="H700" s="37"/>
      <c r="I700" s="37"/>
      <c r="J700" s="39"/>
      <c r="K700" s="39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</row>
    <row r="701" spans="1:38" ht="15" x14ac:dyDescent="0.25">
      <c r="A701" s="37"/>
      <c r="B701" s="37"/>
      <c r="C701" s="37"/>
      <c r="D701" s="37"/>
      <c r="E701" s="37"/>
      <c r="F701" s="37"/>
      <c r="G701" s="139"/>
      <c r="H701" s="37"/>
      <c r="I701" s="37"/>
      <c r="J701" s="39"/>
      <c r="K701" s="39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</row>
    <row r="702" spans="1:38" ht="15" x14ac:dyDescent="0.25">
      <c r="A702" s="37"/>
      <c r="B702" s="37"/>
      <c r="C702" s="37"/>
      <c r="D702" s="37"/>
      <c r="E702" s="37"/>
      <c r="F702" s="37"/>
      <c r="G702" s="139"/>
      <c r="H702" s="37"/>
      <c r="I702" s="37"/>
      <c r="J702" s="39"/>
      <c r="K702" s="39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</row>
    <row r="703" spans="1:38" ht="15" x14ac:dyDescent="0.25">
      <c r="A703" s="37"/>
      <c r="B703" s="37"/>
      <c r="C703" s="37"/>
      <c r="D703" s="37"/>
      <c r="E703" s="37"/>
      <c r="F703" s="37"/>
      <c r="G703" s="139"/>
      <c r="H703" s="37"/>
      <c r="I703" s="37"/>
      <c r="J703" s="39"/>
      <c r="K703" s="39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</row>
    <row r="704" spans="1:38" ht="15" x14ac:dyDescent="0.25">
      <c r="A704" s="37"/>
      <c r="B704" s="37"/>
      <c r="C704" s="37"/>
      <c r="D704" s="37"/>
      <c r="E704" s="37"/>
      <c r="F704" s="37"/>
      <c r="G704" s="139"/>
      <c r="H704" s="37"/>
      <c r="I704" s="37"/>
      <c r="J704" s="39"/>
      <c r="K704" s="39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</row>
    <row r="705" spans="1:38" ht="15" x14ac:dyDescent="0.25">
      <c r="A705" s="37"/>
      <c r="B705" s="37"/>
      <c r="C705" s="37"/>
      <c r="D705" s="37"/>
      <c r="E705" s="37"/>
      <c r="F705" s="37"/>
      <c r="G705" s="139"/>
      <c r="H705" s="37"/>
      <c r="I705" s="37"/>
      <c r="J705" s="39"/>
      <c r="K705" s="39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</row>
    <row r="706" spans="1:38" ht="15" x14ac:dyDescent="0.25">
      <c r="A706" s="37"/>
      <c r="B706" s="37"/>
      <c r="C706" s="37"/>
      <c r="D706" s="37"/>
      <c r="E706" s="37"/>
      <c r="F706" s="37"/>
      <c r="G706" s="139"/>
      <c r="H706" s="37"/>
      <c r="I706" s="37"/>
      <c r="J706" s="39"/>
      <c r="K706" s="39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</row>
    <row r="707" spans="1:38" ht="15" x14ac:dyDescent="0.25">
      <c r="A707" s="37"/>
      <c r="B707" s="37"/>
      <c r="C707" s="37"/>
      <c r="D707" s="37"/>
      <c r="E707" s="37"/>
      <c r="F707" s="37"/>
      <c r="G707" s="139"/>
      <c r="H707" s="37"/>
      <c r="I707" s="37"/>
      <c r="J707" s="39"/>
      <c r="K707" s="39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</row>
    <row r="708" spans="1:38" ht="15" x14ac:dyDescent="0.25">
      <c r="A708" s="37"/>
      <c r="B708" s="37"/>
      <c r="C708" s="37"/>
      <c r="D708" s="37"/>
      <c r="E708" s="37"/>
      <c r="F708" s="37"/>
      <c r="G708" s="139"/>
      <c r="H708" s="37"/>
      <c r="I708" s="37"/>
      <c r="J708" s="39"/>
      <c r="K708" s="39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</row>
    <row r="709" spans="1:38" ht="15" x14ac:dyDescent="0.25">
      <c r="A709" s="37"/>
      <c r="B709" s="37"/>
      <c r="C709" s="37"/>
      <c r="D709" s="37"/>
      <c r="E709" s="37"/>
      <c r="F709" s="37"/>
      <c r="G709" s="139"/>
      <c r="H709" s="37"/>
      <c r="I709" s="37"/>
      <c r="J709" s="39"/>
      <c r="K709" s="39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</row>
    <row r="710" spans="1:38" ht="15" x14ac:dyDescent="0.25">
      <c r="A710" s="37"/>
      <c r="B710" s="37"/>
      <c r="C710" s="37"/>
      <c r="D710" s="37"/>
      <c r="E710" s="37"/>
      <c r="F710" s="37"/>
      <c r="G710" s="139"/>
      <c r="H710" s="37"/>
      <c r="I710" s="37"/>
      <c r="J710" s="39"/>
      <c r="K710" s="39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</row>
    <row r="711" spans="1:38" ht="15" x14ac:dyDescent="0.25">
      <c r="A711" s="37"/>
      <c r="B711" s="37"/>
      <c r="C711" s="37"/>
      <c r="D711" s="37"/>
      <c r="E711" s="37"/>
      <c r="F711" s="37"/>
      <c r="G711" s="139"/>
      <c r="H711" s="37"/>
      <c r="I711" s="37"/>
      <c r="J711" s="39"/>
      <c r="K711" s="39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</row>
    <row r="712" spans="1:38" ht="15" x14ac:dyDescent="0.25">
      <c r="A712" s="37"/>
      <c r="B712" s="37"/>
      <c r="C712" s="37"/>
      <c r="D712" s="37"/>
      <c r="E712" s="37"/>
      <c r="F712" s="37"/>
      <c r="G712" s="139"/>
      <c r="H712" s="37"/>
      <c r="I712" s="37"/>
      <c r="J712" s="39"/>
      <c r="K712" s="39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</row>
    <row r="713" spans="1:38" ht="15" x14ac:dyDescent="0.25">
      <c r="A713" s="37"/>
      <c r="B713" s="37"/>
      <c r="C713" s="37"/>
      <c r="D713" s="37"/>
      <c r="E713" s="37"/>
      <c r="F713" s="37"/>
      <c r="G713" s="139"/>
      <c r="H713" s="37"/>
      <c r="I713" s="37"/>
      <c r="J713" s="39"/>
      <c r="K713" s="39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</row>
    <row r="714" spans="1:38" ht="15" x14ac:dyDescent="0.25">
      <c r="A714" s="37"/>
      <c r="B714" s="37"/>
      <c r="C714" s="37"/>
      <c r="D714" s="37"/>
      <c r="E714" s="37"/>
      <c r="F714" s="37"/>
      <c r="G714" s="139"/>
      <c r="H714" s="37"/>
      <c r="I714" s="37"/>
      <c r="J714" s="39"/>
      <c r="K714" s="39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</row>
    <row r="715" spans="1:38" ht="15" x14ac:dyDescent="0.25">
      <c r="A715" s="37"/>
      <c r="B715" s="37"/>
      <c r="C715" s="37"/>
      <c r="D715" s="37"/>
      <c r="E715" s="37"/>
      <c r="F715" s="37"/>
      <c r="G715" s="139"/>
      <c r="H715" s="37"/>
      <c r="I715" s="37"/>
      <c r="J715" s="39"/>
      <c r="K715" s="39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</row>
    <row r="716" spans="1:38" ht="15" x14ac:dyDescent="0.25">
      <c r="A716" s="37"/>
      <c r="B716" s="37"/>
      <c r="C716" s="37"/>
      <c r="D716" s="37"/>
      <c r="E716" s="37"/>
      <c r="F716" s="37"/>
      <c r="G716" s="139"/>
      <c r="H716" s="37"/>
      <c r="I716" s="37"/>
      <c r="J716" s="39"/>
      <c r="K716" s="39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</row>
    <row r="717" spans="1:38" ht="15" x14ac:dyDescent="0.25">
      <c r="A717" s="37"/>
      <c r="B717" s="37"/>
      <c r="C717" s="37"/>
      <c r="D717" s="37"/>
      <c r="E717" s="37"/>
      <c r="F717" s="37"/>
      <c r="G717" s="139"/>
      <c r="H717" s="37"/>
      <c r="I717" s="37"/>
      <c r="J717" s="39"/>
      <c r="K717" s="39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</row>
    <row r="718" spans="1:38" ht="15" x14ac:dyDescent="0.25">
      <c r="A718" s="37"/>
      <c r="B718" s="37"/>
      <c r="C718" s="37"/>
      <c r="D718" s="37"/>
      <c r="E718" s="37"/>
      <c r="F718" s="37"/>
      <c r="G718" s="139"/>
      <c r="H718" s="37"/>
      <c r="I718" s="37"/>
      <c r="J718" s="39"/>
      <c r="K718" s="39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</row>
    <row r="719" spans="1:38" ht="15" x14ac:dyDescent="0.25">
      <c r="A719" s="37"/>
      <c r="B719" s="37"/>
      <c r="C719" s="37"/>
      <c r="D719" s="37"/>
      <c r="E719" s="37"/>
      <c r="F719" s="37"/>
      <c r="G719" s="139"/>
      <c r="H719" s="37"/>
      <c r="I719" s="37"/>
      <c r="J719" s="39"/>
      <c r="K719" s="39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</row>
    <row r="720" spans="1:38" ht="15" x14ac:dyDescent="0.25">
      <c r="A720" s="37"/>
      <c r="B720" s="37"/>
      <c r="C720" s="37"/>
      <c r="D720" s="37"/>
      <c r="E720" s="37"/>
      <c r="F720" s="37"/>
      <c r="G720" s="139"/>
      <c r="H720" s="37"/>
      <c r="I720" s="37"/>
      <c r="J720" s="39"/>
      <c r="K720" s="39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</row>
    <row r="721" spans="1:38" ht="15" x14ac:dyDescent="0.25">
      <c r="A721" s="37"/>
      <c r="B721" s="37"/>
      <c r="C721" s="37"/>
      <c r="D721" s="37"/>
      <c r="E721" s="37"/>
      <c r="F721" s="37"/>
      <c r="G721" s="139"/>
      <c r="H721" s="37"/>
      <c r="I721" s="37"/>
      <c r="J721" s="39"/>
      <c r="K721" s="39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</row>
    <row r="722" spans="1:38" ht="15" x14ac:dyDescent="0.25">
      <c r="A722" s="37"/>
      <c r="B722" s="37"/>
      <c r="C722" s="37"/>
      <c r="D722" s="37"/>
      <c r="E722" s="37"/>
      <c r="F722" s="37"/>
      <c r="G722" s="139"/>
      <c r="H722" s="37"/>
      <c r="I722" s="37"/>
      <c r="J722" s="39"/>
      <c r="K722" s="39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</row>
    <row r="723" spans="1:38" ht="15" x14ac:dyDescent="0.25">
      <c r="A723" s="37"/>
      <c r="B723" s="37"/>
      <c r="C723" s="37"/>
      <c r="D723" s="37"/>
      <c r="E723" s="37"/>
      <c r="F723" s="37"/>
      <c r="G723" s="139"/>
      <c r="H723" s="37"/>
      <c r="I723" s="37"/>
      <c r="J723" s="39"/>
      <c r="K723" s="39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</row>
    <row r="724" spans="1:38" ht="15" x14ac:dyDescent="0.25">
      <c r="A724" s="37"/>
      <c r="B724" s="37"/>
      <c r="C724" s="37"/>
      <c r="D724" s="37"/>
      <c r="E724" s="37"/>
      <c r="F724" s="37"/>
      <c r="G724" s="139"/>
      <c r="H724" s="37"/>
      <c r="I724" s="37"/>
      <c r="J724" s="39"/>
      <c r="K724" s="39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</row>
    <row r="725" spans="1:38" ht="15" x14ac:dyDescent="0.25">
      <c r="A725" s="37"/>
      <c r="B725" s="37"/>
      <c r="C725" s="37"/>
      <c r="D725" s="37"/>
      <c r="E725" s="37"/>
      <c r="F725" s="37"/>
      <c r="G725" s="139"/>
      <c r="H725" s="37"/>
      <c r="I725" s="37"/>
      <c r="J725" s="39"/>
      <c r="K725" s="39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</row>
    <row r="726" spans="1:38" ht="15" x14ac:dyDescent="0.25">
      <c r="A726" s="37"/>
      <c r="B726" s="37"/>
      <c r="C726" s="37"/>
      <c r="D726" s="37"/>
      <c r="E726" s="37"/>
      <c r="F726" s="37"/>
      <c r="G726" s="139"/>
      <c r="H726" s="37"/>
      <c r="I726" s="37"/>
      <c r="J726" s="39"/>
      <c r="K726" s="39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</row>
    <row r="727" spans="1:38" ht="15" x14ac:dyDescent="0.25">
      <c r="A727" s="37"/>
      <c r="B727" s="37"/>
      <c r="C727" s="37"/>
      <c r="D727" s="37"/>
      <c r="E727" s="37"/>
      <c r="F727" s="37"/>
      <c r="G727" s="139"/>
      <c r="H727" s="37"/>
      <c r="I727" s="37"/>
      <c r="J727" s="39"/>
      <c r="K727" s="39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</row>
    <row r="728" spans="1:38" ht="15" x14ac:dyDescent="0.25">
      <c r="A728" s="37"/>
      <c r="B728" s="37"/>
      <c r="C728" s="37"/>
      <c r="D728" s="37"/>
      <c r="E728" s="37"/>
      <c r="F728" s="37"/>
      <c r="G728" s="139"/>
      <c r="H728" s="37"/>
      <c r="I728" s="37"/>
      <c r="J728" s="39"/>
      <c r="K728" s="39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</row>
    <row r="729" spans="1:38" ht="15" x14ac:dyDescent="0.25">
      <c r="A729" s="37"/>
      <c r="B729" s="37"/>
      <c r="C729" s="37"/>
      <c r="D729" s="37"/>
      <c r="E729" s="37"/>
      <c r="F729" s="37"/>
      <c r="G729" s="139"/>
      <c r="H729" s="37"/>
      <c r="I729" s="37"/>
      <c r="J729" s="39"/>
      <c r="K729" s="39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</row>
    <row r="730" spans="1:38" ht="15" x14ac:dyDescent="0.25">
      <c r="A730" s="37"/>
      <c r="B730" s="37"/>
      <c r="C730" s="37"/>
      <c r="D730" s="37"/>
      <c r="E730" s="37"/>
      <c r="F730" s="37"/>
      <c r="G730" s="139"/>
      <c r="H730" s="37"/>
      <c r="I730" s="37"/>
      <c r="J730" s="39"/>
      <c r="K730" s="39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</row>
    <row r="731" spans="1:38" ht="15" x14ac:dyDescent="0.25">
      <c r="A731" s="37"/>
      <c r="B731" s="37"/>
      <c r="C731" s="37"/>
      <c r="D731" s="37"/>
      <c r="E731" s="37"/>
      <c r="F731" s="37"/>
      <c r="G731" s="139"/>
      <c r="H731" s="37"/>
      <c r="I731" s="37"/>
      <c r="J731" s="39"/>
      <c r="K731" s="39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</row>
    <row r="732" spans="1:38" ht="15" x14ac:dyDescent="0.25">
      <c r="A732" s="37"/>
      <c r="B732" s="37"/>
      <c r="C732" s="37"/>
      <c r="D732" s="37"/>
      <c r="E732" s="37"/>
      <c r="F732" s="37"/>
      <c r="G732" s="139"/>
      <c r="H732" s="37"/>
      <c r="I732" s="37"/>
      <c r="J732" s="39"/>
      <c r="K732" s="39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</row>
    <row r="733" spans="1:38" ht="15" x14ac:dyDescent="0.25">
      <c r="A733" s="37"/>
      <c r="B733" s="37"/>
      <c r="C733" s="37"/>
      <c r="D733" s="37"/>
      <c r="E733" s="37"/>
      <c r="F733" s="37"/>
      <c r="G733" s="139"/>
      <c r="H733" s="37"/>
      <c r="I733" s="37"/>
      <c r="J733" s="39"/>
      <c r="K733" s="39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</row>
    <row r="734" spans="1:38" ht="15" x14ac:dyDescent="0.25">
      <c r="A734" s="37"/>
      <c r="B734" s="37"/>
      <c r="C734" s="37"/>
      <c r="D734" s="37"/>
      <c r="E734" s="37"/>
      <c r="F734" s="37"/>
      <c r="G734" s="139"/>
      <c r="H734" s="37"/>
      <c r="I734" s="37"/>
      <c r="J734" s="39"/>
      <c r="K734" s="39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</row>
    <row r="735" spans="1:38" ht="15" x14ac:dyDescent="0.25">
      <c r="A735" s="37"/>
      <c r="B735" s="37"/>
      <c r="C735" s="37"/>
      <c r="D735" s="37"/>
      <c r="E735" s="37"/>
      <c r="F735" s="37"/>
      <c r="G735" s="139"/>
      <c r="H735" s="37"/>
      <c r="I735" s="37"/>
      <c r="J735" s="39"/>
      <c r="K735" s="39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</row>
    <row r="736" spans="1:38" ht="15" x14ac:dyDescent="0.25">
      <c r="A736" s="37"/>
      <c r="B736" s="37"/>
      <c r="C736" s="37"/>
      <c r="D736" s="37"/>
      <c r="E736" s="37"/>
      <c r="F736" s="37"/>
      <c r="G736" s="139"/>
      <c r="H736" s="37"/>
      <c r="I736" s="37"/>
      <c r="J736" s="39"/>
      <c r="K736" s="39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</row>
    <row r="737" spans="1:38" ht="15" x14ac:dyDescent="0.25">
      <c r="A737" s="37"/>
      <c r="B737" s="37"/>
      <c r="C737" s="37"/>
      <c r="D737" s="37"/>
      <c r="E737" s="37"/>
      <c r="F737" s="37"/>
      <c r="G737" s="139"/>
      <c r="H737" s="37"/>
      <c r="I737" s="37"/>
      <c r="J737" s="39"/>
      <c r="K737" s="39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</row>
    <row r="738" spans="1:38" ht="15" x14ac:dyDescent="0.25">
      <c r="A738" s="37"/>
      <c r="B738" s="37"/>
      <c r="C738" s="37"/>
      <c r="D738" s="37"/>
      <c r="E738" s="37"/>
      <c r="F738" s="37"/>
      <c r="G738" s="139"/>
      <c r="H738" s="37"/>
      <c r="I738" s="37"/>
      <c r="J738" s="39"/>
      <c r="K738" s="39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</row>
    <row r="739" spans="1:38" ht="15" x14ac:dyDescent="0.25">
      <c r="A739" s="37"/>
      <c r="B739" s="37"/>
      <c r="C739" s="37"/>
      <c r="D739" s="37"/>
      <c r="E739" s="37"/>
      <c r="F739" s="37"/>
      <c r="G739" s="139"/>
      <c r="H739" s="37"/>
      <c r="I739" s="37"/>
      <c r="J739" s="39"/>
      <c r="K739" s="39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</row>
    <row r="740" spans="1:38" ht="15" x14ac:dyDescent="0.25">
      <c r="A740" s="37"/>
      <c r="B740" s="37"/>
      <c r="C740" s="37"/>
      <c r="D740" s="37"/>
      <c r="E740" s="37"/>
      <c r="F740" s="37"/>
      <c r="G740" s="139"/>
      <c r="H740" s="37"/>
      <c r="I740" s="37"/>
      <c r="J740" s="39"/>
      <c r="K740" s="39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</row>
    <row r="741" spans="1:38" ht="15" x14ac:dyDescent="0.25">
      <c r="A741" s="37"/>
      <c r="B741" s="37"/>
      <c r="C741" s="37"/>
      <c r="D741" s="37"/>
      <c r="E741" s="37"/>
      <c r="F741" s="37"/>
      <c r="G741" s="139"/>
      <c r="H741" s="37"/>
      <c r="I741" s="37"/>
      <c r="J741" s="39"/>
      <c r="K741" s="39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</row>
    <row r="742" spans="1:38" ht="15" x14ac:dyDescent="0.25">
      <c r="A742" s="37"/>
      <c r="B742" s="37"/>
      <c r="C742" s="37"/>
      <c r="D742" s="37"/>
      <c r="E742" s="37"/>
      <c r="F742" s="37"/>
      <c r="G742" s="139"/>
      <c r="H742" s="37"/>
      <c r="I742" s="37"/>
      <c r="J742" s="39"/>
      <c r="K742" s="39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</row>
    <row r="743" spans="1:38" ht="15" x14ac:dyDescent="0.25">
      <c r="A743" s="37"/>
      <c r="B743" s="37"/>
      <c r="C743" s="37"/>
      <c r="D743" s="37"/>
      <c r="E743" s="37"/>
      <c r="F743" s="37"/>
      <c r="G743" s="139"/>
      <c r="H743" s="37"/>
      <c r="I743" s="37"/>
      <c r="J743" s="39"/>
      <c r="K743" s="39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</row>
    <row r="744" spans="1:38" ht="15" x14ac:dyDescent="0.25">
      <c r="A744" s="37"/>
      <c r="B744" s="37"/>
      <c r="C744" s="37"/>
      <c r="D744" s="37"/>
      <c r="E744" s="37"/>
      <c r="F744" s="37"/>
      <c r="G744" s="139"/>
      <c r="H744" s="37"/>
      <c r="I744" s="37"/>
      <c r="J744" s="39"/>
      <c r="K744" s="39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</row>
    <row r="745" spans="1:38" ht="15" x14ac:dyDescent="0.25">
      <c r="A745" s="37"/>
      <c r="B745" s="37"/>
      <c r="C745" s="37"/>
      <c r="D745" s="37"/>
      <c r="E745" s="37"/>
      <c r="F745" s="37"/>
      <c r="G745" s="139"/>
      <c r="H745" s="37"/>
      <c r="I745" s="37"/>
      <c r="J745" s="39"/>
      <c r="K745" s="39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</row>
    <row r="746" spans="1:38" ht="15" x14ac:dyDescent="0.25">
      <c r="A746" s="37"/>
      <c r="B746" s="37"/>
      <c r="C746" s="37"/>
      <c r="D746" s="37"/>
      <c r="E746" s="37"/>
      <c r="F746" s="37"/>
      <c r="G746" s="139"/>
      <c r="H746" s="37"/>
      <c r="I746" s="37"/>
      <c r="J746" s="39"/>
      <c r="K746" s="39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</row>
    <row r="747" spans="1:38" ht="15" x14ac:dyDescent="0.25">
      <c r="A747" s="37"/>
      <c r="B747" s="37"/>
      <c r="C747" s="37"/>
      <c r="D747" s="37"/>
      <c r="E747" s="37"/>
      <c r="F747" s="37"/>
      <c r="G747" s="139"/>
      <c r="H747" s="37"/>
      <c r="I747" s="37"/>
      <c r="J747" s="39"/>
      <c r="K747" s="39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</row>
    <row r="748" spans="1:38" ht="15" x14ac:dyDescent="0.25">
      <c r="A748" s="37"/>
      <c r="B748" s="37"/>
      <c r="C748" s="37"/>
      <c r="D748" s="37"/>
      <c r="E748" s="37"/>
      <c r="F748" s="37"/>
      <c r="G748" s="139"/>
      <c r="H748" s="37"/>
      <c r="I748" s="37"/>
      <c r="J748" s="39"/>
      <c r="K748" s="39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</row>
    <row r="749" spans="1:38" ht="15" x14ac:dyDescent="0.25">
      <c r="A749" s="37"/>
      <c r="B749" s="37"/>
      <c r="C749" s="37"/>
      <c r="D749" s="37"/>
      <c r="E749" s="37"/>
      <c r="F749" s="37"/>
      <c r="G749" s="139"/>
      <c r="H749" s="37"/>
      <c r="I749" s="37"/>
      <c r="J749" s="39"/>
      <c r="K749" s="39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</row>
    <row r="750" spans="1:38" ht="15" x14ac:dyDescent="0.25">
      <c r="A750" s="37"/>
      <c r="B750" s="37"/>
      <c r="C750" s="37"/>
      <c r="D750" s="37"/>
      <c r="E750" s="37"/>
      <c r="F750" s="37"/>
      <c r="G750" s="139"/>
      <c r="H750" s="37"/>
      <c r="I750" s="37"/>
      <c r="J750" s="39"/>
      <c r="K750" s="39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</row>
    <row r="751" spans="1:38" ht="15" x14ac:dyDescent="0.25">
      <c r="A751" s="37"/>
      <c r="B751" s="37"/>
      <c r="C751" s="37"/>
      <c r="D751" s="37"/>
      <c r="E751" s="37"/>
      <c r="F751" s="37"/>
      <c r="G751" s="139"/>
      <c r="H751" s="37"/>
      <c r="I751" s="37"/>
      <c r="J751" s="39"/>
      <c r="K751" s="39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</row>
    <row r="752" spans="1:38" ht="15" x14ac:dyDescent="0.25">
      <c r="A752" s="37"/>
      <c r="B752" s="37"/>
      <c r="C752" s="37"/>
      <c r="D752" s="37"/>
      <c r="E752" s="37"/>
      <c r="F752" s="37"/>
      <c r="G752" s="139"/>
      <c r="H752" s="37"/>
      <c r="I752" s="37"/>
      <c r="J752" s="39"/>
      <c r="K752" s="39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</row>
    <row r="753" spans="1:38" ht="15" x14ac:dyDescent="0.25">
      <c r="A753" s="37"/>
      <c r="B753" s="37"/>
      <c r="C753" s="37"/>
      <c r="D753" s="37"/>
      <c r="E753" s="37"/>
      <c r="F753" s="37"/>
      <c r="G753" s="139"/>
      <c r="H753" s="37"/>
      <c r="I753" s="37"/>
      <c r="J753" s="39"/>
      <c r="K753" s="39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</row>
    <row r="754" spans="1:38" ht="15" x14ac:dyDescent="0.25">
      <c r="A754" s="37"/>
      <c r="B754" s="37"/>
      <c r="C754" s="37"/>
      <c r="D754" s="37"/>
      <c r="E754" s="37"/>
      <c r="F754" s="37"/>
      <c r="G754" s="139"/>
      <c r="H754" s="37"/>
      <c r="I754" s="37"/>
      <c r="J754" s="39"/>
      <c r="K754" s="39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</row>
    <row r="755" spans="1:38" ht="15" x14ac:dyDescent="0.25">
      <c r="A755" s="37"/>
      <c r="B755" s="37"/>
      <c r="C755" s="37"/>
      <c r="D755" s="37"/>
      <c r="E755" s="37"/>
      <c r="F755" s="37"/>
      <c r="G755" s="139"/>
      <c r="H755" s="37"/>
      <c r="I755" s="37"/>
      <c r="J755" s="39"/>
      <c r="K755" s="39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</row>
    <row r="756" spans="1:38" ht="15" x14ac:dyDescent="0.25">
      <c r="A756" s="37"/>
      <c r="B756" s="37"/>
      <c r="C756" s="37"/>
      <c r="D756" s="37"/>
      <c r="E756" s="37"/>
      <c r="F756" s="37"/>
      <c r="G756" s="139"/>
      <c r="H756" s="37"/>
      <c r="I756" s="37"/>
      <c r="J756" s="39"/>
      <c r="K756" s="39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</row>
    <row r="757" spans="1:38" ht="15" x14ac:dyDescent="0.25">
      <c r="A757" s="37"/>
      <c r="B757" s="37"/>
      <c r="C757" s="37"/>
      <c r="D757" s="37"/>
      <c r="E757" s="37"/>
      <c r="F757" s="37"/>
      <c r="G757" s="139"/>
      <c r="H757" s="37"/>
      <c r="I757" s="37"/>
      <c r="J757" s="39"/>
      <c r="K757" s="39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</row>
    <row r="758" spans="1:38" ht="15" x14ac:dyDescent="0.25">
      <c r="A758" s="37"/>
      <c r="B758" s="37"/>
      <c r="C758" s="37"/>
      <c r="D758" s="37"/>
      <c r="E758" s="37"/>
      <c r="F758" s="37"/>
      <c r="G758" s="139"/>
      <c r="H758" s="37"/>
      <c r="I758" s="37"/>
      <c r="J758" s="39"/>
      <c r="K758" s="39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</row>
    <row r="759" spans="1:38" ht="15" x14ac:dyDescent="0.25">
      <c r="A759" s="37"/>
      <c r="B759" s="37"/>
      <c r="C759" s="37"/>
      <c r="D759" s="37"/>
      <c r="E759" s="37"/>
      <c r="F759" s="37"/>
      <c r="G759" s="139"/>
      <c r="H759" s="37"/>
      <c r="I759" s="37"/>
      <c r="J759" s="39"/>
      <c r="K759" s="39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</row>
    <row r="760" spans="1:38" ht="15" x14ac:dyDescent="0.25">
      <c r="A760" s="37"/>
      <c r="B760" s="37"/>
      <c r="C760" s="37"/>
      <c r="D760" s="37"/>
      <c r="E760" s="37"/>
      <c r="F760" s="37"/>
      <c r="G760" s="139"/>
      <c r="H760" s="37"/>
      <c r="I760" s="37"/>
      <c r="J760" s="39"/>
      <c r="K760" s="39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</row>
    <row r="761" spans="1:38" ht="15" x14ac:dyDescent="0.25">
      <c r="A761" s="37"/>
      <c r="B761" s="37"/>
      <c r="C761" s="37"/>
      <c r="D761" s="37"/>
      <c r="E761" s="37"/>
      <c r="F761" s="37"/>
      <c r="G761" s="139"/>
      <c r="H761" s="37"/>
      <c r="I761" s="37"/>
      <c r="J761" s="39"/>
      <c r="K761" s="39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</row>
    <row r="762" spans="1:38" ht="15" x14ac:dyDescent="0.25">
      <c r="A762" s="37"/>
      <c r="B762" s="37"/>
      <c r="C762" s="37"/>
      <c r="D762" s="37"/>
      <c r="E762" s="37"/>
      <c r="F762" s="37"/>
      <c r="G762" s="139"/>
      <c r="H762" s="37"/>
      <c r="I762" s="37"/>
      <c r="J762" s="39"/>
      <c r="K762" s="39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</row>
    <row r="763" spans="1:38" ht="15" x14ac:dyDescent="0.25">
      <c r="A763" s="37"/>
      <c r="B763" s="37"/>
      <c r="C763" s="37"/>
      <c r="D763" s="37"/>
      <c r="E763" s="37"/>
      <c r="F763" s="37"/>
      <c r="G763" s="139"/>
      <c r="H763" s="37"/>
      <c r="I763" s="37"/>
      <c r="J763" s="39"/>
      <c r="K763" s="39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</row>
    <row r="764" spans="1:38" ht="15" x14ac:dyDescent="0.25">
      <c r="A764" s="37"/>
      <c r="B764" s="37"/>
      <c r="C764" s="37"/>
      <c r="D764" s="37"/>
      <c r="E764" s="37"/>
      <c r="F764" s="37"/>
      <c r="G764" s="139"/>
      <c r="H764" s="37"/>
      <c r="I764" s="37"/>
      <c r="J764" s="39"/>
      <c r="K764" s="39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</row>
    <row r="765" spans="1:38" ht="15" x14ac:dyDescent="0.25">
      <c r="A765" s="37"/>
      <c r="B765" s="37"/>
      <c r="C765" s="37"/>
      <c r="D765" s="37"/>
      <c r="E765" s="37"/>
      <c r="F765" s="37"/>
      <c r="G765" s="139"/>
      <c r="H765" s="37"/>
      <c r="I765" s="37"/>
      <c r="J765" s="39"/>
      <c r="K765" s="39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</row>
    <row r="766" spans="1:38" ht="15" x14ac:dyDescent="0.25">
      <c r="A766" s="37"/>
      <c r="B766" s="37"/>
      <c r="C766" s="37"/>
      <c r="D766" s="37"/>
      <c r="E766" s="37"/>
      <c r="F766" s="37"/>
      <c r="G766" s="139"/>
      <c r="H766" s="37"/>
      <c r="I766" s="37"/>
      <c r="J766" s="39"/>
      <c r="K766" s="39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</row>
    <row r="767" spans="1:38" ht="15" x14ac:dyDescent="0.25">
      <c r="A767" s="37"/>
      <c r="B767" s="37"/>
      <c r="C767" s="37"/>
      <c r="D767" s="37"/>
      <c r="E767" s="37"/>
      <c r="F767" s="37"/>
      <c r="G767" s="139"/>
      <c r="H767" s="37"/>
      <c r="I767" s="37"/>
      <c r="J767" s="39"/>
      <c r="K767" s="39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</row>
    <row r="768" spans="1:38" ht="15" x14ac:dyDescent="0.25">
      <c r="A768" s="37"/>
      <c r="B768" s="37"/>
      <c r="C768" s="37"/>
      <c r="D768" s="37"/>
      <c r="E768" s="37"/>
      <c r="F768" s="37"/>
      <c r="G768" s="139"/>
      <c r="H768" s="37"/>
      <c r="I768" s="37"/>
      <c r="J768" s="39"/>
      <c r="K768" s="39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</row>
    <row r="769" spans="1:38" ht="15" x14ac:dyDescent="0.25">
      <c r="A769" s="37"/>
      <c r="B769" s="37"/>
      <c r="C769" s="37"/>
      <c r="D769" s="37"/>
      <c r="E769" s="37"/>
      <c r="F769" s="37"/>
      <c r="G769" s="139"/>
      <c r="H769" s="37"/>
      <c r="I769" s="37"/>
      <c r="J769" s="39"/>
      <c r="K769" s="39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</row>
    <row r="770" spans="1:38" ht="15" x14ac:dyDescent="0.25">
      <c r="A770" s="37"/>
      <c r="B770" s="37"/>
      <c r="C770" s="37"/>
      <c r="D770" s="37"/>
      <c r="E770" s="37"/>
      <c r="F770" s="37"/>
      <c r="G770" s="139"/>
      <c r="H770" s="37"/>
      <c r="I770" s="37"/>
      <c r="J770" s="39"/>
      <c r="K770" s="39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</row>
    <row r="771" spans="1:38" ht="15" x14ac:dyDescent="0.25">
      <c r="A771" s="37"/>
      <c r="B771" s="37"/>
      <c r="C771" s="37"/>
      <c r="D771" s="37"/>
      <c r="E771" s="37"/>
      <c r="F771" s="37"/>
      <c r="G771" s="139"/>
      <c r="H771" s="37"/>
      <c r="I771" s="37"/>
      <c r="J771" s="39"/>
      <c r="K771" s="39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</row>
    <row r="772" spans="1:38" ht="15" x14ac:dyDescent="0.25">
      <c r="A772" s="37"/>
      <c r="B772" s="37"/>
      <c r="C772" s="37"/>
      <c r="D772" s="37"/>
      <c r="E772" s="37"/>
      <c r="F772" s="37"/>
      <c r="G772" s="139"/>
      <c r="H772" s="37"/>
      <c r="I772" s="37"/>
      <c r="J772" s="39"/>
      <c r="K772" s="39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</row>
    <row r="773" spans="1:38" ht="15" x14ac:dyDescent="0.25">
      <c r="A773" s="37"/>
      <c r="B773" s="37"/>
      <c r="C773" s="37"/>
      <c r="D773" s="37"/>
      <c r="E773" s="37"/>
      <c r="F773" s="37"/>
      <c r="G773" s="139"/>
      <c r="H773" s="37"/>
      <c r="I773" s="37"/>
      <c r="J773" s="39"/>
      <c r="K773" s="39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</row>
    <row r="774" spans="1:38" ht="15" x14ac:dyDescent="0.25">
      <c r="A774" s="37"/>
      <c r="B774" s="37"/>
      <c r="C774" s="37"/>
      <c r="D774" s="37"/>
      <c r="E774" s="37"/>
      <c r="F774" s="37"/>
      <c r="G774" s="139"/>
      <c r="H774" s="37"/>
      <c r="I774" s="37"/>
      <c r="J774" s="39"/>
      <c r="K774" s="39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</row>
    <row r="775" spans="1:38" ht="15" x14ac:dyDescent="0.25">
      <c r="A775" s="37"/>
      <c r="B775" s="37"/>
      <c r="C775" s="37"/>
      <c r="D775" s="37"/>
      <c r="E775" s="37"/>
      <c r="F775" s="37"/>
      <c r="G775" s="139"/>
      <c r="H775" s="37"/>
      <c r="I775" s="37"/>
      <c r="J775" s="39"/>
      <c r="K775" s="39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</row>
    <row r="776" spans="1:38" ht="15" x14ac:dyDescent="0.25">
      <c r="A776" s="37"/>
      <c r="B776" s="37"/>
      <c r="C776" s="37"/>
      <c r="D776" s="37"/>
      <c r="E776" s="37"/>
      <c r="F776" s="37"/>
      <c r="G776" s="139"/>
      <c r="H776" s="37"/>
      <c r="I776" s="37"/>
      <c r="J776" s="39"/>
      <c r="K776" s="39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</row>
    <row r="777" spans="1:38" ht="15" x14ac:dyDescent="0.25">
      <c r="A777" s="37"/>
      <c r="B777" s="37"/>
      <c r="C777" s="37"/>
      <c r="D777" s="37"/>
      <c r="E777" s="37"/>
      <c r="F777" s="37"/>
      <c r="G777" s="139"/>
      <c r="H777" s="37"/>
      <c r="I777" s="37"/>
      <c r="J777" s="39"/>
      <c r="K777" s="39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</row>
    <row r="778" spans="1:38" ht="15" x14ac:dyDescent="0.25">
      <c r="A778" s="37"/>
      <c r="B778" s="37"/>
      <c r="C778" s="37"/>
      <c r="D778" s="37"/>
      <c r="E778" s="37"/>
      <c r="F778" s="37"/>
      <c r="G778" s="139"/>
      <c r="H778" s="37"/>
      <c r="I778" s="37"/>
      <c r="J778" s="39"/>
      <c r="K778" s="39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</row>
    <row r="779" spans="1:38" ht="15" x14ac:dyDescent="0.25">
      <c r="A779" s="37"/>
      <c r="B779" s="37"/>
      <c r="C779" s="37"/>
      <c r="D779" s="37"/>
      <c r="E779" s="37"/>
      <c r="F779" s="37"/>
      <c r="G779" s="139"/>
      <c r="H779" s="37"/>
      <c r="I779" s="37"/>
      <c r="J779" s="39"/>
      <c r="K779" s="39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</row>
    <row r="780" spans="1:38" ht="15" x14ac:dyDescent="0.25">
      <c r="A780" s="37"/>
      <c r="B780" s="37"/>
      <c r="C780" s="37"/>
      <c r="D780" s="37"/>
      <c r="E780" s="37"/>
      <c r="F780" s="37"/>
      <c r="G780" s="139"/>
      <c r="H780" s="37"/>
      <c r="I780" s="37"/>
      <c r="J780" s="39"/>
      <c r="K780" s="39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</row>
    <row r="781" spans="1:38" ht="15" x14ac:dyDescent="0.25">
      <c r="A781" s="37"/>
      <c r="B781" s="37"/>
      <c r="C781" s="37"/>
      <c r="D781" s="37"/>
      <c r="E781" s="37"/>
      <c r="F781" s="37"/>
      <c r="G781" s="139"/>
      <c r="H781" s="37"/>
      <c r="I781" s="37"/>
      <c r="J781" s="39"/>
      <c r="K781" s="39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</row>
    <row r="782" spans="1:38" ht="15" x14ac:dyDescent="0.25">
      <c r="A782" s="37"/>
      <c r="B782" s="37"/>
      <c r="C782" s="37"/>
      <c r="D782" s="37"/>
      <c r="E782" s="37"/>
      <c r="F782" s="37"/>
      <c r="G782" s="139"/>
      <c r="H782" s="37"/>
      <c r="I782" s="37"/>
      <c r="J782" s="39"/>
      <c r="K782" s="39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</row>
    <row r="783" spans="1:38" ht="15" x14ac:dyDescent="0.25">
      <c r="A783" s="37"/>
      <c r="B783" s="37"/>
      <c r="C783" s="37"/>
      <c r="D783" s="37"/>
      <c r="E783" s="37"/>
      <c r="F783" s="37"/>
      <c r="G783" s="139"/>
      <c r="H783" s="37"/>
      <c r="I783" s="37"/>
      <c r="J783" s="39"/>
      <c r="K783" s="39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</row>
    <row r="784" spans="1:38" ht="15" x14ac:dyDescent="0.25">
      <c r="A784" s="37"/>
      <c r="B784" s="37"/>
      <c r="C784" s="37"/>
      <c r="D784" s="37"/>
      <c r="E784" s="37"/>
      <c r="F784" s="37"/>
      <c r="G784" s="139"/>
      <c r="H784" s="37"/>
      <c r="I784" s="37"/>
      <c r="J784" s="39"/>
      <c r="K784" s="39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</row>
    <row r="785" spans="1:38" ht="15" x14ac:dyDescent="0.25">
      <c r="A785" s="37"/>
      <c r="B785" s="37"/>
      <c r="C785" s="37"/>
      <c r="D785" s="37"/>
      <c r="E785" s="37"/>
      <c r="F785" s="37"/>
      <c r="G785" s="139"/>
      <c r="H785" s="37"/>
      <c r="I785" s="37"/>
      <c r="J785" s="39"/>
      <c r="K785" s="39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</row>
    <row r="786" spans="1:38" ht="15" x14ac:dyDescent="0.25">
      <c r="A786" s="37"/>
      <c r="B786" s="37"/>
      <c r="C786" s="37"/>
      <c r="D786" s="37"/>
      <c r="E786" s="37"/>
      <c r="F786" s="37"/>
      <c r="G786" s="139"/>
      <c r="H786" s="37"/>
      <c r="I786" s="37"/>
      <c r="J786" s="39"/>
      <c r="K786" s="39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</row>
    <row r="787" spans="1:38" ht="15" x14ac:dyDescent="0.25">
      <c r="A787" s="37"/>
      <c r="B787" s="37"/>
      <c r="C787" s="37"/>
      <c r="D787" s="37"/>
      <c r="E787" s="37"/>
      <c r="F787" s="37"/>
      <c r="G787" s="139"/>
      <c r="H787" s="37"/>
      <c r="I787" s="37"/>
      <c r="J787" s="39"/>
      <c r="K787" s="39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</row>
    <row r="788" spans="1:38" ht="15" x14ac:dyDescent="0.25">
      <c r="A788" s="37"/>
      <c r="B788" s="37"/>
      <c r="C788" s="37"/>
      <c r="D788" s="37"/>
      <c r="E788" s="37"/>
      <c r="F788" s="37"/>
      <c r="G788" s="139"/>
      <c r="H788" s="37"/>
      <c r="I788" s="37"/>
      <c r="J788" s="39"/>
      <c r="K788" s="39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</row>
    <row r="789" spans="1:38" ht="15" x14ac:dyDescent="0.25">
      <c r="A789" s="37"/>
      <c r="B789" s="37"/>
      <c r="C789" s="37"/>
      <c r="D789" s="37"/>
      <c r="E789" s="37"/>
      <c r="F789" s="37"/>
      <c r="G789" s="139"/>
      <c r="H789" s="37"/>
      <c r="I789" s="37"/>
      <c r="J789" s="39"/>
      <c r="K789" s="39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</row>
    <row r="790" spans="1:38" ht="15" x14ac:dyDescent="0.25">
      <c r="A790" s="37"/>
      <c r="B790" s="37"/>
      <c r="C790" s="37"/>
      <c r="D790" s="37"/>
      <c r="E790" s="37"/>
      <c r="F790" s="37"/>
      <c r="G790" s="139"/>
      <c r="H790" s="37"/>
      <c r="I790" s="37"/>
      <c r="J790" s="39"/>
      <c r="K790" s="39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</row>
    <row r="791" spans="1:38" ht="15" x14ac:dyDescent="0.25">
      <c r="A791" s="37"/>
      <c r="B791" s="37"/>
      <c r="C791" s="37"/>
      <c r="D791" s="37"/>
      <c r="E791" s="37"/>
      <c r="F791" s="37"/>
      <c r="G791" s="139"/>
      <c r="H791" s="37"/>
      <c r="I791" s="37"/>
      <c r="J791" s="39"/>
      <c r="K791" s="39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</row>
    <row r="792" spans="1:38" ht="15" x14ac:dyDescent="0.25">
      <c r="A792" s="37"/>
      <c r="B792" s="37"/>
      <c r="C792" s="37"/>
      <c r="D792" s="37"/>
      <c r="E792" s="37"/>
      <c r="F792" s="37"/>
      <c r="G792" s="139"/>
      <c r="H792" s="37"/>
      <c r="I792" s="37"/>
      <c r="J792" s="39"/>
      <c r="K792" s="39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</row>
    <row r="793" spans="1:38" ht="15" x14ac:dyDescent="0.25">
      <c r="A793" s="37"/>
      <c r="B793" s="37"/>
      <c r="C793" s="37"/>
      <c r="D793" s="37"/>
      <c r="E793" s="37"/>
      <c r="F793" s="37"/>
      <c r="G793" s="139"/>
      <c r="H793" s="37"/>
      <c r="I793" s="37"/>
      <c r="J793" s="39"/>
      <c r="K793" s="39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</row>
    <row r="794" spans="1:38" ht="15" x14ac:dyDescent="0.25">
      <c r="A794" s="37"/>
      <c r="B794" s="37"/>
      <c r="C794" s="37"/>
      <c r="D794" s="37"/>
      <c r="E794" s="37"/>
      <c r="F794" s="37"/>
      <c r="G794" s="139"/>
      <c r="H794" s="37"/>
      <c r="I794" s="37"/>
      <c r="J794" s="39"/>
      <c r="K794" s="39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</row>
    <row r="795" spans="1:38" ht="15" x14ac:dyDescent="0.25">
      <c r="A795" s="37"/>
      <c r="B795" s="37"/>
      <c r="C795" s="37"/>
      <c r="D795" s="37"/>
      <c r="E795" s="37"/>
      <c r="F795" s="37"/>
      <c r="G795" s="139"/>
      <c r="H795" s="37"/>
      <c r="I795" s="37"/>
      <c r="J795" s="39"/>
      <c r="K795" s="39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</row>
    <row r="796" spans="1:38" ht="15" x14ac:dyDescent="0.25">
      <c r="A796" s="37"/>
      <c r="B796" s="37"/>
      <c r="C796" s="37"/>
      <c r="D796" s="37"/>
      <c r="E796" s="37"/>
      <c r="F796" s="37"/>
      <c r="G796" s="139"/>
      <c r="H796" s="37"/>
      <c r="I796" s="37"/>
      <c r="J796" s="39"/>
      <c r="K796" s="39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</row>
    <row r="797" spans="1:38" ht="15" x14ac:dyDescent="0.25">
      <c r="A797" s="37"/>
      <c r="B797" s="37"/>
      <c r="C797" s="37"/>
      <c r="D797" s="37"/>
      <c r="E797" s="37"/>
      <c r="F797" s="37"/>
      <c r="G797" s="139"/>
      <c r="H797" s="37"/>
      <c r="I797" s="37"/>
      <c r="J797" s="39"/>
      <c r="K797" s="39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</row>
    <row r="798" spans="1:38" ht="15" x14ac:dyDescent="0.25">
      <c r="A798" s="37"/>
      <c r="B798" s="37"/>
      <c r="C798" s="37"/>
      <c r="D798" s="37"/>
      <c r="E798" s="37"/>
      <c r="F798" s="37"/>
      <c r="G798" s="139"/>
      <c r="H798" s="37"/>
      <c r="I798" s="37"/>
      <c r="J798" s="39"/>
      <c r="K798" s="39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</row>
    <row r="799" spans="1:38" ht="15" x14ac:dyDescent="0.25">
      <c r="A799" s="37"/>
      <c r="B799" s="37"/>
      <c r="C799" s="37"/>
      <c r="D799" s="37"/>
      <c r="E799" s="37"/>
      <c r="F799" s="37"/>
      <c r="G799" s="139"/>
      <c r="H799" s="37"/>
      <c r="I799" s="37"/>
      <c r="J799" s="39"/>
      <c r="K799" s="39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</row>
    <row r="800" spans="1:38" ht="15" x14ac:dyDescent="0.25">
      <c r="A800" s="37"/>
      <c r="B800" s="37"/>
      <c r="C800" s="37"/>
      <c r="D800" s="37"/>
      <c r="E800" s="37"/>
      <c r="F800" s="37"/>
      <c r="G800" s="139"/>
      <c r="H800" s="37"/>
      <c r="I800" s="37"/>
      <c r="J800" s="39"/>
      <c r="K800" s="39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</row>
    <row r="801" spans="1:38" ht="15" x14ac:dyDescent="0.25">
      <c r="A801" s="37"/>
      <c r="B801" s="37"/>
      <c r="C801" s="37"/>
      <c r="D801" s="37"/>
      <c r="E801" s="37"/>
      <c r="F801" s="37"/>
      <c r="G801" s="139"/>
      <c r="H801" s="37"/>
      <c r="I801" s="37"/>
      <c r="J801" s="39"/>
      <c r="K801" s="39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</row>
    <row r="802" spans="1:38" ht="15" x14ac:dyDescent="0.25">
      <c r="A802" s="37"/>
      <c r="B802" s="37"/>
      <c r="C802" s="37"/>
      <c r="D802" s="37"/>
      <c r="E802" s="37"/>
      <c r="F802" s="37"/>
      <c r="G802" s="139"/>
      <c r="H802" s="37"/>
      <c r="I802" s="37"/>
      <c r="J802" s="39"/>
      <c r="K802" s="39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</row>
    <row r="803" spans="1:38" ht="15" x14ac:dyDescent="0.25">
      <c r="A803" s="37"/>
      <c r="B803" s="37"/>
      <c r="C803" s="37"/>
      <c r="D803" s="37"/>
      <c r="E803" s="37"/>
      <c r="F803" s="37"/>
      <c r="G803" s="139"/>
      <c r="H803" s="37"/>
      <c r="I803" s="37"/>
      <c r="J803" s="39"/>
      <c r="K803" s="39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</row>
    <row r="804" spans="1:38" ht="15" x14ac:dyDescent="0.25">
      <c r="A804" s="37"/>
      <c r="B804" s="37"/>
      <c r="C804" s="37"/>
      <c r="D804" s="37"/>
      <c r="E804" s="37"/>
      <c r="F804" s="37"/>
      <c r="G804" s="139"/>
      <c r="H804" s="37"/>
      <c r="I804" s="37"/>
      <c r="J804" s="39"/>
      <c r="K804" s="39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</row>
    <row r="805" spans="1:38" ht="15" x14ac:dyDescent="0.25">
      <c r="A805" s="37"/>
      <c r="B805" s="37"/>
      <c r="C805" s="37"/>
      <c r="D805" s="37"/>
      <c r="E805" s="37"/>
      <c r="F805" s="37"/>
      <c r="G805" s="139"/>
      <c r="H805" s="37"/>
      <c r="I805" s="37"/>
      <c r="J805" s="39"/>
      <c r="K805" s="39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</row>
    <row r="806" spans="1:38" ht="15" x14ac:dyDescent="0.25">
      <c r="A806" s="37"/>
      <c r="B806" s="37"/>
      <c r="C806" s="37"/>
      <c r="D806" s="37"/>
      <c r="E806" s="37"/>
      <c r="F806" s="37"/>
      <c r="G806" s="139"/>
      <c r="H806" s="37"/>
      <c r="I806" s="37"/>
      <c r="J806" s="39"/>
      <c r="K806" s="39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</row>
    <row r="807" spans="1:38" ht="15" x14ac:dyDescent="0.25">
      <c r="A807" s="37"/>
      <c r="B807" s="37"/>
      <c r="C807" s="37"/>
      <c r="D807" s="37"/>
      <c r="E807" s="37"/>
      <c r="F807" s="37"/>
      <c r="G807" s="139"/>
      <c r="H807" s="37"/>
      <c r="I807" s="37"/>
      <c r="J807" s="39"/>
      <c r="K807" s="39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</row>
    <row r="808" spans="1:38" ht="15" x14ac:dyDescent="0.25">
      <c r="A808" s="37"/>
      <c r="B808" s="37"/>
      <c r="C808" s="37"/>
      <c r="D808" s="37"/>
      <c r="E808" s="37"/>
      <c r="F808" s="37"/>
      <c r="G808" s="139"/>
      <c r="H808" s="37"/>
      <c r="I808" s="37"/>
      <c r="J808" s="39"/>
      <c r="K808" s="39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</row>
    <row r="809" spans="1:38" ht="15" x14ac:dyDescent="0.25">
      <c r="A809" s="37"/>
      <c r="B809" s="37"/>
      <c r="C809" s="37"/>
      <c r="D809" s="37"/>
      <c r="E809" s="37"/>
      <c r="F809" s="37"/>
      <c r="G809" s="139"/>
      <c r="H809" s="37"/>
      <c r="I809" s="37"/>
      <c r="J809" s="39"/>
      <c r="K809" s="39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</row>
    <row r="810" spans="1:38" ht="15" x14ac:dyDescent="0.25">
      <c r="A810" s="37"/>
      <c r="B810" s="37"/>
      <c r="C810" s="37"/>
      <c r="D810" s="37"/>
      <c r="E810" s="37"/>
      <c r="F810" s="37"/>
      <c r="G810" s="139"/>
      <c r="H810" s="37"/>
      <c r="I810" s="37"/>
      <c r="J810" s="39"/>
      <c r="K810" s="39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</row>
    <row r="811" spans="1:38" ht="15" x14ac:dyDescent="0.25">
      <c r="A811" s="37"/>
      <c r="B811" s="37"/>
      <c r="C811" s="37"/>
      <c r="D811" s="37"/>
      <c r="E811" s="37"/>
      <c r="F811" s="37"/>
      <c r="G811" s="139"/>
      <c r="H811" s="37"/>
      <c r="I811" s="37"/>
      <c r="J811" s="39"/>
      <c r="K811" s="39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</row>
    <row r="812" spans="1:38" ht="15" x14ac:dyDescent="0.25">
      <c r="A812" s="37"/>
      <c r="B812" s="37"/>
      <c r="C812" s="37"/>
      <c r="D812" s="37"/>
      <c r="E812" s="37"/>
      <c r="F812" s="37"/>
      <c r="G812" s="139"/>
      <c r="H812" s="37"/>
      <c r="I812" s="37"/>
      <c r="J812" s="39"/>
      <c r="K812" s="39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</row>
    <row r="813" spans="1:38" ht="15" x14ac:dyDescent="0.25">
      <c r="A813" s="37"/>
      <c r="B813" s="37"/>
      <c r="C813" s="37"/>
      <c r="D813" s="37"/>
      <c r="E813" s="37"/>
      <c r="F813" s="37"/>
      <c r="G813" s="139"/>
      <c r="H813" s="37"/>
      <c r="I813" s="37"/>
      <c r="J813" s="39"/>
      <c r="K813" s="39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</row>
    <row r="814" spans="1:38" ht="15" x14ac:dyDescent="0.25">
      <c r="A814" s="37"/>
      <c r="B814" s="37"/>
      <c r="C814" s="37"/>
      <c r="D814" s="37"/>
      <c r="E814" s="37"/>
      <c r="F814" s="37"/>
      <c r="G814" s="139"/>
      <c r="H814" s="37"/>
      <c r="I814" s="37"/>
      <c r="J814" s="39"/>
      <c r="K814" s="39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</row>
    <row r="815" spans="1:38" ht="15" x14ac:dyDescent="0.25">
      <c r="A815" s="37"/>
      <c r="B815" s="37"/>
      <c r="C815" s="37"/>
      <c r="D815" s="37"/>
      <c r="E815" s="37"/>
      <c r="F815" s="37"/>
      <c r="G815" s="139"/>
      <c r="H815" s="37"/>
      <c r="I815" s="37"/>
      <c r="J815" s="39"/>
      <c r="K815" s="39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</row>
    <row r="816" spans="1:38" ht="15" x14ac:dyDescent="0.25">
      <c r="A816" s="37"/>
      <c r="B816" s="37"/>
      <c r="C816" s="37"/>
      <c r="D816" s="37"/>
      <c r="E816" s="37"/>
      <c r="F816" s="37"/>
      <c r="G816" s="139"/>
      <c r="H816" s="37"/>
      <c r="I816" s="37"/>
      <c r="J816" s="39"/>
      <c r="K816" s="39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</row>
    <row r="817" spans="1:38" ht="15" x14ac:dyDescent="0.25">
      <c r="A817" s="37"/>
      <c r="B817" s="37"/>
      <c r="C817" s="37"/>
      <c r="D817" s="37"/>
      <c r="E817" s="37"/>
      <c r="F817" s="37"/>
      <c r="G817" s="139"/>
      <c r="H817" s="37"/>
      <c r="I817" s="37"/>
      <c r="J817" s="39"/>
      <c r="K817" s="39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</row>
    <row r="818" spans="1:38" ht="15" x14ac:dyDescent="0.25">
      <c r="A818" s="37"/>
      <c r="B818" s="37"/>
      <c r="C818" s="37"/>
      <c r="D818" s="37"/>
      <c r="E818" s="37"/>
      <c r="F818" s="37"/>
      <c r="G818" s="139"/>
      <c r="H818" s="37"/>
      <c r="I818" s="37"/>
      <c r="J818" s="39"/>
      <c r="K818" s="39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</row>
    <row r="819" spans="1:38" ht="15" x14ac:dyDescent="0.25">
      <c r="A819" s="37"/>
      <c r="B819" s="37"/>
      <c r="C819" s="37"/>
      <c r="D819" s="37"/>
      <c r="E819" s="37"/>
      <c r="F819" s="37"/>
      <c r="G819" s="139"/>
      <c r="H819" s="37"/>
      <c r="I819" s="37"/>
      <c r="J819" s="39"/>
      <c r="K819" s="39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</row>
    <row r="820" spans="1:38" ht="15" x14ac:dyDescent="0.25">
      <c r="A820" s="37"/>
      <c r="B820" s="37"/>
      <c r="C820" s="37"/>
      <c r="D820" s="37"/>
      <c r="E820" s="37"/>
      <c r="F820" s="37"/>
      <c r="G820" s="139"/>
      <c r="H820" s="37"/>
      <c r="I820" s="37"/>
      <c r="J820" s="39"/>
      <c r="K820" s="39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</row>
    <row r="821" spans="1:38" ht="15" x14ac:dyDescent="0.25">
      <c r="A821" s="37"/>
      <c r="B821" s="37"/>
      <c r="C821" s="37"/>
      <c r="D821" s="37"/>
      <c r="E821" s="37"/>
      <c r="F821" s="37"/>
      <c r="G821" s="139"/>
      <c r="H821" s="37"/>
      <c r="I821" s="37"/>
      <c r="J821" s="39"/>
      <c r="K821" s="39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</row>
    <row r="822" spans="1:38" ht="15" x14ac:dyDescent="0.25">
      <c r="A822" s="37"/>
      <c r="B822" s="37"/>
      <c r="C822" s="37"/>
      <c r="D822" s="37"/>
      <c r="E822" s="37"/>
      <c r="F822" s="37"/>
      <c r="G822" s="139"/>
      <c r="H822" s="37"/>
      <c r="I822" s="37"/>
      <c r="J822" s="39"/>
      <c r="K822" s="39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</row>
    <row r="823" spans="1:38" ht="15" x14ac:dyDescent="0.25">
      <c r="A823" s="37"/>
      <c r="B823" s="37"/>
      <c r="C823" s="37"/>
      <c r="D823" s="37"/>
      <c r="E823" s="37"/>
      <c r="F823" s="37"/>
      <c r="G823" s="139"/>
      <c r="H823" s="37"/>
      <c r="I823" s="37"/>
      <c r="J823" s="39"/>
      <c r="K823" s="39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</row>
    <row r="824" spans="1:38" ht="15" x14ac:dyDescent="0.25">
      <c r="A824" s="37"/>
      <c r="B824" s="37"/>
      <c r="C824" s="37"/>
      <c r="D824" s="37"/>
      <c r="E824" s="37"/>
      <c r="F824" s="37"/>
      <c r="G824" s="139"/>
      <c r="H824" s="37"/>
      <c r="I824" s="37"/>
      <c r="J824" s="39"/>
      <c r="K824" s="39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</row>
    <row r="825" spans="1:38" ht="15" x14ac:dyDescent="0.25">
      <c r="A825" s="37"/>
      <c r="B825" s="37"/>
      <c r="C825" s="37"/>
      <c r="D825" s="37"/>
      <c r="E825" s="37"/>
      <c r="F825" s="37"/>
      <c r="G825" s="139"/>
      <c r="H825" s="37"/>
      <c r="I825" s="37"/>
      <c r="J825" s="39"/>
      <c r="K825" s="39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</row>
    <row r="826" spans="1:38" ht="15" x14ac:dyDescent="0.25">
      <c r="A826" s="37"/>
      <c r="B826" s="37"/>
      <c r="C826" s="37"/>
      <c r="D826" s="37"/>
      <c r="E826" s="37"/>
      <c r="F826" s="37"/>
      <c r="G826" s="139"/>
      <c r="H826" s="37"/>
      <c r="I826" s="37"/>
      <c r="J826" s="39"/>
      <c r="K826" s="39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</row>
    <row r="827" spans="1:38" ht="15" x14ac:dyDescent="0.25">
      <c r="A827" s="37"/>
      <c r="B827" s="37"/>
      <c r="C827" s="37"/>
      <c r="D827" s="37"/>
      <c r="E827" s="37"/>
      <c r="F827" s="37"/>
      <c r="G827" s="139"/>
      <c r="H827" s="37"/>
      <c r="I827" s="37"/>
      <c r="J827" s="39"/>
      <c r="K827" s="39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</row>
    <row r="828" spans="1:38" ht="15" x14ac:dyDescent="0.25">
      <c r="A828" s="37"/>
      <c r="B828" s="37"/>
      <c r="C828" s="37"/>
      <c r="D828" s="37"/>
      <c r="E828" s="37"/>
      <c r="F828" s="37"/>
      <c r="G828" s="139"/>
      <c r="H828" s="37"/>
      <c r="I828" s="37"/>
      <c r="J828" s="39"/>
      <c r="K828" s="39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</row>
    <row r="829" spans="1:38" ht="15" x14ac:dyDescent="0.25">
      <c r="A829" s="37"/>
      <c r="B829" s="37"/>
      <c r="C829" s="37"/>
      <c r="D829" s="37"/>
      <c r="E829" s="37"/>
      <c r="F829" s="37"/>
      <c r="G829" s="139"/>
      <c r="H829" s="37"/>
      <c r="I829" s="37"/>
      <c r="J829" s="39"/>
      <c r="K829" s="39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</row>
    <row r="830" spans="1:38" ht="15" x14ac:dyDescent="0.25">
      <c r="A830" s="37"/>
      <c r="B830" s="37"/>
      <c r="C830" s="37"/>
      <c r="D830" s="37"/>
      <c r="E830" s="37"/>
      <c r="F830" s="37"/>
      <c r="G830" s="139"/>
      <c r="H830" s="37"/>
      <c r="I830" s="37"/>
      <c r="J830" s="39"/>
      <c r="K830" s="39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</row>
    <row r="831" spans="1:38" ht="15" x14ac:dyDescent="0.25">
      <c r="A831" s="37"/>
      <c r="B831" s="37"/>
      <c r="C831" s="37"/>
      <c r="D831" s="37"/>
      <c r="E831" s="37"/>
      <c r="F831" s="37"/>
      <c r="G831" s="139"/>
      <c r="H831" s="37"/>
      <c r="I831" s="37"/>
      <c r="J831" s="39"/>
      <c r="K831" s="39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</row>
    <row r="832" spans="1:38" ht="15" x14ac:dyDescent="0.25">
      <c r="A832" s="37"/>
      <c r="B832" s="37"/>
      <c r="C832" s="37"/>
      <c r="D832" s="37"/>
      <c r="E832" s="37"/>
      <c r="F832" s="37"/>
      <c r="G832" s="139"/>
      <c r="H832" s="37"/>
      <c r="I832" s="37"/>
      <c r="J832" s="39"/>
      <c r="K832" s="39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</row>
    <row r="833" spans="1:38" ht="15" x14ac:dyDescent="0.25">
      <c r="A833" s="37"/>
      <c r="B833" s="37"/>
      <c r="C833" s="37"/>
      <c r="D833" s="37"/>
      <c r="E833" s="37"/>
      <c r="F833" s="37"/>
      <c r="G833" s="139"/>
      <c r="H833" s="37"/>
      <c r="I833" s="37"/>
      <c r="J833" s="39"/>
      <c r="K833" s="39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</row>
    <row r="834" spans="1:38" ht="15" x14ac:dyDescent="0.25">
      <c r="A834" s="37"/>
      <c r="B834" s="37"/>
      <c r="C834" s="37"/>
      <c r="D834" s="37"/>
      <c r="E834" s="37"/>
      <c r="F834" s="37"/>
      <c r="G834" s="139"/>
      <c r="H834" s="37"/>
      <c r="I834" s="37"/>
      <c r="J834" s="39"/>
      <c r="K834" s="39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</row>
    <row r="835" spans="1:38" ht="15" x14ac:dyDescent="0.25">
      <c r="A835" s="37"/>
      <c r="B835" s="37"/>
      <c r="C835" s="37"/>
      <c r="D835" s="37"/>
      <c r="E835" s="37"/>
      <c r="F835" s="37"/>
      <c r="G835" s="139"/>
      <c r="H835" s="37"/>
      <c r="I835" s="37"/>
      <c r="J835" s="39"/>
      <c r="K835" s="39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</row>
    <row r="836" spans="1:38" ht="15" x14ac:dyDescent="0.25">
      <c r="A836" s="37"/>
      <c r="B836" s="37"/>
      <c r="C836" s="37"/>
      <c r="D836" s="37"/>
      <c r="E836" s="37"/>
      <c r="F836" s="37"/>
      <c r="G836" s="139"/>
      <c r="H836" s="37"/>
      <c r="I836" s="37"/>
      <c r="J836" s="39"/>
      <c r="K836" s="39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</row>
    <row r="837" spans="1:38" ht="15" x14ac:dyDescent="0.25">
      <c r="A837" s="37"/>
      <c r="B837" s="37"/>
      <c r="C837" s="37"/>
      <c r="D837" s="37"/>
      <c r="E837" s="37"/>
      <c r="F837" s="37"/>
      <c r="G837" s="139"/>
      <c r="H837" s="37"/>
      <c r="I837" s="37"/>
      <c r="J837" s="39"/>
      <c r="K837" s="39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</row>
    <row r="838" spans="1:38" ht="15" x14ac:dyDescent="0.25">
      <c r="A838" s="37"/>
      <c r="B838" s="37"/>
      <c r="C838" s="37"/>
      <c r="D838" s="37"/>
      <c r="E838" s="37"/>
      <c r="F838" s="37"/>
      <c r="G838" s="139"/>
      <c r="H838" s="37"/>
      <c r="I838" s="37"/>
      <c r="J838" s="39"/>
      <c r="K838" s="39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</row>
    <row r="839" spans="1:38" ht="15" x14ac:dyDescent="0.25">
      <c r="A839" s="37"/>
      <c r="B839" s="37"/>
      <c r="C839" s="37"/>
      <c r="D839" s="37"/>
      <c r="E839" s="37"/>
      <c r="F839" s="37"/>
      <c r="G839" s="139"/>
      <c r="H839" s="37"/>
      <c r="I839" s="37"/>
      <c r="J839" s="39"/>
      <c r="K839" s="39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</row>
    <row r="840" spans="1:38" ht="15" x14ac:dyDescent="0.25">
      <c r="A840" s="37"/>
      <c r="B840" s="37"/>
      <c r="C840" s="37"/>
      <c r="D840" s="37"/>
      <c r="E840" s="37"/>
      <c r="F840" s="37"/>
      <c r="G840" s="139"/>
      <c r="H840" s="37"/>
      <c r="I840" s="37"/>
      <c r="J840" s="39"/>
      <c r="K840" s="39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</row>
    <row r="841" spans="1:38" ht="15" x14ac:dyDescent="0.25">
      <c r="A841" s="37"/>
      <c r="B841" s="37"/>
      <c r="C841" s="37"/>
      <c r="D841" s="37"/>
      <c r="E841" s="37"/>
      <c r="F841" s="37"/>
      <c r="G841" s="139"/>
      <c r="H841" s="37"/>
      <c r="I841" s="37"/>
      <c r="J841" s="39"/>
      <c r="K841" s="39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</row>
    <row r="842" spans="1:38" ht="15" x14ac:dyDescent="0.25">
      <c r="A842" s="37"/>
      <c r="B842" s="37"/>
      <c r="C842" s="37"/>
      <c r="D842" s="37"/>
      <c r="E842" s="37"/>
      <c r="F842" s="37"/>
      <c r="G842" s="139"/>
      <c r="H842" s="37"/>
      <c r="I842" s="37"/>
      <c r="J842" s="39"/>
      <c r="K842" s="39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</row>
    <row r="843" spans="1:38" ht="15" x14ac:dyDescent="0.25">
      <c r="A843" s="37"/>
      <c r="B843" s="37"/>
      <c r="C843" s="37"/>
      <c r="D843" s="37"/>
      <c r="E843" s="37"/>
      <c r="F843" s="37"/>
      <c r="G843" s="139"/>
      <c r="H843" s="37"/>
      <c r="I843" s="37"/>
      <c r="J843" s="39"/>
      <c r="K843" s="39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</row>
    <row r="844" spans="1:38" ht="15" x14ac:dyDescent="0.25">
      <c r="A844" s="37"/>
      <c r="B844" s="37"/>
      <c r="C844" s="37"/>
      <c r="D844" s="37"/>
      <c r="E844" s="37"/>
      <c r="F844" s="37"/>
      <c r="G844" s="139"/>
      <c r="H844" s="37"/>
      <c r="I844" s="37"/>
      <c r="J844" s="39"/>
      <c r="K844" s="39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</row>
    <row r="845" spans="1:38" ht="15" x14ac:dyDescent="0.25">
      <c r="A845" s="37"/>
      <c r="B845" s="37"/>
      <c r="C845" s="37"/>
      <c r="D845" s="37"/>
      <c r="E845" s="37"/>
      <c r="F845" s="37"/>
      <c r="G845" s="139"/>
      <c r="H845" s="37"/>
      <c r="I845" s="37"/>
      <c r="J845" s="39"/>
      <c r="K845" s="39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</row>
    <row r="846" spans="1:38" ht="15" x14ac:dyDescent="0.25">
      <c r="A846" s="37"/>
      <c r="B846" s="37"/>
      <c r="C846" s="37"/>
      <c r="D846" s="37"/>
      <c r="E846" s="37"/>
      <c r="F846" s="37"/>
      <c r="G846" s="139"/>
      <c r="H846" s="37"/>
      <c r="I846" s="37"/>
      <c r="J846" s="39"/>
      <c r="K846" s="39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</row>
    <row r="847" spans="1:38" ht="15" x14ac:dyDescent="0.25">
      <c r="A847" s="37"/>
      <c r="B847" s="37"/>
      <c r="C847" s="37"/>
      <c r="D847" s="37"/>
      <c r="E847" s="37"/>
      <c r="F847" s="37"/>
      <c r="G847" s="139"/>
      <c r="H847" s="37"/>
      <c r="I847" s="37"/>
      <c r="J847" s="39"/>
      <c r="K847" s="39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</row>
    <row r="848" spans="1:38" ht="15" x14ac:dyDescent="0.25">
      <c r="A848" s="37"/>
      <c r="B848" s="37"/>
      <c r="C848" s="37"/>
      <c r="D848" s="37"/>
      <c r="E848" s="37"/>
      <c r="F848" s="37"/>
      <c r="G848" s="139"/>
      <c r="H848" s="37"/>
      <c r="I848" s="37"/>
      <c r="J848" s="39"/>
      <c r="K848" s="39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</row>
    <row r="849" spans="1:38" ht="15" x14ac:dyDescent="0.25">
      <c r="A849" s="37"/>
      <c r="B849" s="37"/>
      <c r="C849" s="37"/>
      <c r="D849" s="37"/>
      <c r="E849" s="37"/>
      <c r="F849" s="37"/>
      <c r="G849" s="139"/>
      <c r="H849" s="37"/>
      <c r="I849" s="37"/>
      <c r="J849" s="39"/>
      <c r="K849" s="39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</row>
    <row r="850" spans="1:38" ht="15" x14ac:dyDescent="0.25">
      <c r="A850" s="37"/>
      <c r="B850" s="37"/>
      <c r="C850" s="37"/>
      <c r="D850" s="37"/>
      <c r="E850" s="37"/>
      <c r="F850" s="37"/>
      <c r="G850" s="139"/>
      <c r="H850" s="37"/>
      <c r="I850" s="37"/>
      <c r="J850" s="39"/>
      <c r="K850" s="39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</row>
    <row r="851" spans="1:38" ht="15" x14ac:dyDescent="0.25">
      <c r="A851" s="37"/>
      <c r="B851" s="37"/>
      <c r="C851" s="37"/>
      <c r="D851" s="37"/>
      <c r="E851" s="37"/>
      <c r="F851" s="37"/>
      <c r="G851" s="139"/>
      <c r="H851" s="37"/>
      <c r="I851" s="37"/>
      <c r="J851" s="39"/>
      <c r="K851" s="39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</row>
    <row r="852" spans="1:38" ht="15" x14ac:dyDescent="0.25">
      <c r="A852" s="37"/>
      <c r="B852" s="37"/>
      <c r="C852" s="37"/>
      <c r="D852" s="37"/>
      <c r="E852" s="37"/>
      <c r="F852" s="37"/>
      <c r="G852" s="139"/>
      <c r="H852" s="37"/>
      <c r="I852" s="37"/>
      <c r="J852" s="39"/>
      <c r="K852" s="39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</row>
    <row r="853" spans="1:38" ht="15" x14ac:dyDescent="0.25">
      <c r="A853" s="37"/>
      <c r="B853" s="37"/>
      <c r="C853" s="37"/>
      <c r="D853" s="37"/>
      <c r="E853" s="37"/>
      <c r="F853" s="37"/>
      <c r="G853" s="139"/>
      <c r="H853" s="37"/>
      <c r="I853" s="37"/>
      <c r="J853" s="39"/>
      <c r="K853" s="39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</row>
    <row r="854" spans="1:38" ht="15" x14ac:dyDescent="0.25">
      <c r="A854" s="37"/>
      <c r="B854" s="37"/>
      <c r="C854" s="37"/>
      <c r="D854" s="37"/>
      <c r="E854" s="37"/>
      <c r="F854" s="37"/>
      <c r="G854" s="139"/>
      <c r="H854" s="37"/>
      <c r="I854" s="37"/>
      <c r="J854" s="39"/>
      <c r="K854" s="39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</row>
    <row r="855" spans="1:38" ht="15" x14ac:dyDescent="0.25">
      <c r="A855" s="37"/>
      <c r="B855" s="37"/>
      <c r="C855" s="37"/>
      <c r="D855" s="37"/>
      <c r="E855" s="37"/>
      <c r="F855" s="37"/>
      <c r="G855" s="139"/>
      <c r="H855" s="37"/>
      <c r="I855" s="37"/>
      <c r="J855" s="39"/>
      <c r="K855" s="39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</row>
    <row r="856" spans="1:38" ht="15" x14ac:dyDescent="0.25">
      <c r="A856" s="37"/>
      <c r="B856" s="37"/>
      <c r="C856" s="37"/>
      <c r="D856" s="37"/>
      <c r="E856" s="37"/>
      <c r="F856" s="37"/>
      <c r="G856" s="139"/>
      <c r="H856" s="37"/>
      <c r="I856" s="37"/>
      <c r="J856" s="39"/>
      <c r="K856" s="39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</row>
    <row r="857" spans="1:38" ht="15" x14ac:dyDescent="0.25">
      <c r="A857" s="37"/>
      <c r="B857" s="37"/>
      <c r="C857" s="37"/>
      <c r="D857" s="37"/>
      <c r="E857" s="37"/>
      <c r="F857" s="37"/>
      <c r="G857" s="139"/>
      <c r="H857" s="37"/>
      <c r="I857" s="37"/>
      <c r="J857" s="39"/>
      <c r="K857" s="39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</row>
    <row r="858" spans="1:38" ht="15" x14ac:dyDescent="0.25">
      <c r="A858" s="37"/>
      <c r="B858" s="37"/>
      <c r="C858" s="37"/>
      <c r="D858" s="37"/>
      <c r="E858" s="37"/>
      <c r="F858" s="37"/>
      <c r="G858" s="139"/>
      <c r="H858" s="37"/>
      <c r="I858" s="37"/>
      <c r="J858" s="39"/>
      <c r="K858" s="39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</row>
    <row r="859" spans="1:38" ht="15" x14ac:dyDescent="0.25">
      <c r="A859" s="37"/>
      <c r="B859" s="37"/>
      <c r="C859" s="37"/>
      <c r="D859" s="37"/>
      <c r="E859" s="37"/>
      <c r="F859" s="37"/>
      <c r="G859" s="139"/>
      <c r="H859" s="37"/>
      <c r="I859" s="37"/>
      <c r="J859" s="39"/>
      <c r="K859" s="39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</row>
    <row r="860" spans="1:38" ht="15" x14ac:dyDescent="0.25">
      <c r="A860" s="37"/>
      <c r="B860" s="37"/>
      <c r="C860" s="37"/>
      <c r="D860" s="37"/>
      <c r="E860" s="37"/>
      <c r="F860" s="37"/>
      <c r="G860" s="139"/>
      <c r="H860" s="37"/>
      <c r="I860" s="37"/>
      <c r="J860" s="39"/>
      <c r="K860" s="39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</row>
    <row r="861" spans="1:38" ht="15" x14ac:dyDescent="0.25">
      <c r="A861" s="37"/>
      <c r="B861" s="37"/>
      <c r="C861" s="37"/>
      <c r="D861" s="37"/>
      <c r="E861" s="37"/>
      <c r="F861" s="37"/>
      <c r="G861" s="139"/>
      <c r="H861" s="37"/>
      <c r="I861" s="37"/>
      <c r="J861" s="39"/>
      <c r="K861" s="39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</row>
    <row r="862" spans="1:38" ht="15" x14ac:dyDescent="0.25">
      <c r="A862" s="37"/>
      <c r="B862" s="37"/>
      <c r="C862" s="37"/>
      <c r="D862" s="37"/>
      <c r="E862" s="37"/>
      <c r="F862" s="37"/>
      <c r="G862" s="139"/>
      <c r="H862" s="37"/>
      <c r="I862" s="37"/>
      <c r="J862" s="39"/>
      <c r="K862" s="39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</row>
    <row r="863" spans="1:38" ht="15" x14ac:dyDescent="0.25">
      <c r="A863" s="37"/>
      <c r="B863" s="37"/>
      <c r="C863" s="37"/>
      <c r="D863" s="37"/>
      <c r="E863" s="37"/>
      <c r="F863" s="37"/>
      <c r="G863" s="139"/>
      <c r="H863" s="37"/>
      <c r="I863" s="37"/>
      <c r="J863" s="39"/>
      <c r="K863" s="39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</row>
    <row r="864" spans="1:38" ht="15" x14ac:dyDescent="0.25">
      <c r="A864" s="37"/>
      <c r="B864" s="37"/>
      <c r="C864" s="37"/>
      <c r="D864" s="37"/>
      <c r="E864" s="37"/>
      <c r="F864" s="37"/>
      <c r="G864" s="139"/>
      <c r="H864" s="37"/>
      <c r="I864" s="37"/>
      <c r="J864" s="39"/>
      <c r="K864" s="39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</row>
    <row r="865" spans="1:38" ht="15" x14ac:dyDescent="0.25">
      <c r="A865" s="37"/>
      <c r="B865" s="37"/>
      <c r="C865" s="37"/>
      <c r="D865" s="37"/>
      <c r="E865" s="37"/>
      <c r="F865" s="37"/>
      <c r="G865" s="139"/>
      <c r="H865" s="37"/>
      <c r="I865" s="37"/>
      <c r="J865" s="39"/>
      <c r="K865" s="39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</row>
    <row r="866" spans="1:38" ht="15" x14ac:dyDescent="0.25">
      <c r="A866" s="37"/>
      <c r="B866" s="37"/>
      <c r="C866" s="37"/>
      <c r="D866" s="37"/>
      <c r="E866" s="37"/>
      <c r="F866" s="37"/>
      <c r="G866" s="139"/>
      <c r="H866" s="37"/>
      <c r="I866" s="37"/>
      <c r="J866" s="39"/>
      <c r="K866" s="39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</row>
    <row r="867" spans="1:38" ht="15" x14ac:dyDescent="0.25">
      <c r="A867" s="37"/>
      <c r="B867" s="37"/>
      <c r="C867" s="37"/>
      <c r="D867" s="37"/>
      <c r="E867" s="37"/>
      <c r="F867" s="37"/>
      <c r="G867" s="139"/>
      <c r="H867" s="37"/>
      <c r="I867" s="37"/>
      <c r="J867" s="39"/>
      <c r="K867" s="39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</row>
    <row r="868" spans="1:38" ht="15" x14ac:dyDescent="0.25">
      <c r="A868" s="37"/>
      <c r="B868" s="37"/>
      <c r="C868" s="37"/>
      <c r="D868" s="37"/>
      <c r="E868" s="37"/>
      <c r="F868" s="37"/>
      <c r="G868" s="139"/>
      <c r="H868" s="37"/>
      <c r="I868" s="37"/>
      <c r="J868" s="39"/>
      <c r="K868" s="39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</row>
    <row r="869" spans="1:38" ht="15" x14ac:dyDescent="0.25">
      <c r="A869" s="37"/>
      <c r="B869" s="37"/>
      <c r="C869" s="37"/>
      <c r="D869" s="37"/>
      <c r="E869" s="37"/>
      <c r="F869" s="37"/>
      <c r="G869" s="139"/>
      <c r="H869" s="37"/>
      <c r="I869" s="37"/>
      <c r="J869" s="39"/>
      <c r="K869" s="39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</row>
    <row r="870" spans="1:38" ht="15" x14ac:dyDescent="0.25">
      <c r="A870" s="37"/>
      <c r="B870" s="37"/>
      <c r="C870" s="37"/>
      <c r="D870" s="37"/>
      <c r="E870" s="37"/>
      <c r="F870" s="37"/>
      <c r="G870" s="139"/>
      <c r="H870" s="37"/>
      <c r="I870" s="37"/>
      <c r="J870" s="39"/>
      <c r="K870" s="39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</row>
    <row r="871" spans="1:38" ht="15" x14ac:dyDescent="0.25">
      <c r="A871" s="37"/>
      <c r="B871" s="37"/>
      <c r="C871" s="37"/>
      <c r="D871" s="37"/>
      <c r="E871" s="37"/>
      <c r="F871" s="37"/>
      <c r="G871" s="139"/>
      <c r="H871" s="37"/>
      <c r="I871" s="37"/>
      <c r="J871" s="39"/>
      <c r="K871" s="39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</row>
    <row r="872" spans="1:38" ht="15" x14ac:dyDescent="0.25">
      <c r="A872" s="37"/>
      <c r="B872" s="37"/>
      <c r="C872" s="37"/>
      <c r="D872" s="37"/>
      <c r="E872" s="37"/>
      <c r="F872" s="37"/>
      <c r="G872" s="139"/>
      <c r="H872" s="37"/>
      <c r="I872" s="37"/>
      <c r="J872" s="39"/>
      <c r="K872" s="39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</row>
    <row r="873" spans="1:38" ht="15" x14ac:dyDescent="0.25">
      <c r="A873" s="37"/>
      <c r="B873" s="37"/>
      <c r="C873" s="37"/>
      <c r="D873" s="37"/>
      <c r="E873" s="37"/>
      <c r="F873" s="37"/>
      <c r="G873" s="139"/>
      <c r="H873" s="37"/>
      <c r="I873" s="37"/>
      <c r="J873" s="39"/>
      <c r="K873" s="39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</row>
    <row r="874" spans="1:38" ht="15" x14ac:dyDescent="0.25">
      <c r="A874" s="37"/>
      <c r="B874" s="37"/>
      <c r="C874" s="37"/>
      <c r="D874" s="37"/>
      <c r="E874" s="37"/>
      <c r="F874" s="37"/>
      <c r="G874" s="139"/>
      <c r="H874" s="37"/>
      <c r="I874" s="37"/>
      <c r="J874" s="39"/>
      <c r="K874" s="39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</row>
    <row r="875" spans="1:38" ht="15" x14ac:dyDescent="0.25">
      <c r="A875" s="37"/>
      <c r="B875" s="37"/>
      <c r="C875" s="37"/>
      <c r="D875" s="37"/>
      <c r="E875" s="37"/>
      <c r="F875" s="37"/>
      <c r="G875" s="139"/>
      <c r="H875" s="37"/>
      <c r="I875" s="37"/>
      <c r="J875" s="39"/>
      <c r="K875" s="39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</row>
    <row r="876" spans="1:38" ht="15" x14ac:dyDescent="0.25">
      <c r="A876" s="37"/>
      <c r="B876" s="37"/>
      <c r="C876" s="37"/>
      <c r="D876" s="37"/>
      <c r="E876" s="37"/>
      <c r="F876" s="37"/>
      <c r="G876" s="139"/>
      <c r="H876" s="37"/>
      <c r="I876" s="37"/>
      <c r="J876" s="39"/>
      <c r="K876" s="39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</row>
    <row r="877" spans="1:38" ht="15" x14ac:dyDescent="0.25">
      <c r="A877" s="37"/>
      <c r="B877" s="37"/>
      <c r="C877" s="37"/>
      <c r="D877" s="37"/>
      <c r="E877" s="37"/>
      <c r="F877" s="37"/>
      <c r="G877" s="139"/>
      <c r="H877" s="37"/>
      <c r="I877" s="37"/>
      <c r="J877" s="39"/>
      <c r="K877" s="39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</row>
    <row r="878" spans="1:38" ht="15" x14ac:dyDescent="0.25">
      <c r="A878" s="37"/>
      <c r="B878" s="37"/>
      <c r="C878" s="37"/>
      <c r="D878" s="37"/>
      <c r="E878" s="37"/>
      <c r="F878" s="37"/>
      <c r="G878" s="139"/>
      <c r="H878" s="37"/>
      <c r="I878" s="37"/>
      <c r="J878" s="39"/>
      <c r="K878" s="39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</row>
    <row r="879" spans="1:38" ht="15" x14ac:dyDescent="0.25">
      <c r="A879" s="37"/>
      <c r="B879" s="37"/>
      <c r="C879" s="37"/>
      <c r="D879" s="37"/>
      <c r="E879" s="37"/>
      <c r="F879" s="37"/>
      <c r="G879" s="139"/>
      <c r="H879" s="37"/>
      <c r="I879" s="37"/>
      <c r="J879" s="39"/>
      <c r="K879" s="39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</row>
    <row r="880" spans="1:38" ht="15" x14ac:dyDescent="0.25">
      <c r="A880" s="37"/>
      <c r="B880" s="37"/>
      <c r="C880" s="37"/>
      <c r="D880" s="37"/>
      <c r="E880" s="37"/>
      <c r="F880" s="37"/>
      <c r="G880" s="139"/>
      <c r="H880" s="37"/>
      <c r="I880" s="37"/>
      <c r="J880" s="39"/>
      <c r="K880" s="39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</row>
    <row r="881" spans="1:38" ht="15" x14ac:dyDescent="0.25">
      <c r="A881" s="37"/>
      <c r="B881" s="37"/>
      <c r="C881" s="37"/>
      <c r="D881" s="37"/>
      <c r="E881" s="37"/>
      <c r="F881" s="37"/>
      <c r="G881" s="139"/>
      <c r="H881" s="37"/>
      <c r="I881" s="37"/>
      <c r="J881" s="39"/>
      <c r="K881" s="39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</row>
    <row r="882" spans="1:38" ht="15" x14ac:dyDescent="0.25">
      <c r="A882" s="37"/>
      <c r="B882" s="37"/>
      <c r="C882" s="37"/>
      <c r="D882" s="37"/>
      <c r="E882" s="37"/>
      <c r="F882" s="37"/>
      <c r="G882" s="139"/>
      <c r="H882" s="37"/>
      <c r="I882" s="37"/>
      <c r="J882" s="39"/>
      <c r="K882" s="39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</row>
    <row r="883" spans="1:38" ht="15" x14ac:dyDescent="0.25">
      <c r="A883" s="37"/>
      <c r="B883" s="37"/>
      <c r="C883" s="37"/>
      <c r="D883" s="37"/>
      <c r="E883" s="37"/>
      <c r="F883" s="37"/>
      <c r="G883" s="139"/>
      <c r="H883" s="37"/>
      <c r="I883" s="37"/>
      <c r="J883" s="39"/>
      <c r="K883" s="39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</row>
    <row r="884" spans="1:38" ht="15" x14ac:dyDescent="0.25">
      <c r="A884" s="37"/>
      <c r="B884" s="37"/>
      <c r="C884" s="37"/>
      <c r="D884" s="37"/>
      <c r="E884" s="37"/>
      <c r="F884" s="37"/>
      <c r="G884" s="139"/>
      <c r="H884" s="37"/>
      <c r="I884" s="37"/>
      <c r="J884" s="39"/>
      <c r="K884" s="39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</row>
    <row r="885" spans="1:38" ht="15" x14ac:dyDescent="0.25">
      <c r="A885" s="37"/>
      <c r="B885" s="37"/>
      <c r="C885" s="37"/>
      <c r="D885" s="37"/>
      <c r="E885" s="37"/>
      <c r="F885" s="37"/>
      <c r="G885" s="139"/>
      <c r="H885" s="37"/>
      <c r="I885" s="37"/>
      <c r="J885" s="39"/>
      <c r="K885" s="39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</row>
    <row r="886" spans="1:38" ht="15" x14ac:dyDescent="0.25">
      <c r="A886" s="37"/>
      <c r="B886" s="37"/>
      <c r="C886" s="37"/>
      <c r="D886" s="37"/>
      <c r="E886" s="37"/>
      <c r="F886" s="37"/>
      <c r="G886" s="139"/>
      <c r="H886" s="37"/>
      <c r="I886" s="37"/>
      <c r="J886" s="39"/>
      <c r="K886" s="39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</row>
    <row r="887" spans="1:38" ht="15" x14ac:dyDescent="0.25">
      <c r="A887" s="37"/>
      <c r="B887" s="37"/>
      <c r="C887" s="37"/>
      <c r="D887" s="37"/>
      <c r="E887" s="37"/>
      <c r="F887" s="37"/>
      <c r="G887" s="139"/>
      <c r="H887" s="37"/>
      <c r="I887" s="37"/>
      <c r="J887" s="39"/>
      <c r="K887" s="39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</row>
    <row r="888" spans="1:38" ht="15" x14ac:dyDescent="0.25">
      <c r="A888" s="37"/>
      <c r="B888" s="37"/>
      <c r="C888" s="37"/>
      <c r="D888" s="37"/>
      <c r="E888" s="37"/>
      <c r="F888" s="37"/>
      <c r="G888" s="139"/>
      <c r="H888" s="37"/>
      <c r="I888" s="37"/>
      <c r="J888" s="39"/>
      <c r="K888" s="39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</row>
    <row r="889" spans="1:38" ht="15" x14ac:dyDescent="0.25">
      <c r="A889" s="37"/>
      <c r="B889" s="37"/>
      <c r="C889" s="37"/>
      <c r="D889" s="37"/>
      <c r="E889" s="37"/>
      <c r="F889" s="37"/>
      <c r="G889" s="139"/>
      <c r="H889" s="37"/>
      <c r="I889" s="37"/>
      <c r="J889" s="39"/>
      <c r="K889" s="39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</row>
    <row r="890" spans="1:38" ht="15" x14ac:dyDescent="0.25">
      <c r="A890" s="37"/>
      <c r="B890" s="37"/>
      <c r="C890" s="37"/>
      <c r="D890" s="37"/>
      <c r="E890" s="37"/>
      <c r="F890" s="37"/>
      <c r="G890" s="139"/>
      <c r="H890" s="37"/>
      <c r="I890" s="37"/>
      <c r="J890" s="39"/>
      <c r="K890" s="39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</row>
    <row r="891" spans="1:38" ht="15" x14ac:dyDescent="0.25">
      <c r="A891" s="37"/>
      <c r="B891" s="37"/>
      <c r="C891" s="37"/>
      <c r="D891" s="37"/>
      <c r="E891" s="37"/>
      <c r="F891" s="37"/>
      <c r="G891" s="139"/>
      <c r="H891" s="37"/>
      <c r="I891" s="37"/>
      <c r="J891" s="39"/>
      <c r="K891" s="39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</row>
    <row r="892" spans="1:38" ht="15" x14ac:dyDescent="0.25">
      <c r="A892" s="37"/>
      <c r="B892" s="37"/>
      <c r="C892" s="37"/>
      <c r="D892" s="37"/>
      <c r="E892" s="37"/>
      <c r="F892" s="37"/>
      <c r="G892" s="139"/>
      <c r="H892" s="37"/>
      <c r="I892" s="37"/>
      <c r="J892" s="39"/>
      <c r="K892" s="39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</row>
    <row r="893" spans="1:38" ht="15" x14ac:dyDescent="0.25">
      <c r="A893" s="37"/>
      <c r="B893" s="37"/>
      <c r="C893" s="37"/>
      <c r="D893" s="37"/>
      <c r="E893" s="37"/>
      <c r="F893" s="37"/>
      <c r="G893" s="139"/>
      <c r="H893" s="37"/>
      <c r="I893" s="37"/>
      <c r="J893" s="39"/>
      <c r="K893" s="39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</row>
    <row r="894" spans="1:38" ht="15" x14ac:dyDescent="0.25">
      <c r="A894" s="37"/>
      <c r="B894" s="37"/>
      <c r="C894" s="37"/>
      <c r="D894" s="37"/>
      <c r="E894" s="37"/>
      <c r="F894" s="37"/>
      <c r="G894" s="139"/>
      <c r="H894" s="37"/>
      <c r="I894" s="37"/>
      <c r="J894" s="39"/>
      <c r="K894" s="39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</row>
    <row r="895" spans="1:38" ht="15" x14ac:dyDescent="0.25">
      <c r="A895" s="37"/>
      <c r="B895" s="37"/>
      <c r="C895" s="37"/>
      <c r="D895" s="37"/>
      <c r="E895" s="37"/>
      <c r="F895" s="37"/>
      <c r="G895" s="139"/>
      <c r="H895" s="37"/>
      <c r="I895" s="37"/>
      <c r="J895" s="39"/>
      <c r="K895" s="39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</row>
    <row r="896" spans="1:38" ht="15" x14ac:dyDescent="0.25">
      <c r="A896" s="37"/>
      <c r="B896" s="37"/>
      <c r="C896" s="37"/>
      <c r="D896" s="37"/>
      <c r="E896" s="37"/>
      <c r="F896" s="37"/>
      <c r="G896" s="139"/>
      <c r="H896" s="37"/>
      <c r="I896" s="37"/>
      <c r="J896" s="39"/>
      <c r="K896" s="39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</row>
    <row r="897" spans="1:38" ht="15" x14ac:dyDescent="0.25">
      <c r="A897" s="37"/>
      <c r="B897" s="37"/>
      <c r="C897" s="37"/>
      <c r="D897" s="37"/>
      <c r="E897" s="37"/>
      <c r="F897" s="37"/>
      <c r="G897" s="139"/>
      <c r="H897" s="37"/>
      <c r="I897" s="37"/>
      <c r="J897" s="39"/>
      <c r="K897" s="39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</row>
    <row r="898" spans="1:38" ht="15" x14ac:dyDescent="0.25">
      <c r="A898" s="37"/>
      <c r="B898" s="37"/>
      <c r="C898" s="37"/>
      <c r="D898" s="37"/>
      <c r="E898" s="37"/>
      <c r="F898" s="37"/>
      <c r="G898" s="139"/>
      <c r="H898" s="37"/>
      <c r="I898" s="37"/>
      <c r="J898" s="39"/>
      <c r="K898" s="39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</row>
    <row r="899" spans="1:38" ht="15" x14ac:dyDescent="0.25">
      <c r="A899" s="37"/>
      <c r="B899" s="37"/>
      <c r="C899" s="37"/>
      <c r="D899" s="37"/>
      <c r="E899" s="37"/>
      <c r="F899" s="37"/>
      <c r="G899" s="139"/>
      <c r="H899" s="37"/>
      <c r="I899" s="37"/>
      <c r="J899" s="39"/>
      <c r="K899" s="39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</row>
    <row r="900" spans="1:38" ht="15" x14ac:dyDescent="0.25">
      <c r="A900" s="37"/>
      <c r="B900" s="37"/>
      <c r="C900" s="37"/>
      <c r="D900" s="37"/>
      <c r="E900" s="37"/>
      <c r="F900" s="37"/>
      <c r="G900" s="139"/>
      <c r="H900" s="37"/>
      <c r="I900" s="37"/>
      <c r="J900" s="39"/>
      <c r="K900" s="39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</row>
    <row r="901" spans="1:38" ht="15" x14ac:dyDescent="0.25">
      <c r="A901" s="37"/>
      <c r="B901" s="37"/>
      <c r="C901" s="37"/>
      <c r="D901" s="37"/>
      <c r="E901" s="37"/>
      <c r="F901" s="37"/>
      <c r="G901" s="139"/>
      <c r="H901" s="37"/>
      <c r="I901" s="37"/>
      <c r="J901" s="39"/>
      <c r="K901" s="39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</row>
    <row r="902" spans="1:38" ht="15" x14ac:dyDescent="0.25">
      <c r="A902" s="37"/>
      <c r="B902" s="37"/>
      <c r="C902" s="37"/>
      <c r="D902" s="37"/>
      <c r="E902" s="37"/>
      <c r="F902" s="37"/>
      <c r="G902" s="139"/>
      <c r="H902" s="37"/>
      <c r="I902" s="37"/>
      <c r="J902" s="39"/>
      <c r="K902" s="39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</row>
    <row r="903" spans="1:38" ht="15" x14ac:dyDescent="0.25">
      <c r="A903" s="37"/>
      <c r="B903" s="37"/>
      <c r="C903" s="37"/>
      <c r="D903" s="37"/>
      <c r="E903" s="37"/>
      <c r="F903" s="37"/>
      <c r="G903" s="139"/>
      <c r="H903" s="37"/>
      <c r="I903" s="37"/>
      <c r="J903" s="39"/>
      <c r="K903" s="39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</row>
    <row r="904" spans="1:38" ht="15" x14ac:dyDescent="0.25">
      <c r="A904" s="37"/>
      <c r="B904" s="37"/>
      <c r="C904" s="37"/>
      <c r="D904" s="37"/>
      <c r="E904" s="37"/>
      <c r="F904" s="37"/>
      <c r="G904" s="139"/>
      <c r="H904" s="37"/>
      <c r="I904" s="37"/>
      <c r="J904" s="39"/>
      <c r="K904" s="39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</row>
    <row r="905" spans="1:38" ht="15" x14ac:dyDescent="0.25">
      <c r="A905" s="37"/>
      <c r="B905" s="37"/>
      <c r="C905" s="37"/>
      <c r="D905" s="37"/>
      <c r="E905" s="37"/>
      <c r="F905" s="37"/>
      <c r="G905" s="139"/>
      <c r="H905" s="37"/>
      <c r="I905" s="37"/>
      <c r="J905" s="39"/>
      <c r="K905" s="39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</row>
    <row r="906" spans="1:38" ht="15" x14ac:dyDescent="0.25">
      <c r="A906" s="37"/>
      <c r="B906" s="37"/>
      <c r="C906" s="37"/>
      <c r="D906" s="37"/>
      <c r="E906" s="37"/>
      <c r="F906" s="37"/>
      <c r="G906" s="139"/>
      <c r="H906" s="37"/>
      <c r="I906" s="37"/>
      <c r="J906" s="39"/>
      <c r="K906" s="39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</row>
    <row r="907" spans="1:38" ht="15" x14ac:dyDescent="0.25">
      <c r="A907" s="37"/>
      <c r="B907" s="37"/>
      <c r="C907" s="37"/>
      <c r="D907" s="37"/>
      <c r="E907" s="37"/>
      <c r="F907" s="37"/>
      <c r="G907" s="139"/>
      <c r="H907" s="37"/>
      <c r="I907" s="37"/>
      <c r="J907" s="39"/>
      <c r="K907" s="39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</row>
    <row r="908" spans="1:38" ht="15" x14ac:dyDescent="0.25">
      <c r="A908" s="37"/>
      <c r="B908" s="37"/>
      <c r="C908" s="37"/>
      <c r="D908" s="37"/>
      <c r="E908" s="37"/>
      <c r="F908" s="37"/>
      <c r="G908" s="139"/>
      <c r="H908" s="37"/>
      <c r="I908" s="37"/>
      <c r="J908" s="39"/>
      <c r="K908" s="39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</row>
    <row r="909" spans="1:38" ht="15" x14ac:dyDescent="0.25">
      <c r="A909" s="37"/>
      <c r="B909" s="37"/>
      <c r="C909" s="37"/>
      <c r="D909" s="37"/>
      <c r="E909" s="37"/>
      <c r="F909" s="37"/>
      <c r="G909" s="139"/>
      <c r="H909" s="37"/>
      <c r="I909" s="37"/>
      <c r="J909" s="39"/>
      <c r="K909" s="39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</row>
    <row r="910" spans="1:38" ht="15" x14ac:dyDescent="0.25">
      <c r="A910" s="37"/>
      <c r="B910" s="37"/>
      <c r="C910" s="37"/>
      <c r="D910" s="37"/>
      <c r="E910" s="37"/>
      <c r="F910" s="37"/>
      <c r="G910" s="139"/>
      <c r="H910" s="37"/>
      <c r="I910" s="37"/>
      <c r="J910" s="39"/>
      <c r="K910" s="39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</row>
    <row r="911" spans="1:38" ht="15" x14ac:dyDescent="0.25">
      <c r="A911" s="37"/>
      <c r="B911" s="37"/>
      <c r="C911" s="37"/>
      <c r="D911" s="37"/>
      <c r="E911" s="37"/>
      <c r="F911" s="37"/>
      <c r="G911" s="139"/>
      <c r="H911" s="37"/>
      <c r="I911" s="37"/>
      <c r="J911" s="39"/>
      <c r="K911" s="39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</row>
    <row r="912" spans="1:38" ht="15" x14ac:dyDescent="0.25">
      <c r="A912" s="37"/>
      <c r="B912" s="37"/>
      <c r="C912" s="37"/>
      <c r="D912" s="37"/>
      <c r="E912" s="37"/>
      <c r="F912" s="37"/>
      <c r="G912" s="139"/>
      <c r="H912" s="37"/>
      <c r="I912" s="37"/>
      <c r="J912" s="39"/>
      <c r="K912" s="39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</row>
    <row r="913" spans="1:38" ht="15" x14ac:dyDescent="0.25">
      <c r="A913" s="37"/>
      <c r="B913" s="37"/>
      <c r="C913" s="37"/>
      <c r="D913" s="37"/>
      <c r="E913" s="37"/>
      <c r="F913" s="37"/>
      <c r="G913" s="139"/>
      <c r="H913" s="37"/>
      <c r="I913" s="37"/>
      <c r="J913" s="39"/>
      <c r="K913" s="39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</row>
    <row r="914" spans="1:38" ht="15" x14ac:dyDescent="0.25">
      <c r="A914" s="37"/>
      <c r="B914" s="37"/>
      <c r="C914" s="37"/>
      <c r="D914" s="37"/>
      <c r="E914" s="37"/>
      <c r="F914" s="37"/>
      <c r="G914" s="139"/>
      <c r="H914" s="37"/>
      <c r="I914" s="37"/>
      <c r="J914" s="39"/>
      <c r="K914" s="39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</row>
    <row r="915" spans="1:38" ht="15" x14ac:dyDescent="0.25">
      <c r="A915" s="37"/>
      <c r="B915" s="37"/>
      <c r="C915" s="37"/>
      <c r="D915" s="37"/>
      <c r="E915" s="37"/>
      <c r="F915" s="37"/>
      <c r="G915" s="139"/>
      <c r="H915" s="37"/>
      <c r="I915" s="37"/>
      <c r="J915" s="39"/>
      <c r="K915" s="39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</row>
    <row r="916" spans="1:38" ht="15" x14ac:dyDescent="0.25">
      <c r="A916" s="37"/>
      <c r="B916" s="37"/>
      <c r="C916" s="37"/>
      <c r="D916" s="37"/>
      <c r="E916" s="37"/>
      <c r="F916" s="37"/>
      <c r="G916" s="139"/>
      <c r="H916" s="37"/>
      <c r="I916" s="37"/>
      <c r="J916" s="39"/>
      <c r="K916" s="39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</row>
    <row r="917" spans="1:38" ht="15" x14ac:dyDescent="0.25">
      <c r="A917" s="37"/>
      <c r="B917" s="37"/>
      <c r="C917" s="37"/>
      <c r="D917" s="37"/>
      <c r="E917" s="37"/>
      <c r="F917" s="37"/>
      <c r="G917" s="139"/>
      <c r="H917" s="37"/>
      <c r="I917" s="37"/>
      <c r="J917" s="39"/>
      <c r="K917" s="39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</row>
    <row r="918" spans="1:38" ht="15" x14ac:dyDescent="0.25">
      <c r="A918" s="37"/>
      <c r="B918" s="37"/>
      <c r="C918" s="37"/>
      <c r="D918" s="37"/>
      <c r="E918" s="37"/>
      <c r="F918" s="37"/>
      <c r="G918" s="139"/>
      <c r="H918" s="37"/>
      <c r="I918" s="37"/>
      <c r="J918" s="39"/>
      <c r="K918" s="39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</row>
    <row r="919" spans="1:38" ht="15" x14ac:dyDescent="0.25">
      <c r="A919" s="37"/>
      <c r="B919" s="37"/>
      <c r="C919" s="37"/>
      <c r="D919" s="37"/>
      <c r="E919" s="37"/>
      <c r="F919" s="37"/>
      <c r="G919" s="139"/>
      <c r="H919" s="37"/>
      <c r="I919" s="37"/>
      <c r="J919" s="39"/>
      <c r="K919" s="39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</row>
    <row r="920" spans="1:38" ht="15" x14ac:dyDescent="0.25">
      <c r="A920" s="37"/>
      <c r="B920" s="37"/>
      <c r="C920" s="37"/>
      <c r="D920" s="37"/>
      <c r="E920" s="37"/>
      <c r="F920" s="37"/>
      <c r="G920" s="139"/>
      <c r="H920" s="37"/>
      <c r="I920" s="37"/>
      <c r="J920" s="39"/>
      <c r="K920" s="39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</row>
    <row r="921" spans="1:38" ht="15" x14ac:dyDescent="0.25">
      <c r="A921" s="37"/>
      <c r="B921" s="37"/>
      <c r="C921" s="37"/>
      <c r="D921" s="37"/>
      <c r="E921" s="37"/>
      <c r="F921" s="37"/>
      <c r="G921" s="139"/>
      <c r="H921" s="37"/>
      <c r="I921" s="37"/>
      <c r="J921" s="39"/>
      <c r="K921" s="39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</row>
    <row r="922" spans="1:38" ht="15" x14ac:dyDescent="0.25">
      <c r="A922" s="37"/>
      <c r="B922" s="37"/>
      <c r="C922" s="37"/>
      <c r="D922" s="37"/>
      <c r="E922" s="37"/>
      <c r="F922" s="37"/>
      <c r="G922" s="139"/>
      <c r="H922" s="37"/>
      <c r="I922" s="37"/>
      <c r="J922" s="39"/>
      <c r="K922" s="39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</row>
    <row r="923" spans="1:38" ht="15" x14ac:dyDescent="0.25">
      <c r="A923" s="37"/>
      <c r="B923" s="37"/>
      <c r="C923" s="37"/>
      <c r="D923" s="37"/>
      <c r="E923" s="37"/>
      <c r="F923" s="37"/>
      <c r="G923" s="139"/>
      <c r="H923" s="37"/>
      <c r="I923" s="37"/>
      <c r="J923" s="39"/>
      <c r="K923" s="39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</row>
    <row r="924" spans="1:38" ht="15" x14ac:dyDescent="0.25">
      <c r="A924" s="37"/>
      <c r="B924" s="37"/>
      <c r="C924" s="37"/>
      <c r="D924" s="37"/>
      <c r="E924" s="37"/>
      <c r="F924" s="37"/>
      <c r="G924" s="139"/>
      <c r="H924" s="37"/>
      <c r="I924" s="37"/>
      <c r="J924" s="39"/>
      <c r="K924" s="39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</row>
    <row r="925" spans="1:38" ht="15" x14ac:dyDescent="0.25">
      <c r="A925" s="37"/>
      <c r="B925" s="37"/>
      <c r="C925" s="37"/>
      <c r="D925" s="37"/>
      <c r="E925" s="37"/>
      <c r="F925" s="37"/>
      <c r="G925" s="139"/>
      <c r="H925" s="37"/>
      <c r="I925" s="37"/>
      <c r="J925" s="39"/>
      <c r="K925" s="39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</row>
    <row r="926" spans="1:38" ht="15" x14ac:dyDescent="0.25">
      <c r="A926" s="37"/>
      <c r="B926" s="37"/>
      <c r="C926" s="37"/>
      <c r="D926" s="37"/>
      <c r="E926" s="37"/>
      <c r="F926" s="37"/>
      <c r="G926" s="139"/>
      <c r="H926" s="37"/>
      <c r="I926" s="37"/>
      <c r="J926" s="39"/>
      <c r="K926" s="39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</row>
    <row r="927" spans="1:38" ht="15" x14ac:dyDescent="0.25">
      <c r="A927" s="37"/>
      <c r="B927" s="37"/>
      <c r="C927" s="37"/>
      <c r="D927" s="37"/>
      <c r="E927" s="37"/>
      <c r="F927" s="37"/>
      <c r="G927" s="139"/>
      <c r="H927" s="37"/>
      <c r="I927" s="37"/>
      <c r="J927" s="39"/>
      <c r="K927" s="39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</row>
    <row r="928" spans="1:38" ht="15" x14ac:dyDescent="0.25">
      <c r="A928" s="37"/>
      <c r="B928" s="37"/>
      <c r="C928" s="37"/>
      <c r="D928" s="37"/>
      <c r="E928" s="37"/>
      <c r="F928" s="37"/>
      <c r="G928" s="139"/>
      <c r="H928" s="37"/>
      <c r="I928" s="37"/>
      <c r="J928" s="39"/>
      <c r="K928" s="39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</row>
    <row r="929" spans="1:38" ht="15" x14ac:dyDescent="0.25">
      <c r="A929" s="37"/>
      <c r="B929" s="37"/>
      <c r="C929" s="37"/>
      <c r="D929" s="37"/>
      <c r="E929" s="37"/>
      <c r="F929" s="37"/>
      <c r="G929" s="139"/>
      <c r="H929" s="37"/>
      <c r="I929" s="37"/>
      <c r="J929" s="39"/>
      <c r="K929" s="39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</row>
    <row r="930" spans="1:38" ht="15" x14ac:dyDescent="0.25">
      <c r="A930" s="37"/>
      <c r="B930" s="37"/>
      <c r="C930" s="37"/>
      <c r="D930" s="37"/>
      <c r="E930" s="37"/>
      <c r="F930" s="37"/>
      <c r="G930" s="139"/>
      <c r="H930" s="37"/>
      <c r="I930" s="37"/>
      <c r="J930" s="39"/>
      <c r="K930" s="39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</row>
    <row r="931" spans="1:38" ht="15" x14ac:dyDescent="0.25">
      <c r="A931" s="37"/>
      <c r="B931" s="37"/>
      <c r="C931" s="37"/>
      <c r="D931" s="37"/>
      <c r="E931" s="37"/>
      <c r="F931" s="37"/>
      <c r="G931" s="139"/>
      <c r="H931" s="37"/>
      <c r="I931" s="37"/>
      <c r="J931" s="39"/>
      <c r="K931" s="39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</row>
    <row r="932" spans="1:38" ht="15" x14ac:dyDescent="0.25">
      <c r="A932" s="37"/>
      <c r="B932" s="37"/>
      <c r="C932" s="37"/>
      <c r="D932" s="37"/>
      <c r="E932" s="37"/>
      <c r="F932" s="37"/>
      <c r="G932" s="139"/>
      <c r="H932" s="37"/>
      <c r="I932" s="37"/>
      <c r="J932" s="39"/>
      <c r="K932" s="39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</row>
    <row r="933" spans="1:38" ht="15" x14ac:dyDescent="0.25">
      <c r="A933" s="37"/>
      <c r="B933" s="37"/>
      <c r="C933" s="37"/>
      <c r="D933" s="37"/>
      <c r="E933" s="37"/>
      <c r="F933" s="37"/>
      <c r="G933" s="139"/>
      <c r="H933" s="37"/>
      <c r="I933" s="37"/>
      <c r="J933" s="39"/>
      <c r="K933" s="39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</row>
    <row r="934" spans="1:38" ht="15" x14ac:dyDescent="0.25">
      <c r="A934" s="37"/>
      <c r="B934" s="37"/>
      <c r="C934" s="37"/>
      <c r="D934" s="37"/>
      <c r="E934" s="37"/>
      <c r="F934" s="37"/>
      <c r="G934" s="139"/>
      <c r="H934" s="37"/>
      <c r="I934" s="37"/>
      <c r="J934" s="39"/>
      <c r="K934" s="39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</row>
    <row r="935" spans="1:38" ht="15" x14ac:dyDescent="0.25">
      <c r="A935" s="37"/>
      <c r="B935" s="37"/>
      <c r="C935" s="37"/>
      <c r="D935" s="37"/>
      <c r="E935" s="37"/>
      <c r="F935" s="37"/>
      <c r="G935" s="139"/>
      <c r="H935" s="37"/>
      <c r="I935" s="37"/>
      <c r="J935" s="39"/>
      <c r="K935" s="39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</row>
    <row r="936" spans="1:38" ht="15" x14ac:dyDescent="0.25">
      <c r="A936" s="37"/>
      <c r="B936" s="37"/>
      <c r="C936" s="37"/>
      <c r="D936" s="37"/>
      <c r="E936" s="37"/>
      <c r="F936" s="37"/>
      <c r="G936" s="139"/>
      <c r="H936" s="37"/>
      <c r="I936" s="37"/>
      <c r="J936" s="39"/>
      <c r="K936" s="39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</row>
    <row r="937" spans="1:38" ht="15" x14ac:dyDescent="0.25">
      <c r="A937" s="37"/>
      <c r="B937" s="37"/>
      <c r="C937" s="37"/>
      <c r="D937" s="37"/>
      <c r="E937" s="37"/>
      <c r="F937" s="37"/>
      <c r="G937" s="139"/>
      <c r="H937" s="37"/>
      <c r="I937" s="37"/>
      <c r="J937" s="39"/>
      <c r="K937" s="39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</row>
    <row r="938" spans="1:38" ht="15" x14ac:dyDescent="0.25">
      <c r="A938" s="37"/>
      <c r="B938" s="37"/>
      <c r="C938" s="37"/>
      <c r="D938" s="37"/>
      <c r="E938" s="37"/>
      <c r="F938" s="37"/>
      <c r="G938" s="139"/>
      <c r="H938" s="37"/>
      <c r="I938" s="37"/>
      <c r="J938" s="39"/>
      <c r="K938" s="39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</row>
    <row r="939" spans="1:38" ht="15" x14ac:dyDescent="0.25">
      <c r="A939" s="37"/>
      <c r="B939" s="37"/>
      <c r="C939" s="37"/>
      <c r="D939" s="37"/>
      <c r="E939" s="37"/>
      <c r="F939" s="37"/>
      <c r="G939" s="139"/>
      <c r="H939" s="37"/>
      <c r="I939" s="37"/>
      <c r="J939" s="39"/>
      <c r="K939" s="39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</row>
    <row r="940" spans="1:38" ht="15" x14ac:dyDescent="0.25">
      <c r="A940" s="37"/>
      <c r="B940" s="37"/>
      <c r="C940" s="37"/>
      <c r="D940" s="37"/>
      <c r="E940" s="37"/>
      <c r="F940" s="37"/>
      <c r="G940" s="139"/>
      <c r="H940" s="37"/>
      <c r="I940" s="37"/>
      <c r="J940" s="39"/>
      <c r="K940" s="39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</row>
    <row r="941" spans="1:38" ht="15" x14ac:dyDescent="0.25">
      <c r="A941" s="37"/>
      <c r="B941" s="37"/>
      <c r="C941" s="37"/>
      <c r="D941" s="37"/>
      <c r="E941" s="37"/>
      <c r="F941" s="37"/>
      <c r="G941" s="139"/>
      <c r="H941" s="37"/>
      <c r="I941" s="37"/>
      <c r="J941" s="39"/>
      <c r="K941" s="39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</row>
    <row r="942" spans="1:38" ht="15" x14ac:dyDescent="0.25">
      <c r="A942" s="37"/>
      <c r="B942" s="37"/>
      <c r="C942" s="37"/>
      <c r="D942" s="37"/>
      <c r="E942" s="37"/>
      <c r="F942" s="37"/>
      <c r="G942" s="139"/>
      <c r="H942" s="37"/>
      <c r="I942" s="37"/>
      <c r="J942" s="39"/>
      <c r="K942" s="39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</row>
    <row r="943" spans="1:38" ht="15" x14ac:dyDescent="0.25">
      <c r="A943" s="37"/>
      <c r="B943" s="37"/>
      <c r="C943" s="37"/>
      <c r="D943" s="37"/>
      <c r="E943" s="37"/>
      <c r="F943" s="37"/>
      <c r="G943" s="139"/>
      <c r="H943" s="37"/>
      <c r="I943" s="37"/>
      <c r="J943" s="39"/>
      <c r="K943" s="39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</row>
    <row r="944" spans="1:38" ht="15" x14ac:dyDescent="0.25">
      <c r="A944" s="37"/>
      <c r="B944" s="37"/>
      <c r="C944" s="37"/>
      <c r="D944" s="37"/>
      <c r="E944" s="37"/>
      <c r="F944" s="37"/>
      <c r="G944" s="139"/>
      <c r="H944" s="37"/>
      <c r="I944" s="37"/>
      <c r="J944" s="39"/>
      <c r="K944" s="39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</row>
    <row r="945" spans="1:38" ht="15" x14ac:dyDescent="0.25">
      <c r="A945" s="37"/>
      <c r="B945" s="37"/>
      <c r="C945" s="37"/>
      <c r="D945" s="37"/>
      <c r="E945" s="37"/>
      <c r="F945" s="37"/>
      <c r="G945" s="139"/>
      <c r="H945" s="37"/>
      <c r="I945" s="37"/>
      <c r="J945" s="39"/>
      <c r="K945" s="39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</row>
    <row r="946" spans="1:38" ht="15" x14ac:dyDescent="0.25">
      <c r="A946" s="37"/>
      <c r="B946" s="37"/>
      <c r="C946" s="37"/>
      <c r="D946" s="37"/>
      <c r="E946" s="37"/>
      <c r="F946" s="37"/>
      <c r="G946" s="139"/>
      <c r="H946" s="37"/>
      <c r="I946" s="37"/>
      <c r="J946" s="39"/>
      <c r="K946" s="39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</row>
    <row r="947" spans="1:38" ht="15" x14ac:dyDescent="0.25">
      <c r="A947" s="37"/>
      <c r="B947" s="37"/>
      <c r="C947" s="37"/>
      <c r="D947" s="37"/>
      <c r="E947" s="37"/>
      <c r="F947" s="37"/>
      <c r="G947" s="139"/>
      <c r="H947" s="37"/>
      <c r="I947" s="37"/>
      <c r="J947" s="39"/>
      <c r="K947" s="39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</row>
    <row r="948" spans="1:38" ht="15" x14ac:dyDescent="0.25">
      <c r="A948" s="37"/>
      <c r="B948" s="37"/>
      <c r="C948" s="37"/>
      <c r="D948" s="37"/>
      <c r="E948" s="37"/>
      <c r="F948" s="37"/>
      <c r="G948" s="139"/>
      <c r="H948" s="37"/>
      <c r="I948" s="37"/>
      <c r="J948" s="39"/>
      <c r="K948" s="39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</row>
    <row r="949" spans="1:38" ht="15" x14ac:dyDescent="0.25">
      <c r="A949" s="37"/>
      <c r="B949" s="37"/>
      <c r="C949" s="37"/>
      <c r="D949" s="37"/>
      <c r="E949" s="37"/>
      <c r="F949" s="37"/>
      <c r="G949" s="139"/>
      <c r="H949" s="37"/>
      <c r="I949" s="37"/>
      <c r="J949" s="39"/>
      <c r="K949" s="39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</row>
    <row r="950" spans="1:38" ht="15" x14ac:dyDescent="0.25">
      <c r="A950" s="37"/>
      <c r="B950" s="37"/>
      <c r="C950" s="37"/>
      <c r="D950" s="37"/>
      <c r="E950" s="37"/>
      <c r="F950" s="37"/>
      <c r="G950" s="139"/>
      <c r="H950" s="37"/>
      <c r="I950" s="37"/>
      <c r="J950" s="39"/>
      <c r="K950" s="39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</row>
    <row r="951" spans="1:38" ht="15" x14ac:dyDescent="0.25">
      <c r="A951" s="37"/>
      <c r="B951" s="37"/>
      <c r="C951" s="37"/>
      <c r="D951" s="37"/>
      <c r="E951" s="37"/>
      <c r="F951" s="37"/>
      <c r="G951" s="139"/>
      <c r="H951" s="37"/>
      <c r="I951" s="37"/>
      <c r="J951" s="39"/>
      <c r="K951" s="39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</row>
    <row r="952" spans="1:38" ht="15" x14ac:dyDescent="0.25">
      <c r="A952" s="37"/>
      <c r="B952" s="37"/>
      <c r="C952" s="37"/>
      <c r="D952" s="37"/>
      <c r="E952" s="37"/>
      <c r="F952" s="37"/>
      <c r="G952" s="139"/>
      <c r="H952" s="37"/>
      <c r="I952" s="37"/>
      <c r="J952" s="39"/>
      <c r="K952" s="39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</row>
    <row r="953" spans="1:38" ht="15" x14ac:dyDescent="0.25">
      <c r="A953" s="37"/>
      <c r="B953" s="37"/>
      <c r="C953" s="37"/>
      <c r="D953" s="37"/>
      <c r="E953" s="37"/>
      <c r="F953" s="37"/>
      <c r="G953" s="139"/>
      <c r="H953" s="37"/>
      <c r="I953" s="37"/>
      <c r="J953" s="39"/>
      <c r="K953" s="39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</row>
    <row r="954" spans="1:38" ht="15" x14ac:dyDescent="0.25">
      <c r="A954" s="37"/>
      <c r="B954" s="37"/>
      <c r="C954" s="37"/>
      <c r="D954" s="37"/>
      <c r="E954" s="37"/>
      <c r="F954" s="37"/>
      <c r="G954" s="139"/>
      <c r="H954" s="37"/>
      <c r="I954" s="37"/>
      <c r="J954" s="39"/>
      <c r="K954" s="39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</row>
    <row r="955" spans="1:38" ht="15" x14ac:dyDescent="0.25">
      <c r="A955" s="37"/>
      <c r="B955" s="37"/>
      <c r="C955" s="37"/>
      <c r="D955" s="37"/>
      <c r="E955" s="37"/>
      <c r="F955" s="37"/>
      <c r="G955" s="139"/>
      <c r="H955" s="37"/>
      <c r="I955" s="37"/>
      <c r="J955" s="39"/>
      <c r="K955" s="39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</row>
    <row r="956" spans="1:38" ht="15" x14ac:dyDescent="0.25">
      <c r="A956" s="37"/>
      <c r="B956" s="37"/>
      <c r="C956" s="37"/>
      <c r="D956" s="37"/>
      <c r="E956" s="37"/>
      <c r="F956" s="37"/>
      <c r="G956" s="139"/>
      <c r="H956" s="37"/>
      <c r="I956" s="37"/>
      <c r="J956" s="39"/>
      <c r="K956" s="39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</row>
    <row r="957" spans="1:38" ht="15" x14ac:dyDescent="0.25">
      <c r="A957" s="37"/>
      <c r="B957" s="37"/>
      <c r="C957" s="37"/>
      <c r="D957" s="37"/>
      <c r="E957" s="37"/>
      <c r="F957" s="37"/>
      <c r="G957" s="139"/>
      <c r="H957" s="37"/>
      <c r="I957" s="37"/>
      <c r="J957" s="39"/>
      <c r="K957" s="39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</row>
    <row r="958" spans="1:38" ht="15" x14ac:dyDescent="0.25">
      <c r="A958" s="37"/>
      <c r="B958" s="37"/>
      <c r="C958" s="37"/>
      <c r="D958" s="37"/>
      <c r="E958" s="37"/>
      <c r="F958" s="37"/>
      <c r="G958" s="139"/>
      <c r="H958" s="37"/>
      <c r="I958" s="37"/>
      <c r="J958" s="39"/>
      <c r="K958" s="39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</row>
    <row r="959" spans="1:38" ht="15" x14ac:dyDescent="0.25">
      <c r="A959" s="37"/>
      <c r="B959" s="37"/>
      <c r="C959" s="37"/>
      <c r="D959" s="37"/>
      <c r="E959" s="37"/>
      <c r="F959" s="37"/>
      <c r="G959" s="139"/>
      <c r="H959" s="37"/>
      <c r="I959" s="37"/>
      <c r="J959" s="39"/>
      <c r="K959" s="39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</row>
    <row r="960" spans="1:38" ht="15" x14ac:dyDescent="0.25">
      <c r="A960" s="37"/>
      <c r="B960" s="37"/>
      <c r="C960" s="37"/>
      <c r="D960" s="37"/>
      <c r="E960" s="37"/>
      <c r="F960" s="37"/>
      <c r="G960" s="139"/>
      <c r="H960" s="37"/>
      <c r="I960" s="37"/>
      <c r="J960" s="39"/>
      <c r="K960" s="39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</row>
    <row r="961" spans="1:38" ht="15" x14ac:dyDescent="0.25">
      <c r="A961" s="37"/>
      <c r="B961" s="37"/>
      <c r="C961" s="37"/>
      <c r="D961" s="37"/>
      <c r="E961" s="37"/>
      <c r="F961" s="37"/>
      <c r="G961" s="139"/>
      <c r="H961" s="37"/>
      <c r="I961" s="37"/>
      <c r="J961" s="39"/>
      <c r="K961" s="39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</row>
    <row r="962" spans="1:38" ht="15" x14ac:dyDescent="0.25">
      <c r="A962" s="37"/>
      <c r="B962" s="37"/>
      <c r="C962" s="37"/>
      <c r="D962" s="37"/>
      <c r="E962" s="37"/>
      <c r="F962" s="37"/>
      <c r="G962" s="139"/>
      <c r="H962" s="37"/>
      <c r="I962" s="37"/>
      <c r="J962" s="39"/>
      <c r="K962" s="39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</row>
    <row r="963" spans="1:38" ht="15" x14ac:dyDescent="0.25">
      <c r="A963" s="37"/>
      <c r="B963" s="37"/>
      <c r="C963" s="37"/>
      <c r="D963" s="37"/>
      <c r="E963" s="37"/>
      <c r="F963" s="37"/>
      <c r="G963" s="139"/>
      <c r="H963" s="37"/>
      <c r="I963" s="37"/>
      <c r="J963" s="39"/>
      <c r="K963" s="39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</row>
    <row r="964" spans="1:38" ht="15" x14ac:dyDescent="0.25">
      <c r="A964" s="37"/>
      <c r="B964" s="37"/>
      <c r="C964" s="37"/>
      <c r="D964" s="37"/>
      <c r="E964" s="37"/>
      <c r="F964" s="37"/>
      <c r="G964" s="139"/>
      <c r="H964" s="37"/>
      <c r="I964" s="37"/>
      <c r="J964" s="39"/>
      <c r="K964" s="39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</row>
    <row r="965" spans="1:38" ht="15" x14ac:dyDescent="0.25">
      <c r="A965" s="37"/>
      <c r="B965" s="37"/>
      <c r="C965" s="37"/>
      <c r="D965" s="37"/>
      <c r="E965" s="37"/>
      <c r="F965" s="37"/>
      <c r="G965" s="139"/>
      <c r="H965" s="37"/>
      <c r="I965" s="37"/>
      <c r="J965" s="39"/>
      <c r="K965" s="39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</row>
    <row r="966" spans="1:38" ht="15" x14ac:dyDescent="0.25">
      <c r="A966" s="37"/>
      <c r="B966" s="37"/>
      <c r="C966" s="37"/>
      <c r="D966" s="37"/>
      <c r="E966" s="37"/>
      <c r="F966" s="37"/>
      <c r="G966" s="139"/>
      <c r="H966" s="37"/>
      <c r="I966" s="37"/>
      <c r="J966" s="39"/>
      <c r="K966" s="39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</row>
    <row r="967" spans="1:38" ht="15" x14ac:dyDescent="0.25">
      <c r="A967" s="37"/>
      <c r="B967" s="37"/>
      <c r="C967" s="37"/>
      <c r="D967" s="37"/>
      <c r="E967" s="37"/>
      <c r="F967" s="37"/>
      <c r="G967" s="139"/>
      <c r="H967" s="37"/>
      <c r="I967" s="37"/>
      <c r="J967" s="39"/>
      <c r="K967" s="39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</row>
    <row r="968" spans="1:38" ht="15" x14ac:dyDescent="0.25">
      <c r="A968" s="37"/>
      <c r="B968" s="37"/>
      <c r="C968" s="37"/>
      <c r="D968" s="37"/>
      <c r="E968" s="37"/>
      <c r="F968" s="37"/>
      <c r="G968" s="139"/>
      <c r="H968" s="37"/>
      <c r="I968" s="37"/>
      <c r="J968" s="39"/>
      <c r="K968" s="39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</row>
    <row r="969" spans="1:38" ht="15" x14ac:dyDescent="0.25">
      <c r="A969" s="37"/>
      <c r="B969" s="37"/>
      <c r="C969" s="37"/>
      <c r="D969" s="37"/>
      <c r="E969" s="37"/>
      <c r="F969" s="37"/>
      <c r="G969" s="139"/>
      <c r="H969" s="37"/>
      <c r="I969" s="37"/>
      <c r="J969" s="39"/>
      <c r="K969" s="39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</row>
    <row r="970" spans="1:38" ht="15" x14ac:dyDescent="0.25">
      <c r="A970" s="37"/>
      <c r="B970" s="37"/>
      <c r="C970" s="37"/>
      <c r="D970" s="37"/>
      <c r="E970" s="37"/>
      <c r="F970" s="37"/>
      <c r="G970" s="139"/>
      <c r="H970" s="37"/>
      <c r="I970" s="37"/>
      <c r="J970" s="39"/>
      <c r="K970" s="39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</row>
    <row r="971" spans="1:38" ht="15" x14ac:dyDescent="0.25">
      <c r="A971" s="37"/>
      <c r="B971" s="37"/>
      <c r="C971" s="37"/>
      <c r="D971" s="37"/>
      <c r="E971" s="37"/>
      <c r="F971" s="37"/>
      <c r="G971" s="139"/>
      <c r="H971" s="37"/>
      <c r="I971" s="37"/>
      <c r="J971" s="39"/>
      <c r="K971" s="39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</row>
    <row r="972" spans="1:38" ht="15" x14ac:dyDescent="0.25">
      <c r="A972" s="37"/>
      <c r="B972" s="37"/>
      <c r="C972" s="37"/>
      <c r="D972" s="37"/>
      <c r="E972" s="37"/>
      <c r="F972" s="37"/>
      <c r="G972" s="139"/>
      <c r="H972" s="37"/>
      <c r="I972" s="37"/>
      <c r="J972" s="39"/>
      <c r="K972" s="39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</row>
    <row r="973" spans="1:38" ht="15" x14ac:dyDescent="0.25">
      <c r="A973" s="37"/>
      <c r="B973" s="37"/>
      <c r="C973" s="37"/>
      <c r="D973" s="37"/>
      <c r="E973" s="37"/>
      <c r="F973" s="37"/>
      <c r="G973" s="139"/>
      <c r="H973" s="37"/>
      <c r="I973" s="37"/>
      <c r="J973" s="39"/>
      <c r="K973" s="39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</row>
    <row r="974" spans="1:38" ht="15" x14ac:dyDescent="0.25">
      <c r="A974" s="37"/>
      <c r="B974" s="37"/>
      <c r="C974" s="37"/>
      <c r="D974" s="37"/>
      <c r="E974" s="37"/>
      <c r="F974" s="37"/>
      <c r="G974" s="139"/>
      <c r="H974" s="37"/>
      <c r="I974" s="37"/>
      <c r="J974" s="39"/>
      <c r="K974" s="39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</row>
    <row r="975" spans="1:38" ht="15" x14ac:dyDescent="0.25">
      <c r="A975" s="37"/>
      <c r="B975" s="37"/>
      <c r="C975" s="37"/>
      <c r="D975" s="37"/>
      <c r="E975" s="37"/>
      <c r="F975" s="37"/>
      <c r="G975" s="139"/>
      <c r="H975" s="37"/>
      <c r="I975" s="37"/>
      <c r="J975" s="39"/>
      <c r="K975" s="39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</row>
    <row r="976" spans="1:38" ht="15" x14ac:dyDescent="0.25">
      <c r="A976" s="37"/>
      <c r="B976" s="37"/>
      <c r="C976" s="37"/>
      <c r="D976" s="37"/>
      <c r="E976" s="37"/>
      <c r="F976" s="37"/>
      <c r="G976" s="139"/>
      <c r="H976" s="37"/>
      <c r="I976" s="37"/>
      <c r="J976" s="39"/>
      <c r="K976" s="39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</row>
    <row r="977" spans="1:38" ht="15" x14ac:dyDescent="0.25">
      <c r="A977" s="37"/>
      <c r="B977" s="37"/>
      <c r="C977" s="37"/>
      <c r="D977" s="37"/>
      <c r="E977" s="37"/>
      <c r="F977" s="37"/>
      <c r="G977" s="139"/>
      <c r="H977" s="37"/>
      <c r="I977" s="37"/>
      <c r="J977" s="39"/>
      <c r="K977" s="39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</row>
    <row r="978" spans="1:38" ht="15" x14ac:dyDescent="0.25">
      <c r="A978" s="37"/>
      <c r="B978" s="37"/>
      <c r="C978" s="37"/>
      <c r="D978" s="37"/>
      <c r="E978" s="37"/>
      <c r="F978" s="37"/>
      <c r="G978" s="139"/>
      <c r="H978" s="37"/>
      <c r="I978" s="37"/>
      <c r="J978" s="39"/>
      <c r="K978" s="39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</row>
    <row r="979" spans="1:38" ht="15" x14ac:dyDescent="0.25">
      <c r="A979" s="37"/>
      <c r="B979" s="37"/>
      <c r="C979" s="37"/>
      <c r="D979" s="37"/>
      <c r="E979" s="37"/>
      <c r="F979" s="37"/>
      <c r="G979" s="139"/>
      <c r="H979" s="37"/>
      <c r="I979" s="37"/>
      <c r="J979" s="39"/>
      <c r="K979" s="39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</row>
    <row r="980" spans="1:38" ht="15" x14ac:dyDescent="0.25">
      <c r="A980" s="37"/>
      <c r="B980" s="37"/>
      <c r="C980" s="37"/>
      <c r="D980" s="37"/>
      <c r="E980" s="37"/>
      <c r="F980" s="37"/>
      <c r="G980" s="139"/>
      <c r="H980" s="37"/>
      <c r="I980" s="37"/>
      <c r="J980" s="39"/>
      <c r="K980" s="39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</row>
    <row r="981" spans="1:38" ht="15" x14ac:dyDescent="0.25">
      <c r="A981" s="37"/>
      <c r="B981" s="37"/>
      <c r="C981" s="37"/>
      <c r="D981" s="37"/>
      <c r="E981" s="37"/>
      <c r="F981" s="37"/>
      <c r="G981" s="139"/>
      <c r="H981" s="37"/>
      <c r="I981" s="37"/>
      <c r="J981" s="39"/>
      <c r="K981" s="39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</row>
    <row r="982" spans="1:38" ht="15" x14ac:dyDescent="0.25">
      <c r="A982" s="37"/>
      <c r="B982" s="37"/>
      <c r="C982" s="37"/>
      <c r="D982" s="37"/>
      <c r="E982" s="37"/>
      <c r="F982" s="37"/>
      <c r="G982" s="139"/>
      <c r="H982" s="37"/>
      <c r="I982" s="37"/>
      <c r="J982" s="39"/>
      <c r="K982" s="39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</row>
    <row r="983" spans="1:38" ht="15" x14ac:dyDescent="0.25">
      <c r="A983" s="37"/>
      <c r="B983" s="37"/>
      <c r="C983" s="37"/>
      <c r="D983" s="37"/>
      <c r="E983" s="37"/>
      <c r="F983" s="37"/>
      <c r="G983" s="139"/>
      <c r="H983" s="37"/>
      <c r="I983" s="37"/>
      <c r="J983" s="39"/>
      <c r="K983" s="39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</row>
    <row r="984" spans="1:38" ht="15" x14ac:dyDescent="0.25">
      <c r="A984" s="37"/>
      <c r="B984" s="37"/>
      <c r="C984" s="37"/>
      <c r="D984" s="37"/>
      <c r="E984" s="37"/>
      <c r="F984" s="37"/>
      <c r="G984" s="139"/>
      <c r="H984" s="37"/>
      <c r="I984" s="37"/>
      <c r="J984" s="39"/>
      <c r="K984" s="39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</row>
    <row r="985" spans="1:38" ht="15" x14ac:dyDescent="0.25">
      <c r="A985" s="37"/>
      <c r="B985" s="37"/>
      <c r="C985" s="37"/>
      <c r="D985" s="37"/>
      <c r="E985" s="37"/>
      <c r="F985" s="37"/>
      <c r="G985" s="139"/>
      <c r="H985" s="37"/>
      <c r="I985" s="37"/>
      <c r="J985" s="39"/>
      <c r="K985" s="39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</row>
    <row r="986" spans="1:38" ht="15" x14ac:dyDescent="0.25">
      <c r="A986" s="37"/>
      <c r="B986" s="37"/>
      <c r="C986" s="37"/>
      <c r="D986" s="37"/>
      <c r="E986" s="37"/>
      <c r="F986" s="37"/>
      <c r="G986" s="139"/>
      <c r="H986" s="37"/>
      <c r="I986" s="37"/>
      <c r="J986" s="39"/>
      <c r="K986" s="39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</row>
    <row r="987" spans="1:38" ht="15" x14ac:dyDescent="0.25">
      <c r="A987" s="37"/>
      <c r="B987" s="37"/>
      <c r="C987" s="37"/>
      <c r="D987" s="37"/>
      <c r="E987" s="37"/>
      <c r="F987" s="37"/>
      <c r="G987" s="139"/>
      <c r="H987" s="37"/>
      <c r="I987" s="37"/>
      <c r="J987" s="39"/>
      <c r="K987" s="39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</row>
    <row r="988" spans="1:38" ht="15" x14ac:dyDescent="0.25">
      <c r="A988" s="37"/>
      <c r="B988" s="37"/>
      <c r="C988" s="37"/>
      <c r="D988" s="37"/>
      <c r="E988" s="37"/>
      <c r="F988" s="37"/>
      <c r="G988" s="139"/>
      <c r="H988" s="37"/>
      <c r="I988" s="37"/>
      <c r="J988" s="39"/>
      <c r="K988" s="39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</row>
    <row r="989" spans="1:38" ht="15" x14ac:dyDescent="0.25">
      <c r="A989" s="37"/>
      <c r="B989" s="37"/>
      <c r="C989" s="37"/>
      <c r="D989" s="37"/>
      <c r="E989" s="37"/>
      <c r="F989" s="37"/>
      <c r="G989" s="139"/>
      <c r="H989" s="37"/>
      <c r="I989" s="37"/>
      <c r="J989" s="39"/>
      <c r="K989" s="39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</row>
    <row r="990" spans="1:38" ht="15" x14ac:dyDescent="0.25">
      <c r="A990" s="37"/>
      <c r="B990" s="37"/>
      <c r="C990" s="37"/>
      <c r="D990" s="37"/>
      <c r="E990" s="37"/>
      <c r="F990" s="37"/>
      <c r="G990" s="139"/>
      <c r="H990" s="37"/>
      <c r="I990" s="37"/>
      <c r="J990" s="39"/>
      <c r="K990" s="39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</row>
    <row r="991" spans="1:38" ht="15" x14ac:dyDescent="0.25">
      <c r="A991" s="37"/>
      <c r="B991" s="37"/>
      <c r="C991" s="37"/>
      <c r="D991" s="37"/>
      <c r="E991" s="37"/>
      <c r="F991" s="37"/>
      <c r="G991" s="139"/>
      <c r="H991" s="37"/>
      <c r="I991" s="37"/>
      <c r="J991" s="39"/>
      <c r="K991" s="39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</row>
    <row r="992" spans="1:38" ht="15" x14ac:dyDescent="0.25">
      <c r="A992" s="37"/>
      <c r="B992" s="37"/>
      <c r="C992" s="37"/>
      <c r="D992" s="37"/>
      <c r="E992" s="37"/>
      <c r="F992" s="37"/>
      <c r="G992" s="139"/>
      <c r="H992" s="37"/>
      <c r="I992" s="37"/>
      <c r="J992" s="39"/>
      <c r="K992" s="39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</row>
    <row r="993" spans="1:38" ht="15" x14ac:dyDescent="0.25">
      <c r="A993" s="37"/>
      <c r="B993" s="37"/>
      <c r="C993" s="37"/>
      <c r="D993" s="37"/>
      <c r="E993" s="37"/>
      <c r="F993" s="37"/>
      <c r="G993" s="139"/>
      <c r="H993" s="37"/>
      <c r="I993" s="37"/>
      <c r="J993" s="39"/>
      <c r="K993" s="39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</row>
    <row r="994" spans="1:38" ht="15" x14ac:dyDescent="0.25">
      <c r="A994" s="37"/>
      <c r="B994" s="37"/>
      <c r="C994" s="37"/>
      <c r="D994" s="37"/>
      <c r="E994" s="37"/>
      <c r="F994" s="37"/>
      <c r="G994" s="139"/>
      <c r="H994" s="37"/>
      <c r="I994" s="37"/>
      <c r="J994" s="39"/>
      <c r="K994" s="39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</row>
    <row r="995" spans="1:38" ht="15" x14ac:dyDescent="0.25">
      <c r="A995" s="37"/>
      <c r="B995" s="37"/>
      <c r="C995" s="37"/>
      <c r="D995" s="37"/>
      <c r="E995" s="37"/>
      <c r="F995" s="37"/>
      <c r="G995" s="139"/>
      <c r="H995" s="37"/>
      <c r="I995" s="37"/>
      <c r="J995" s="39"/>
      <c r="K995" s="39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</row>
    <row r="996" spans="1:38" ht="15" x14ac:dyDescent="0.25">
      <c r="A996" s="37"/>
      <c r="B996" s="37"/>
      <c r="C996" s="37"/>
      <c r="D996" s="37"/>
      <c r="E996" s="37"/>
      <c r="F996" s="37"/>
      <c r="G996" s="139"/>
      <c r="H996" s="37"/>
      <c r="I996" s="37"/>
      <c r="J996" s="39"/>
      <c r="K996" s="39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</row>
    <row r="997" spans="1:38" ht="15" x14ac:dyDescent="0.25">
      <c r="A997" s="37"/>
      <c r="B997" s="37"/>
      <c r="C997" s="37"/>
      <c r="D997" s="37"/>
      <c r="E997" s="37"/>
      <c r="F997" s="37"/>
      <c r="G997" s="139"/>
      <c r="H997" s="37"/>
      <c r="I997" s="37"/>
      <c r="J997" s="39"/>
      <c r="K997" s="39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</row>
    <row r="998" spans="1:38" ht="15" x14ac:dyDescent="0.25">
      <c r="A998" s="37"/>
      <c r="B998" s="37"/>
      <c r="C998" s="37"/>
      <c r="D998" s="37"/>
      <c r="E998" s="37"/>
      <c r="F998" s="37"/>
      <c r="G998" s="139"/>
      <c r="H998" s="37"/>
      <c r="I998" s="37"/>
      <c r="J998" s="39"/>
      <c r="K998" s="39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</row>
    <row r="999" spans="1:38" ht="15" x14ac:dyDescent="0.25">
      <c r="A999" s="37"/>
      <c r="B999" s="37"/>
      <c r="C999" s="37"/>
      <c r="D999" s="37"/>
      <c r="E999" s="37"/>
      <c r="F999" s="37"/>
      <c r="G999" s="139"/>
      <c r="H999" s="37"/>
      <c r="I999" s="37"/>
      <c r="J999" s="39"/>
      <c r="K999" s="39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</row>
    <row r="1000" spans="1:38" ht="15" x14ac:dyDescent="0.25">
      <c r="A1000" s="37"/>
      <c r="B1000" s="37"/>
      <c r="C1000" s="37"/>
      <c r="D1000" s="37"/>
      <c r="E1000" s="37"/>
      <c r="F1000" s="37"/>
      <c r="G1000" s="139"/>
      <c r="H1000" s="37"/>
      <c r="I1000" s="37"/>
      <c r="J1000" s="39"/>
      <c r="K1000" s="39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</row>
    <row r="1001" spans="1:38" ht="15" x14ac:dyDescent="0.25">
      <c r="A1001" s="37"/>
      <c r="B1001" s="37"/>
      <c r="C1001" s="37"/>
      <c r="D1001" s="37"/>
      <c r="E1001" s="37"/>
      <c r="F1001" s="37"/>
      <c r="G1001" s="139"/>
      <c r="H1001" s="37"/>
      <c r="I1001" s="37"/>
      <c r="J1001" s="39"/>
      <c r="K1001" s="39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</row>
    <row r="1002" spans="1:38" ht="15" x14ac:dyDescent="0.25">
      <c r="A1002" s="37"/>
      <c r="B1002" s="37"/>
      <c r="C1002" s="37"/>
      <c r="D1002" s="37"/>
      <c r="E1002" s="37"/>
      <c r="F1002" s="37"/>
      <c r="G1002" s="139"/>
      <c r="H1002" s="37"/>
      <c r="I1002" s="37"/>
      <c r="J1002" s="39"/>
      <c r="K1002" s="39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</row>
    <row r="1003" spans="1:38" ht="15" x14ac:dyDescent="0.25">
      <c r="A1003" s="37"/>
      <c r="B1003" s="37"/>
      <c r="C1003" s="37"/>
      <c r="D1003" s="37"/>
      <c r="E1003" s="37"/>
      <c r="F1003" s="37"/>
      <c r="G1003" s="139"/>
      <c r="H1003" s="37"/>
      <c r="I1003" s="37"/>
      <c r="J1003" s="39"/>
      <c r="K1003" s="39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</row>
    <row r="1004" spans="1:38" ht="15" x14ac:dyDescent="0.25">
      <c r="A1004" s="37"/>
      <c r="B1004" s="37"/>
      <c r="C1004" s="37"/>
      <c r="D1004" s="37"/>
      <c r="E1004" s="37"/>
      <c r="F1004" s="37"/>
      <c r="G1004" s="139"/>
      <c r="H1004" s="37"/>
      <c r="I1004" s="37"/>
      <c r="J1004" s="39"/>
      <c r="K1004" s="39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</row>
    <row r="1005" spans="1:38" ht="15" x14ac:dyDescent="0.25">
      <c r="A1005" s="37"/>
      <c r="B1005" s="37"/>
      <c r="C1005" s="37"/>
      <c r="D1005" s="37"/>
      <c r="E1005" s="37"/>
      <c r="F1005" s="37"/>
      <c r="G1005" s="139"/>
      <c r="H1005" s="37"/>
      <c r="I1005" s="37"/>
      <c r="J1005" s="39"/>
      <c r="K1005" s="39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</row>
    <row r="1006" spans="1:38" ht="15" x14ac:dyDescent="0.25">
      <c r="A1006" s="37"/>
      <c r="B1006" s="37"/>
      <c r="C1006" s="37"/>
      <c r="D1006" s="37"/>
      <c r="E1006" s="37"/>
      <c r="F1006" s="37"/>
      <c r="G1006" s="139"/>
      <c r="H1006" s="37"/>
      <c r="I1006" s="37"/>
      <c r="J1006" s="39"/>
      <c r="K1006" s="39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</row>
    <row r="1007" spans="1:38" ht="15" x14ac:dyDescent="0.25">
      <c r="A1007" s="37"/>
      <c r="B1007" s="37"/>
      <c r="C1007" s="37"/>
      <c r="D1007" s="37"/>
      <c r="E1007" s="37"/>
      <c r="F1007" s="37"/>
      <c r="G1007" s="139"/>
      <c r="H1007" s="37"/>
      <c r="I1007" s="37"/>
      <c r="J1007" s="39"/>
      <c r="K1007" s="39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</row>
    <row r="1008" spans="1:38" ht="15" x14ac:dyDescent="0.25">
      <c r="A1008" s="37"/>
      <c r="B1008" s="37"/>
      <c r="C1008" s="37"/>
      <c r="D1008" s="37"/>
      <c r="E1008" s="37"/>
      <c r="F1008" s="37"/>
      <c r="G1008" s="139"/>
      <c r="H1008" s="37"/>
      <c r="I1008" s="37"/>
      <c r="J1008" s="39"/>
      <c r="K1008" s="39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</row>
    <row r="1009" spans="1:38" ht="15" x14ac:dyDescent="0.25">
      <c r="A1009" s="37"/>
      <c r="B1009" s="37"/>
      <c r="C1009" s="37"/>
      <c r="D1009" s="37"/>
      <c r="E1009" s="37"/>
      <c r="F1009" s="37"/>
      <c r="G1009" s="139"/>
      <c r="H1009" s="37"/>
      <c r="I1009" s="37"/>
      <c r="J1009" s="39"/>
      <c r="K1009" s="39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</row>
    <row r="1010" spans="1:38" ht="15" x14ac:dyDescent="0.25">
      <c r="A1010" s="37"/>
      <c r="B1010" s="37"/>
      <c r="C1010" s="37"/>
      <c r="D1010" s="37"/>
      <c r="E1010" s="37"/>
      <c r="F1010" s="37"/>
      <c r="G1010" s="139"/>
      <c r="H1010" s="37"/>
      <c r="I1010" s="37"/>
      <c r="J1010" s="39"/>
      <c r="K1010" s="39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</row>
    <row r="1011" spans="1:38" ht="15" x14ac:dyDescent="0.25">
      <c r="A1011" s="37"/>
      <c r="B1011" s="37"/>
      <c r="C1011" s="37"/>
      <c r="D1011" s="37"/>
      <c r="E1011" s="37"/>
      <c r="F1011" s="37"/>
      <c r="G1011" s="139"/>
      <c r="H1011" s="37"/>
      <c r="I1011" s="37"/>
      <c r="J1011" s="39"/>
      <c r="K1011" s="39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</row>
    <row r="1012" spans="1:38" ht="15" x14ac:dyDescent="0.25">
      <c r="A1012" s="37"/>
      <c r="B1012" s="37"/>
      <c r="C1012" s="37"/>
      <c r="D1012" s="37"/>
      <c r="E1012" s="37"/>
      <c r="F1012" s="37"/>
      <c r="G1012" s="139"/>
      <c r="H1012" s="37"/>
      <c r="I1012" s="37"/>
      <c r="J1012" s="39"/>
      <c r="K1012" s="39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</row>
    <row r="1013" spans="1:38" ht="15" x14ac:dyDescent="0.25">
      <c r="A1013" s="37"/>
      <c r="B1013" s="37"/>
      <c r="C1013" s="37"/>
      <c r="D1013" s="37"/>
      <c r="E1013" s="37"/>
      <c r="F1013" s="37"/>
      <c r="G1013" s="139"/>
      <c r="H1013" s="37"/>
      <c r="I1013" s="37"/>
      <c r="J1013" s="39"/>
      <c r="K1013" s="39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</row>
    <row r="1014" spans="1:38" ht="15" x14ac:dyDescent="0.25">
      <c r="A1014" s="37"/>
      <c r="B1014" s="37"/>
      <c r="C1014" s="37"/>
      <c r="D1014" s="37"/>
      <c r="E1014" s="37"/>
      <c r="F1014" s="37"/>
      <c r="G1014" s="139"/>
      <c r="H1014" s="37"/>
      <c r="I1014" s="37"/>
      <c r="J1014" s="39"/>
      <c r="K1014" s="39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</row>
    <row r="1015" spans="1:38" ht="15" x14ac:dyDescent="0.25">
      <c r="A1015" s="37"/>
      <c r="B1015" s="37"/>
      <c r="C1015" s="37"/>
      <c r="D1015" s="37"/>
      <c r="E1015" s="37"/>
      <c r="F1015" s="37"/>
      <c r="G1015" s="139"/>
      <c r="H1015" s="37"/>
      <c r="I1015" s="37"/>
      <c r="J1015" s="39"/>
      <c r="K1015" s="39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</row>
    <row r="1016" spans="1:38" ht="15" x14ac:dyDescent="0.25">
      <c r="A1016" s="37"/>
      <c r="B1016" s="37"/>
      <c r="C1016" s="37"/>
      <c r="D1016" s="37"/>
      <c r="E1016" s="37"/>
      <c r="F1016" s="37"/>
      <c r="G1016" s="139"/>
      <c r="H1016" s="37"/>
      <c r="I1016" s="37"/>
      <c r="J1016" s="39"/>
      <c r="K1016" s="39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</row>
    <row r="1017" spans="1:38" ht="15" x14ac:dyDescent="0.25">
      <c r="A1017" s="37"/>
      <c r="B1017" s="37"/>
      <c r="C1017" s="37"/>
      <c r="D1017" s="37"/>
      <c r="E1017" s="37"/>
      <c r="F1017" s="37"/>
      <c r="G1017" s="139"/>
      <c r="H1017" s="37"/>
      <c r="I1017" s="37"/>
      <c r="J1017" s="39"/>
      <c r="K1017" s="39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</row>
    <row r="1018" spans="1:38" ht="15" x14ac:dyDescent="0.25">
      <c r="A1018" s="37"/>
      <c r="B1018" s="37"/>
      <c r="C1018" s="37"/>
      <c r="D1018" s="37"/>
      <c r="E1018" s="37"/>
      <c r="F1018" s="37"/>
      <c r="G1018" s="139"/>
      <c r="H1018" s="37"/>
      <c r="I1018" s="37"/>
      <c r="J1018" s="39"/>
      <c r="K1018" s="39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</row>
    <row r="1019" spans="1:38" ht="15" x14ac:dyDescent="0.25">
      <c r="A1019" s="37"/>
      <c r="B1019" s="37"/>
      <c r="C1019" s="37"/>
      <c r="D1019" s="37"/>
      <c r="E1019" s="37"/>
      <c r="F1019" s="37"/>
      <c r="G1019" s="139"/>
      <c r="H1019" s="37"/>
      <c r="I1019" s="37"/>
      <c r="J1019" s="39"/>
      <c r="K1019" s="39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</row>
    <row r="1020" spans="1:38" ht="15" x14ac:dyDescent="0.25">
      <c r="A1020" s="37"/>
      <c r="B1020" s="37"/>
      <c r="C1020" s="37"/>
      <c r="D1020" s="37"/>
      <c r="E1020" s="37"/>
      <c r="F1020" s="37"/>
      <c r="G1020" s="139"/>
      <c r="H1020" s="37"/>
      <c r="I1020" s="37"/>
      <c r="J1020" s="39"/>
      <c r="K1020" s="39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</row>
    <row r="1021" spans="1:38" ht="15" x14ac:dyDescent="0.25">
      <c r="A1021" s="37"/>
      <c r="B1021" s="37"/>
      <c r="C1021" s="37"/>
      <c r="D1021" s="37"/>
      <c r="E1021" s="37"/>
      <c r="F1021" s="37"/>
      <c r="G1021" s="139"/>
      <c r="H1021" s="37"/>
      <c r="I1021" s="37"/>
      <c r="J1021" s="39"/>
      <c r="K1021" s="39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</row>
    <row r="1022" spans="1:38" ht="15" x14ac:dyDescent="0.25">
      <c r="A1022" s="37"/>
      <c r="B1022" s="37"/>
      <c r="C1022" s="37"/>
      <c r="D1022" s="37"/>
      <c r="E1022" s="37"/>
      <c r="F1022" s="37"/>
      <c r="G1022" s="139"/>
      <c r="H1022" s="37"/>
      <c r="I1022" s="37"/>
      <c r="J1022" s="39"/>
      <c r="K1022" s="39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</row>
    <row r="1023" spans="1:38" ht="15" x14ac:dyDescent="0.25">
      <c r="A1023" s="37"/>
      <c r="B1023" s="37"/>
      <c r="C1023" s="37"/>
      <c r="D1023" s="37"/>
      <c r="E1023" s="37"/>
      <c r="F1023" s="37"/>
      <c r="G1023" s="139"/>
      <c r="H1023" s="37"/>
      <c r="I1023" s="37"/>
      <c r="J1023" s="39"/>
      <c r="K1023" s="39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</row>
    <row r="1024" spans="1:38" ht="15" x14ac:dyDescent="0.25">
      <c r="A1024" s="37"/>
      <c r="B1024" s="37"/>
      <c r="C1024" s="37"/>
      <c r="D1024" s="37"/>
      <c r="E1024" s="37"/>
      <c r="F1024" s="37"/>
      <c r="G1024" s="139"/>
      <c r="H1024" s="37"/>
      <c r="I1024" s="37"/>
      <c r="J1024" s="39"/>
      <c r="K1024" s="39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</row>
    <row r="1025" spans="1:38" ht="15" x14ac:dyDescent="0.25">
      <c r="A1025" s="37"/>
      <c r="B1025" s="37"/>
      <c r="C1025" s="37"/>
      <c r="D1025" s="37"/>
      <c r="E1025" s="37"/>
      <c r="F1025" s="37"/>
      <c r="G1025" s="139"/>
      <c r="H1025" s="37"/>
      <c r="I1025" s="37"/>
      <c r="J1025" s="39"/>
      <c r="K1025" s="39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</row>
    <row r="1026" spans="1:38" ht="15" x14ac:dyDescent="0.25">
      <c r="A1026" s="37"/>
      <c r="B1026" s="37"/>
      <c r="C1026" s="37"/>
      <c r="D1026" s="37"/>
      <c r="E1026" s="37"/>
      <c r="F1026" s="37"/>
      <c r="G1026" s="139"/>
      <c r="H1026" s="37"/>
      <c r="I1026" s="37"/>
      <c r="J1026" s="39"/>
      <c r="K1026" s="39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</row>
    <row r="1027" spans="1:38" ht="15" x14ac:dyDescent="0.25">
      <c r="A1027" s="37"/>
      <c r="B1027" s="37"/>
      <c r="C1027" s="37"/>
      <c r="D1027" s="37"/>
      <c r="E1027" s="37"/>
      <c r="F1027" s="37"/>
      <c r="G1027" s="139"/>
      <c r="H1027" s="37"/>
      <c r="I1027" s="37"/>
      <c r="J1027" s="39"/>
      <c r="K1027" s="39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</row>
    <row r="1028" spans="1:38" ht="15" x14ac:dyDescent="0.25">
      <c r="A1028" s="37"/>
      <c r="B1028" s="37"/>
      <c r="C1028" s="37"/>
      <c r="D1028" s="37"/>
      <c r="E1028" s="37"/>
      <c r="F1028" s="37"/>
      <c r="G1028" s="139"/>
      <c r="H1028" s="37"/>
      <c r="I1028" s="37"/>
      <c r="J1028" s="39"/>
      <c r="K1028" s="39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</row>
    <row r="1029" spans="1:38" ht="15" x14ac:dyDescent="0.25">
      <c r="A1029" s="37"/>
      <c r="B1029" s="37"/>
      <c r="C1029" s="37"/>
      <c r="D1029" s="37"/>
      <c r="E1029" s="37"/>
      <c r="F1029" s="37"/>
      <c r="G1029" s="139"/>
      <c r="H1029" s="37"/>
      <c r="I1029" s="37"/>
      <c r="J1029" s="39"/>
      <c r="K1029" s="39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</row>
    <row r="1030" spans="1:38" ht="15" x14ac:dyDescent="0.25">
      <c r="A1030" s="37"/>
      <c r="B1030" s="37"/>
      <c r="C1030" s="37"/>
      <c r="D1030" s="37"/>
      <c r="E1030" s="37"/>
      <c r="F1030" s="37"/>
      <c r="G1030" s="139"/>
      <c r="H1030" s="37"/>
      <c r="I1030" s="37"/>
      <c r="J1030" s="39"/>
      <c r="K1030" s="39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</row>
    <row r="1031" spans="1:38" ht="15" x14ac:dyDescent="0.25">
      <c r="A1031" s="37"/>
      <c r="B1031" s="37"/>
      <c r="C1031" s="37"/>
      <c r="D1031" s="37"/>
      <c r="E1031" s="37"/>
      <c r="F1031" s="37"/>
      <c r="G1031" s="139"/>
      <c r="H1031" s="37"/>
      <c r="I1031" s="37"/>
      <c r="J1031" s="39"/>
      <c r="K1031" s="39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</row>
    <row r="1032" spans="1:38" ht="15" x14ac:dyDescent="0.25">
      <c r="A1032" s="37"/>
      <c r="B1032" s="37"/>
      <c r="C1032" s="37"/>
      <c r="D1032" s="37"/>
      <c r="E1032" s="37"/>
      <c r="F1032" s="37"/>
      <c r="G1032" s="139"/>
      <c r="H1032" s="37"/>
      <c r="I1032" s="37"/>
      <c r="J1032" s="39"/>
      <c r="K1032" s="39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</row>
    <row r="1033" spans="1:38" ht="15" x14ac:dyDescent="0.25">
      <c r="A1033" s="37"/>
      <c r="B1033" s="37"/>
      <c r="C1033" s="37"/>
      <c r="D1033" s="37"/>
      <c r="E1033" s="37"/>
      <c r="F1033" s="37"/>
      <c r="G1033" s="139"/>
      <c r="H1033" s="37"/>
      <c r="I1033" s="37"/>
      <c r="J1033" s="39"/>
      <c r="K1033" s="39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</row>
    <row r="1034" spans="1:38" ht="15" x14ac:dyDescent="0.25">
      <c r="A1034" s="37"/>
      <c r="B1034" s="37"/>
      <c r="C1034" s="37"/>
      <c r="D1034" s="37"/>
      <c r="E1034" s="37"/>
      <c r="F1034" s="37"/>
      <c r="G1034" s="139"/>
      <c r="H1034" s="37"/>
      <c r="I1034" s="37"/>
      <c r="J1034" s="39"/>
      <c r="K1034" s="39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</row>
    <row r="1035" spans="1:38" ht="15" x14ac:dyDescent="0.25">
      <c r="A1035" s="37"/>
      <c r="B1035" s="37"/>
      <c r="C1035" s="37"/>
      <c r="D1035" s="37"/>
      <c r="E1035" s="37"/>
      <c r="F1035" s="37"/>
      <c r="G1035" s="139"/>
      <c r="H1035" s="37"/>
      <c r="I1035" s="37"/>
      <c r="J1035" s="39"/>
      <c r="K1035" s="39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</row>
    <row r="1036" spans="1:38" ht="15" x14ac:dyDescent="0.25">
      <c r="A1036" s="37"/>
      <c r="B1036" s="37"/>
      <c r="C1036" s="37"/>
      <c r="D1036" s="37"/>
      <c r="E1036" s="37"/>
      <c r="F1036" s="37"/>
      <c r="G1036" s="139"/>
      <c r="H1036" s="37"/>
      <c r="I1036" s="37"/>
      <c r="J1036" s="39"/>
      <c r="K1036" s="39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</row>
    <row r="1037" spans="1:38" ht="15" x14ac:dyDescent="0.25">
      <c r="A1037" s="37"/>
      <c r="B1037" s="37"/>
      <c r="C1037" s="37"/>
      <c r="D1037" s="37"/>
      <c r="E1037" s="37"/>
      <c r="F1037" s="37"/>
      <c r="G1037" s="139"/>
      <c r="H1037" s="37"/>
      <c r="I1037" s="37"/>
      <c r="J1037" s="39"/>
      <c r="K1037" s="39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</row>
    <row r="1038" spans="1:38" ht="15" x14ac:dyDescent="0.25">
      <c r="A1038" s="37"/>
      <c r="B1038" s="37"/>
      <c r="C1038" s="37"/>
      <c r="D1038" s="37"/>
      <c r="E1038" s="37"/>
      <c r="F1038" s="37"/>
      <c r="G1038" s="139"/>
      <c r="H1038" s="37"/>
      <c r="I1038" s="37"/>
      <c r="J1038" s="39"/>
      <c r="K1038" s="39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</row>
    <row r="1039" spans="1:38" ht="15" x14ac:dyDescent="0.25">
      <c r="A1039" s="37"/>
      <c r="B1039" s="37"/>
      <c r="C1039" s="37"/>
      <c r="D1039" s="37"/>
      <c r="E1039" s="37"/>
      <c r="F1039" s="37"/>
      <c r="G1039" s="139"/>
      <c r="H1039" s="37"/>
      <c r="I1039" s="37"/>
      <c r="J1039" s="39"/>
      <c r="K1039" s="39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</row>
    <row r="1040" spans="1:38" ht="15" x14ac:dyDescent="0.25">
      <c r="A1040" s="37"/>
      <c r="B1040" s="37"/>
      <c r="C1040" s="37"/>
      <c r="D1040" s="37"/>
      <c r="E1040" s="37"/>
      <c r="F1040" s="37"/>
      <c r="G1040" s="139"/>
      <c r="H1040" s="37"/>
      <c r="I1040" s="37"/>
      <c r="J1040" s="39"/>
      <c r="K1040" s="39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</row>
    <row r="1041" spans="1:38" ht="15" x14ac:dyDescent="0.25">
      <c r="A1041" s="37"/>
      <c r="B1041" s="37"/>
      <c r="C1041" s="37"/>
      <c r="D1041" s="37"/>
      <c r="E1041" s="37"/>
      <c r="F1041" s="37"/>
      <c r="G1041" s="139"/>
      <c r="H1041" s="37"/>
      <c r="I1041" s="37"/>
      <c r="J1041" s="39"/>
      <c r="K1041" s="39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</row>
    <row r="1042" spans="1:38" ht="15" x14ac:dyDescent="0.25">
      <c r="A1042" s="37"/>
      <c r="B1042" s="37"/>
      <c r="C1042" s="37"/>
      <c r="D1042" s="37"/>
      <c r="E1042" s="37"/>
      <c r="F1042" s="37"/>
      <c r="G1042" s="139"/>
      <c r="H1042" s="37"/>
      <c r="I1042" s="37"/>
      <c r="J1042" s="39"/>
      <c r="K1042" s="39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</row>
    <row r="1043" spans="1:38" ht="15" x14ac:dyDescent="0.25">
      <c r="A1043" s="37"/>
      <c r="B1043" s="37"/>
      <c r="C1043" s="37"/>
      <c r="D1043" s="37"/>
      <c r="E1043" s="37"/>
      <c r="F1043" s="37"/>
      <c r="G1043" s="139"/>
      <c r="H1043" s="37"/>
      <c r="I1043" s="37"/>
      <c r="J1043" s="39"/>
      <c r="K1043" s="39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</row>
    <row r="1044" spans="1:38" ht="15" x14ac:dyDescent="0.25">
      <c r="A1044" s="37"/>
      <c r="B1044" s="37"/>
      <c r="C1044" s="37"/>
      <c r="D1044" s="37"/>
      <c r="E1044" s="37"/>
      <c r="F1044" s="37"/>
      <c r="G1044" s="139"/>
      <c r="H1044" s="37"/>
      <c r="I1044" s="37"/>
      <c r="J1044" s="39"/>
      <c r="K1044" s="39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</row>
    <row r="1045" spans="1:38" ht="15" x14ac:dyDescent="0.25">
      <c r="A1045" s="37"/>
      <c r="B1045" s="37"/>
      <c r="C1045" s="37"/>
      <c r="D1045" s="37"/>
      <c r="E1045" s="37"/>
      <c r="F1045" s="37"/>
      <c r="G1045" s="139"/>
      <c r="H1045" s="37"/>
      <c r="I1045" s="37"/>
      <c r="J1045" s="39"/>
      <c r="K1045" s="39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</row>
    <row r="1046" spans="1:38" ht="15" x14ac:dyDescent="0.25">
      <c r="A1046" s="37"/>
      <c r="B1046" s="37"/>
      <c r="C1046" s="37"/>
      <c r="D1046" s="37"/>
      <c r="E1046" s="37"/>
      <c r="F1046" s="37"/>
      <c r="G1046" s="139"/>
      <c r="H1046" s="37"/>
      <c r="I1046" s="37"/>
      <c r="J1046" s="39"/>
      <c r="K1046" s="39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</row>
    <row r="1047" spans="1:38" ht="15" x14ac:dyDescent="0.25">
      <c r="A1047" s="37"/>
      <c r="B1047" s="37"/>
      <c r="C1047" s="37"/>
      <c r="D1047" s="37"/>
      <c r="E1047" s="37"/>
      <c r="F1047" s="37"/>
      <c r="G1047" s="139"/>
      <c r="H1047" s="37"/>
      <c r="I1047" s="37"/>
      <c r="J1047" s="39"/>
      <c r="K1047" s="39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</row>
    <row r="1048" spans="1:38" ht="15" x14ac:dyDescent="0.25">
      <c r="A1048" s="37"/>
      <c r="B1048" s="37"/>
      <c r="C1048" s="37"/>
      <c r="D1048" s="37"/>
      <c r="E1048" s="37"/>
      <c r="F1048" s="37"/>
      <c r="G1048" s="139"/>
      <c r="H1048" s="37"/>
      <c r="I1048" s="37"/>
      <c r="J1048" s="39"/>
      <c r="K1048" s="39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</row>
    <row r="1049" spans="1:38" ht="15" x14ac:dyDescent="0.25">
      <c r="A1049" s="37"/>
      <c r="B1049" s="37"/>
      <c r="C1049" s="37"/>
      <c r="D1049" s="37"/>
      <c r="E1049" s="37"/>
      <c r="F1049" s="37"/>
      <c r="G1049" s="139"/>
      <c r="H1049" s="37"/>
      <c r="I1049" s="37"/>
      <c r="J1049" s="39"/>
      <c r="K1049" s="39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</row>
    <row r="1050" spans="1:38" ht="15" x14ac:dyDescent="0.25">
      <c r="A1050" s="37"/>
      <c r="B1050" s="37"/>
      <c r="C1050" s="37"/>
      <c r="D1050" s="37"/>
      <c r="E1050" s="37"/>
      <c r="F1050" s="37"/>
      <c r="G1050" s="139"/>
      <c r="H1050" s="37"/>
      <c r="I1050" s="37"/>
      <c r="J1050" s="39"/>
      <c r="K1050" s="39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</row>
    <row r="1051" spans="1:38" ht="15" x14ac:dyDescent="0.25">
      <c r="A1051" s="37"/>
      <c r="B1051" s="37"/>
      <c r="C1051" s="37"/>
      <c r="D1051" s="37"/>
      <c r="E1051" s="37"/>
      <c r="F1051" s="37"/>
      <c r="G1051" s="139"/>
      <c r="H1051" s="37"/>
      <c r="I1051" s="37"/>
      <c r="J1051" s="39"/>
      <c r="K1051" s="39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</row>
    <row r="1052" spans="1:38" ht="15" x14ac:dyDescent="0.25">
      <c r="A1052" s="37"/>
      <c r="B1052" s="37"/>
      <c r="C1052" s="37"/>
      <c r="D1052" s="37"/>
      <c r="E1052" s="37"/>
      <c r="F1052" s="37"/>
      <c r="G1052" s="139"/>
      <c r="H1052" s="37"/>
      <c r="I1052" s="37"/>
      <c r="J1052" s="39"/>
      <c r="K1052" s="39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</row>
    <row r="1053" spans="1:38" ht="15" x14ac:dyDescent="0.25">
      <c r="A1053" s="37"/>
      <c r="B1053" s="37"/>
      <c r="C1053" s="37"/>
      <c r="D1053" s="37"/>
      <c r="E1053" s="37"/>
      <c r="F1053" s="37"/>
      <c r="G1053" s="139"/>
      <c r="H1053" s="37"/>
      <c r="I1053" s="37"/>
      <c r="J1053" s="39"/>
      <c r="K1053" s="39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</row>
    <row r="1054" spans="1:38" ht="15" x14ac:dyDescent="0.25">
      <c r="A1054" s="37"/>
      <c r="B1054" s="37"/>
      <c r="C1054" s="37"/>
      <c r="D1054" s="37"/>
      <c r="E1054" s="37"/>
      <c r="F1054" s="37"/>
      <c r="G1054" s="139"/>
      <c r="H1054" s="37"/>
      <c r="I1054" s="37"/>
      <c r="J1054" s="39"/>
      <c r="K1054" s="39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</row>
    <row r="1055" spans="1:38" ht="15" x14ac:dyDescent="0.25">
      <c r="A1055" s="37"/>
      <c r="B1055" s="37"/>
      <c r="C1055" s="37"/>
      <c r="D1055" s="37"/>
      <c r="E1055" s="37"/>
      <c r="F1055" s="37"/>
      <c r="G1055" s="139"/>
      <c r="H1055" s="37"/>
      <c r="I1055" s="37"/>
      <c r="J1055" s="39"/>
      <c r="K1055" s="39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</row>
    <row r="1056" spans="1:38" ht="15" x14ac:dyDescent="0.25">
      <c r="A1056" s="37"/>
      <c r="B1056" s="37"/>
      <c r="C1056" s="37"/>
      <c r="D1056" s="37"/>
      <c r="E1056" s="37"/>
      <c r="F1056" s="37"/>
      <c r="G1056" s="139"/>
      <c r="H1056" s="37"/>
      <c r="I1056" s="37"/>
      <c r="J1056" s="39"/>
      <c r="K1056" s="39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</row>
    <row r="1057" spans="1:38" ht="15" x14ac:dyDescent="0.25">
      <c r="A1057" s="37"/>
      <c r="B1057" s="37"/>
      <c r="C1057" s="37"/>
      <c r="D1057" s="37"/>
      <c r="E1057" s="37"/>
      <c r="F1057" s="37"/>
      <c r="G1057" s="139"/>
      <c r="H1057" s="37"/>
      <c r="I1057" s="37"/>
      <c r="J1057" s="39"/>
      <c r="K1057" s="39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</row>
    <row r="1058" spans="1:38" ht="15" x14ac:dyDescent="0.25">
      <c r="A1058" s="37"/>
      <c r="B1058" s="37"/>
      <c r="C1058" s="37"/>
      <c r="D1058" s="37"/>
      <c r="E1058" s="37"/>
      <c r="F1058" s="37"/>
      <c r="G1058" s="139"/>
      <c r="H1058" s="37"/>
      <c r="I1058" s="37"/>
      <c r="J1058" s="39"/>
      <c r="K1058" s="39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</row>
    <row r="1059" spans="1:38" ht="15" x14ac:dyDescent="0.25">
      <c r="A1059" s="37"/>
      <c r="B1059" s="37"/>
      <c r="C1059" s="37"/>
      <c r="D1059" s="37"/>
      <c r="E1059" s="37"/>
      <c r="F1059" s="37"/>
      <c r="G1059" s="139"/>
      <c r="H1059" s="37"/>
      <c r="I1059" s="37"/>
      <c r="J1059" s="39"/>
      <c r="K1059" s="39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</row>
    <row r="1060" spans="1:38" ht="15" x14ac:dyDescent="0.25">
      <c r="A1060" s="37"/>
      <c r="B1060" s="37"/>
      <c r="C1060" s="37"/>
      <c r="D1060" s="37"/>
      <c r="E1060" s="37"/>
      <c r="F1060" s="37"/>
      <c r="G1060" s="139"/>
      <c r="H1060" s="37"/>
      <c r="I1060" s="37"/>
      <c r="J1060" s="39"/>
      <c r="K1060" s="39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</row>
    <row r="1061" spans="1:38" ht="15" x14ac:dyDescent="0.25">
      <c r="A1061" s="37"/>
      <c r="B1061" s="37"/>
      <c r="C1061" s="37"/>
      <c r="D1061" s="37"/>
      <c r="E1061" s="37"/>
      <c r="F1061" s="37"/>
      <c r="G1061" s="139"/>
      <c r="H1061" s="37"/>
      <c r="I1061" s="37"/>
      <c r="J1061" s="39"/>
      <c r="K1061" s="39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</row>
    <row r="1062" spans="1:38" ht="15" x14ac:dyDescent="0.25">
      <c r="A1062" s="37"/>
      <c r="B1062" s="37"/>
      <c r="C1062" s="37"/>
      <c r="D1062" s="37"/>
      <c r="E1062" s="37"/>
      <c r="F1062" s="37"/>
      <c r="G1062" s="139"/>
      <c r="H1062" s="37"/>
      <c r="I1062" s="37"/>
      <c r="J1062" s="39"/>
      <c r="K1062" s="39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</row>
    <row r="1063" spans="1:38" ht="15" x14ac:dyDescent="0.25">
      <c r="A1063" s="37"/>
      <c r="B1063" s="37"/>
      <c r="C1063" s="37"/>
      <c r="D1063" s="37"/>
      <c r="E1063" s="37"/>
      <c r="F1063" s="37"/>
      <c r="G1063" s="139"/>
      <c r="H1063" s="37"/>
      <c r="I1063" s="37"/>
      <c r="J1063" s="39"/>
      <c r="K1063" s="39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</row>
    <row r="1064" spans="1:38" ht="15" x14ac:dyDescent="0.25">
      <c r="A1064" s="37"/>
      <c r="B1064" s="37"/>
      <c r="C1064" s="37"/>
      <c r="D1064" s="37"/>
      <c r="E1064" s="37"/>
      <c r="F1064" s="37"/>
      <c r="G1064" s="139"/>
      <c r="H1064" s="37"/>
      <c r="I1064" s="37"/>
      <c r="J1064" s="39"/>
      <c r="K1064" s="39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</row>
    <row r="1065" spans="1:38" ht="15" x14ac:dyDescent="0.25">
      <c r="A1065" s="37"/>
      <c r="B1065" s="37"/>
      <c r="C1065" s="37"/>
      <c r="D1065" s="37"/>
      <c r="E1065" s="37"/>
      <c r="F1065" s="37"/>
      <c r="G1065" s="139"/>
      <c r="H1065" s="37"/>
      <c r="I1065" s="37"/>
      <c r="J1065" s="39"/>
      <c r="K1065" s="39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</row>
    <row r="1066" spans="1:38" ht="15" x14ac:dyDescent="0.25">
      <c r="A1066" s="37"/>
      <c r="B1066" s="37"/>
      <c r="C1066" s="37"/>
      <c r="D1066" s="37"/>
      <c r="E1066" s="37"/>
      <c r="F1066" s="37"/>
      <c r="G1066" s="139"/>
      <c r="H1066" s="37"/>
      <c r="I1066" s="37"/>
      <c r="J1066" s="39"/>
      <c r="K1066" s="39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</row>
    <row r="1067" spans="1:38" ht="15" x14ac:dyDescent="0.25">
      <c r="A1067" s="37"/>
      <c r="B1067" s="37"/>
      <c r="C1067" s="37"/>
      <c r="D1067" s="37"/>
      <c r="E1067" s="37"/>
      <c r="F1067" s="37"/>
      <c r="G1067" s="139"/>
      <c r="H1067" s="37"/>
      <c r="I1067" s="37"/>
      <c r="J1067" s="39"/>
      <c r="K1067" s="39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</row>
    <row r="1068" spans="1:38" ht="15" x14ac:dyDescent="0.25">
      <c r="A1068" s="37"/>
      <c r="B1068" s="37"/>
      <c r="C1068" s="37"/>
      <c r="D1068" s="37"/>
      <c r="E1068" s="37"/>
      <c r="F1068" s="37"/>
      <c r="G1068" s="139"/>
      <c r="H1068" s="37"/>
      <c r="I1068" s="37"/>
      <c r="J1068" s="39"/>
      <c r="K1068" s="39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</row>
    <row r="1069" spans="1:38" ht="15" x14ac:dyDescent="0.25">
      <c r="A1069" s="37"/>
      <c r="B1069" s="37"/>
      <c r="C1069" s="37"/>
      <c r="D1069" s="37"/>
      <c r="E1069" s="37"/>
      <c r="F1069" s="37"/>
      <c r="G1069" s="139"/>
      <c r="H1069" s="37"/>
      <c r="I1069" s="37"/>
      <c r="J1069" s="39"/>
      <c r="K1069" s="39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</row>
    <row r="1070" spans="1:38" ht="15" x14ac:dyDescent="0.25">
      <c r="A1070" s="37"/>
      <c r="B1070" s="37"/>
      <c r="C1070" s="37"/>
      <c r="D1070" s="37"/>
      <c r="E1070" s="37"/>
      <c r="F1070" s="37"/>
      <c r="G1070" s="139"/>
      <c r="H1070" s="37"/>
      <c r="I1070" s="37"/>
      <c r="J1070" s="39"/>
      <c r="K1070" s="39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</row>
    <row r="1071" spans="1:38" ht="15" x14ac:dyDescent="0.25">
      <c r="A1071" s="37"/>
      <c r="B1071" s="37"/>
      <c r="C1071" s="37"/>
      <c r="D1071" s="37"/>
      <c r="E1071" s="37"/>
      <c r="F1071" s="37"/>
      <c r="G1071" s="139"/>
      <c r="H1071" s="37"/>
      <c r="I1071" s="37"/>
      <c r="J1071" s="39"/>
      <c r="K1071" s="39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</row>
    <row r="1072" spans="1:38" ht="15" x14ac:dyDescent="0.25">
      <c r="A1072" s="37"/>
      <c r="B1072" s="37"/>
      <c r="C1072" s="37"/>
      <c r="D1072" s="37"/>
      <c r="E1072" s="37"/>
      <c r="F1072" s="37"/>
      <c r="G1072" s="139"/>
      <c r="H1072" s="37"/>
      <c r="I1072" s="37"/>
      <c r="J1072" s="39"/>
      <c r="K1072" s="39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</row>
    <row r="1073" spans="1:38" ht="15" x14ac:dyDescent="0.25">
      <c r="A1073" s="37"/>
      <c r="B1073" s="37"/>
      <c r="C1073" s="37"/>
      <c r="D1073" s="37"/>
      <c r="E1073" s="37"/>
      <c r="F1073" s="37"/>
      <c r="G1073" s="139"/>
      <c r="H1073" s="37"/>
      <c r="I1073" s="37"/>
      <c r="J1073" s="39"/>
      <c r="K1073" s="39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</row>
    <row r="1074" spans="1:38" ht="15" x14ac:dyDescent="0.25">
      <c r="A1074" s="37"/>
      <c r="B1074" s="37"/>
      <c r="C1074" s="37"/>
      <c r="D1074" s="37"/>
      <c r="E1074" s="37"/>
      <c r="F1074" s="37"/>
      <c r="G1074" s="139"/>
      <c r="H1074" s="37"/>
      <c r="I1074" s="37"/>
      <c r="J1074" s="39"/>
      <c r="K1074" s="39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</row>
    <row r="1075" spans="1:38" ht="15" x14ac:dyDescent="0.25">
      <c r="A1075" s="37"/>
      <c r="B1075" s="37"/>
      <c r="C1075" s="37"/>
      <c r="D1075" s="37"/>
      <c r="E1075" s="37"/>
      <c r="F1075" s="37"/>
      <c r="G1075" s="139"/>
      <c r="H1075" s="37"/>
      <c r="I1075" s="37"/>
      <c r="J1075" s="39"/>
      <c r="K1075" s="39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</row>
    <row r="1076" spans="1:38" ht="15" x14ac:dyDescent="0.25">
      <c r="A1076" s="37"/>
      <c r="B1076" s="37"/>
      <c r="C1076" s="37"/>
      <c r="D1076" s="37"/>
      <c r="E1076" s="37"/>
      <c r="F1076" s="37"/>
      <c r="G1076" s="139"/>
      <c r="H1076" s="37"/>
      <c r="I1076" s="37"/>
      <c r="J1076" s="39"/>
      <c r="K1076" s="39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</row>
    <row r="1077" spans="1:38" ht="15" x14ac:dyDescent="0.25">
      <c r="A1077" s="37"/>
      <c r="B1077" s="37"/>
      <c r="C1077" s="37"/>
      <c r="D1077" s="37"/>
      <c r="E1077" s="37"/>
      <c r="F1077" s="37"/>
      <c r="G1077" s="139"/>
      <c r="H1077" s="37"/>
      <c r="I1077" s="37"/>
      <c r="J1077" s="39"/>
      <c r="K1077" s="39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</row>
    <row r="1078" spans="1:38" ht="15" x14ac:dyDescent="0.25">
      <c r="A1078" s="37"/>
      <c r="B1078" s="37"/>
      <c r="C1078" s="37"/>
      <c r="D1078" s="37"/>
      <c r="E1078" s="37"/>
      <c r="F1078" s="37"/>
      <c r="G1078" s="139"/>
      <c r="H1078" s="37"/>
      <c r="I1078" s="37"/>
      <c r="J1078" s="39"/>
      <c r="K1078" s="39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</row>
    <row r="1079" spans="1:38" ht="15" x14ac:dyDescent="0.25">
      <c r="A1079" s="37"/>
      <c r="B1079" s="37"/>
      <c r="C1079" s="37"/>
      <c r="D1079" s="37"/>
      <c r="E1079" s="37"/>
      <c r="F1079" s="37"/>
      <c r="G1079" s="139"/>
      <c r="H1079" s="37"/>
      <c r="I1079" s="37"/>
      <c r="J1079" s="39"/>
      <c r="K1079" s="39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</row>
    <row r="1080" spans="1:38" ht="15" x14ac:dyDescent="0.25">
      <c r="A1080" s="37"/>
      <c r="B1080" s="37"/>
      <c r="C1080" s="37"/>
      <c r="D1080" s="37"/>
      <c r="E1080" s="37"/>
      <c r="F1080" s="37"/>
      <c r="G1080" s="139"/>
      <c r="H1080" s="37"/>
      <c r="I1080" s="37"/>
      <c r="J1080" s="39"/>
      <c r="K1080" s="39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</row>
    <row r="1081" spans="1:38" ht="15" x14ac:dyDescent="0.25">
      <c r="A1081" s="37"/>
      <c r="B1081" s="37"/>
      <c r="C1081" s="37"/>
      <c r="D1081" s="37"/>
      <c r="E1081" s="37"/>
      <c r="F1081" s="37"/>
      <c r="G1081" s="139"/>
      <c r="H1081" s="37"/>
      <c r="I1081" s="37"/>
      <c r="J1081" s="39"/>
      <c r="K1081" s="39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</row>
    <row r="1082" spans="1:38" ht="15" x14ac:dyDescent="0.25">
      <c r="A1082" s="37"/>
      <c r="B1082" s="37"/>
      <c r="C1082" s="37"/>
      <c r="D1082" s="37"/>
      <c r="E1082" s="37"/>
      <c r="F1082" s="37"/>
      <c r="G1082" s="139"/>
      <c r="H1082" s="37"/>
      <c r="I1082" s="37"/>
      <c r="J1082" s="39"/>
      <c r="K1082" s="39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</row>
    <row r="1083" spans="1:38" ht="15" x14ac:dyDescent="0.25">
      <c r="A1083" s="37"/>
      <c r="B1083" s="37"/>
      <c r="C1083" s="37"/>
      <c r="D1083" s="37"/>
      <c r="E1083" s="37"/>
      <c r="F1083" s="37"/>
      <c r="G1083" s="139"/>
      <c r="H1083" s="37"/>
      <c r="I1083" s="37"/>
      <c r="J1083" s="39"/>
      <c r="K1083" s="39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</row>
    <row r="1084" spans="1:38" ht="15" x14ac:dyDescent="0.25">
      <c r="A1084" s="37"/>
      <c r="B1084" s="37"/>
      <c r="C1084" s="37"/>
      <c r="D1084" s="37"/>
      <c r="E1084" s="37"/>
      <c r="F1084" s="37"/>
      <c r="G1084" s="139"/>
      <c r="H1084" s="37"/>
      <c r="I1084" s="37"/>
      <c r="J1084" s="39"/>
      <c r="K1084" s="39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</row>
    <row r="1085" spans="1:38" ht="15" x14ac:dyDescent="0.25">
      <c r="A1085" s="37"/>
      <c r="B1085" s="37"/>
      <c r="C1085" s="37"/>
      <c r="D1085" s="37"/>
      <c r="E1085" s="37"/>
      <c r="F1085" s="37"/>
      <c r="G1085" s="139"/>
      <c r="H1085" s="37"/>
      <c r="I1085" s="37"/>
      <c r="J1085" s="39"/>
      <c r="K1085" s="39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</row>
    <row r="1086" spans="1:38" ht="15" x14ac:dyDescent="0.25">
      <c r="A1086" s="37"/>
      <c r="B1086" s="37"/>
      <c r="C1086" s="37"/>
      <c r="D1086" s="37"/>
      <c r="E1086" s="37"/>
      <c r="F1086" s="37"/>
      <c r="G1086" s="139"/>
      <c r="H1086" s="37"/>
      <c r="I1086" s="37"/>
      <c r="J1086" s="39"/>
      <c r="K1086" s="39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</row>
    <row r="1087" spans="1:38" ht="15" x14ac:dyDescent="0.25">
      <c r="A1087" s="37"/>
      <c r="B1087" s="37"/>
      <c r="C1087" s="37"/>
      <c r="D1087" s="37"/>
      <c r="E1087" s="37"/>
      <c r="F1087" s="37"/>
      <c r="G1087" s="139"/>
      <c r="H1087" s="37"/>
      <c r="I1087" s="37"/>
      <c r="J1087" s="39"/>
      <c r="K1087" s="39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</row>
    <row r="1088" spans="1:38" ht="15" x14ac:dyDescent="0.25">
      <c r="A1088" s="37"/>
      <c r="B1088" s="37"/>
      <c r="C1088" s="37"/>
      <c r="D1088" s="37"/>
      <c r="E1088" s="37"/>
      <c r="F1088" s="37"/>
      <c r="G1088" s="139"/>
      <c r="H1088" s="37"/>
      <c r="I1088" s="37"/>
      <c r="J1088" s="39"/>
      <c r="K1088" s="39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</row>
    <row r="1089" spans="1:38" ht="15" x14ac:dyDescent="0.25">
      <c r="A1089" s="37"/>
      <c r="B1089" s="37"/>
      <c r="C1089" s="37"/>
      <c r="D1089" s="37"/>
      <c r="E1089" s="37"/>
      <c r="F1089" s="37"/>
      <c r="G1089" s="139"/>
      <c r="H1089" s="37"/>
      <c r="I1089" s="37"/>
      <c r="J1089" s="39"/>
      <c r="K1089" s="39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</row>
    <row r="1090" spans="1:38" ht="15" x14ac:dyDescent="0.25">
      <c r="A1090" s="37"/>
      <c r="B1090" s="37"/>
      <c r="C1090" s="37"/>
      <c r="D1090" s="37"/>
      <c r="E1090" s="37"/>
      <c r="F1090" s="37"/>
      <c r="G1090" s="139"/>
      <c r="H1090" s="37"/>
      <c r="I1090" s="37"/>
      <c r="J1090" s="39"/>
      <c r="K1090" s="39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</row>
    <row r="1091" spans="1:38" ht="15" x14ac:dyDescent="0.25">
      <c r="A1091" s="37"/>
      <c r="B1091" s="37"/>
      <c r="C1091" s="37"/>
      <c r="D1091" s="37"/>
      <c r="E1091" s="37"/>
      <c r="F1091" s="37"/>
      <c r="G1091" s="139"/>
      <c r="H1091" s="37"/>
      <c r="I1091" s="37"/>
      <c r="J1091" s="39"/>
      <c r="K1091" s="39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</row>
    <row r="1092" spans="1:38" ht="15" x14ac:dyDescent="0.25">
      <c r="A1092" s="37"/>
      <c r="B1092" s="37"/>
      <c r="C1092" s="37"/>
      <c r="D1092" s="37"/>
      <c r="E1092" s="37"/>
      <c r="F1092" s="37"/>
      <c r="G1092" s="139"/>
      <c r="H1092" s="37"/>
      <c r="I1092" s="37"/>
      <c r="J1092" s="39"/>
      <c r="K1092" s="39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</row>
    <row r="1093" spans="1:38" ht="15" x14ac:dyDescent="0.25">
      <c r="A1093" s="37"/>
      <c r="B1093" s="37"/>
      <c r="C1093" s="37"/>
      <c r="D1093" s="37"/>
      <c r="E1093" s="37"/>
      <c r="F1093" s="37"/>
      <c r="G1093" s="139"/>
      <c r="H1093" s="37"/>
      <c r="I1093" s="37"/>
      <c r="J1093" s="39"/>
      <c r="K1093" s="39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</row>
    <row r="1094" spans="1:38" ht="15" x14ac:dyDescent="0.25">
      <c r="A1094" s="37"/>
      <c r="B1094" s="37"/>
      <c r="C1094" s="37"/>
      <c r="D1094" s="37"/>
      <c r="E1094" s="37"/>
      <c r="F1094" s="37"/>
      <c r="G1094" s="139"/>
      <c r="H1094" s="37"/>
      <c r="I1094" s="37"/>
      <c r="J1094" s="39"/>
      <c r="K1094" s="39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</row>
    <row r="1095" spans="1:38" ht="15" x14ac:dyDescent="0.25">
      <c r="A1095" s="37"/>
      <c r="B1095" s="37"/>
      <c r="C1095" s="37"/>
      <c r="D1095" s="37"/>
      <c r="E1095" s="37"/>
      <c r="F1095" s="37"/>
      <c r="G1095" s="139"/>
      <c r="H1095" s="37"/>
      <c r="I1095" s="37"/>
      <c r="J1095" s="39"/>
      <c r="K1095" s="39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</row>
    <row r="1096" spans="1:38" ht="15" x14ac:dyDescent="0.25">
      <c r="A1096" s="37"/>
      <c r="B1096" s="37"/>
      <c r="C1096" s="37"/>
      <c r="D1096" s="37"/>
      <c r="E1096" s="37"/>
      <c r="F1096" s="37"/>
      <c r="G1096" s="139"/>
      <c r="H1096" s="37"/>
      <c r="I1096" s="37"/>
      <c r="J1096" s="39"/>
      <c r="K1096" s="39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</row>
    <row r="1097" spans="1:38" ht="15" x14ac:dyDescent="0.25">
      <c r="A1097" s="37"/>
      <c r="B1097" s="37"/>
      <c r="C1097" s="37"/>
      <c r="D1097" s="37"/>
      <c r="E1097" s="37"/>
      <c r="F1097" s="37"/>
      <c r="G1097" s="139"/>
      <c r="H1097" s="37"/>
      <c r="I1097" s="37"/>
      <c r="J1097" s="39"/>
      <c r="K1097" s="39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</row>
    <row r="1098" spans="1:38" ht="15" x14ac:dyDescent="0.25">
      <c r="A1098" s="37"/>
      <c r="B1098" s="37"/>
      <c r="C1098" s="37"/>
      <c r="D1098" s="37"/>
      <c r="E1098" s="37"/>
      <c r="F1098" s="37"/>
      <c r="G1098" s="139"/>
      <c r="H1098" s="37"/>
      <c r="I1098" s="37"/>
      <c r="J1098" s="39"/>
      <c r="K1098" s="39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</row>
    <row r="1099" spans="1:38" ht="15" x14ac:dyDescent="0.25">
      <c r="A1099" s="37"/>
      <c r="B1099" s="37"/>
      <c r="C1099" s="37"/>
      <c r="D1099" s="37"/>
      <c r="E1099" s="37"/>
      <c r="F1099" s="37"/>
      <c r="G1099" s="139"/>
      <c r="H1099" s="37"/>
      <c r="I1099" s="37"/>
      <c r="J1099" s="39"/>
      <c r="K1099" s="39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</row>
    <row r="1100" spans="1:38" ht="15" x14ac:dyDescent="0.25">
      <c r="A1100" s="37"/>
      <c r="B1100" s="37"/>
      <c r="C1100" s="37"/>
      <c r="D1100" s="37"/>
      <c r="E1100" s="37"/>
      <c r="F1100" s="37"/>
      <c r="G1100" s="139"/>
      <c r="H1100" s="37"/>
      <c r="I1100" s="37"/>
      <c r="J1100" s="39"/>
      <c r="K1100" s="39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</row>
    <row r="1101" spans="1:38" ht="15" x14ac:dyDescent="0.25">
      <c r="A1101" s="37"/>
      <c r="B1101" s="37"/>
      <c r="C1101" s="37"/>
      <c r="D1101" s="37"/>
      <c r="E1101" s="37"/>
      <c r="F1101" s="37"/>
      <c r="G1101" s="139"/>
      <c r="H1101" s="37"/>
      <c r="I1101" s="37"/>
      <c r="J1101" s="39"/>
      <c r="K1101" s="39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</row>
    <row r="1102" spans="1:38" ht="15" x14ac:dyDescent="0.25">
      <c r="A1102" s="37"/>
      <c r="B1102" s="37"/>
      <c r="C1102" s="37"/>
      <c r="D1102" s="37"/>
      <c r="E1102" s="37"/>
      <c r="F1102" s="37"/>
      <c r="G1102" s="139"/>
      <c r="H1102" s="37"/>
      <c r="I1102" s="37"/>
      <c r="J1102" s="39"/>
      <c r="K1102" s="39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</row>
    <row r="1103" spans="1:38" ht="15" x14ac:dyDescent="0.25">
      <c r="A1103" s="37"/>
      <c r="B1103" s="37"/>
      <c r="C1103" s="37"/>
      <c r="D1103" s="37"/>
      <c r="E1103" s="37"/>
      <c r="F1103" s="37"/>
      <c r="G1103" s="139"/>
      <c r="H1103" s="37"/>
      <c r="I1103" s="37"/>
      <c r="J1103" s="39"/>
      <c r="K1103" s="39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</row>
    <row r="1104" spans="1:38" ht="15" x14ac:dyDescent="0.25">
      <c r="A1104" s="37"/>
      <c r="B1104" s="37"/>
      <c r="C1104" s="37"/>
      <c r="D1104" s="37"/>
      <c r="E1104" s="37"/>
      <c r="F1104" s="37"/>
      <c r="G1104" s="139"/>
      <c r="H1104" s="37"/>
      <c r="I1104" s="37"/>
      <c r="J1104" s="39"/>
      <c r="K1104" s="39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</row>
    <row r="1105" spans="1:38" ht="15" x14ac:dyDescent="0.25">
      <c r="A1105" s="37"/>
      <c r="B1105" s="37"/>
      <c r="C1105" s="37"/>
      <c r="D1105" s="37"/>
      <c r="E1105" s="37"/>
      <c r="F1105" s="37"/>
      <c r="G1105" s="139"/>
      <c r="H1105" s="37"/>
      <c r="I1105" s="37"/>
      <c r="J1105" s="39"/>
      <c r="K1105" s="39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</row>
    <row r="1106" spans="1:38" ht="15" x14ac:dyDescent="0.25">
      <c r="A1106" s="37"/>
      <c r="B1106" s="37"/>
      <c r="C1106" s="37"/>
      <c r="D1106" s="37"/>
      <c r="E1106" s="37"/>
      <c r="F1106" s="37"/>
      <c r="G1106" s="139"/>
      <c r="H1106" s="37"/>
      <c r="I1106" s="37"/>
      <c r="J1106" s="39"/>
      <c r="K1106" s="39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</row>
    <row r="1107" spans="1:38" ht="15" x14ac:dyDescent="0.25">
      <c r="A1107" s="37"/>
      <c r="B1107" s="37"/>
      <c r="C1107" s="37"/>
      <c r="D1107" s="37"/>
      <c r="E1107" s="37"/>
      <c r="F1107" s="37"/>
      <c r="G1107" s="139"/>
      <c r="H1107" s="37"/>
      <c r="I1107" s="37"/>
      <c r="J1107" s="39"/>
      <c r="K1107" s="39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</row>
    <row r="1108" spans="1:38" ht="15" x14ac:dyDescent="0.25">
      <c r="A1108" s="37"/>
      <c r="B1108" s="37"/>
      <c r="C1108" s="37"/>
      <c r="D1108" s="37"/>
      <c r="E1108" s="37"/>
      <c r="F1108" s="37"/>
      <c r="G1108" s="139"/>
      <c r="H1108" s="37"/>
      <c r="I1108" s="37"/>
      <c r="J1108" s="39"/>
      <c r="K1108" s="39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</row>
    <row r="1109" spans="1:38" ht="15" x14ac:dyDescent="0.25">
      <c r="A1109" s="37"/>
      <c r="B1109" s="37"/>
      <c r="C1109" s="37"/>
      <c r="D1109" s="37"/>
      <c r="E1109" s="37"/>
      <c r="F1109" s="37"/>
      <c r="G1109" s="139"/>
      <c r="H1109" s="37"/>
      <c r="I1109" s="37"/>
      <c r="J1109" s="39"/>
      <c r="K1109" s="39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</row>
    <row r="1110" spans="1:38" ht="15" x14ac:dyDescent="0.25">
      <c r="A1110" s="37"/>
      <c r="B1110" s="37"/>
      <c r="C1110" s="37"/>
      <c r="D1110" s="37"/>
      <c r="E1110" s="37"/>
      <c r="F1110" s="37"/>
      <c r="G1110" s="139"/>
      <c r="H1110" s="37"/>
      <c r="I1110" s="37"/>
      <c r="J1110" s="39"/>
      <c r="K1110" s="39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</row>
    <row r="1111" spans="1:38" ht="15" x14ac:dyDescent="0.25">
      <c r="A1111" s="37"/>
      <c r="B1111" s="37"/>
      <c r="C1111" s="37"/>
      <c r="D1111" s="37"/>
      <c r="E1111" s="37"/>
      <c r="F1111" s="37"/>
      <c r="G1111" s="139"/>
      <c r="H1111" s="37"/>
      <c r="I1111" s="37"/>
      <c r="J1111" s="39"/>
      <c r="K1111" s="39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</row>
    <row r="1112" spans="1:38" ht="15" x14ac:dyDescent="0.25">
      <c r="A1112" s="37"/>
      <c r="B1112" s="37"/>
      <c r="C1112" s="37"/>
      <c r="D1112" s="37"/>
      <c r="E1112" s="37"/>
      <c r="F1112" s="37"/>
      <c r="G1112" s="139"/>
      <c r="H1112" s="37"/>
      <c r="I1112" s="37"/>
      <c r="J1112" s="39"/>
      <c r="K1112" s="39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</row>
    <row r="1113" spans="1:38" ht="15" x14ac:dyDescent="0.25">
      <c r="A1113" s="37"/>
      <c r="B1113" s="37"/>
      <c r="C1113" s="37"/>
      <c r="D1113" s="37"/>
      <c r="E1113" s="37"/>
      <c r="F1113" s="37"/>
      <c r="G1113" s="139"/>
      <c r="H1113" s="37"/>
      <c r="I1113" s="37"/>
      <c r="J1113" s="39"/>
      <c r="K1113" s="39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</row>
    <row r="1114" spans="1:38" ht="15" x14ac:dyDescent="0.25">
      <c r="A1114" s="37"/>
      <c r="B1114" s="37"/>
      <c r="C1114" s="37"/>
      <c r="D1114" s="37"/>
      <c r="E1114" s="37"/>
      <c r="F1114" s="37"/>
      <c r="G1114" s="139"/>
      <c r="H1114" s="37"/>
      <c r="I1114" s="37"/>
      <c r="J1114" s="39"/>
      <c r="K1114" s="39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</row>
    <row r="1115" spans="1:38" ht="15" x14ac:dyDescent="0.25">
      <c r="A1115" s="37"/>
      <c r="B1115" s="37"/>
      <c r="C1115" s="37"/>
      <c r="D1115" s="37"/>
      <c r="E1115" s="37"/>
      <c r="F1115" s="37"/>
      <c r="G1115" s="139"/>
      <c r="H1115" s="37"/>
      <c r="I1115" s="37"/>
      <c r="J1115" s="39"/>
      <c r="K1115" s="39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</row>
    <row r="1116" spans="1:38" ht="15" x14ac:dyDescent="0.25">
      <c r="A1116" s="37"/>
      <c r="B1116" s="37"/>
      <c r="C1116" s="37"/>
      <c r="D1116" s="37"/>
      <c r="E1116" s="37"/>
      <c r="F1116" s="37"/>
      <c r="G1116" s="139"/>
      <c r="H1116" s="37"/>
      <c r="I1116" s="37"/>
      <c r="J1116" s="39"/>
      <c r="K1116" s="39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</row>
    <row r="1117" spans="1:38" ht="15" x14ac:dyDescent="0.25">
      <c r="A1117" s="37"/>
      <c r="B1117" s="37"/>
      <c r="C1117" s="37"/>
      <c r="D1117" s="37"/>
      <c r="E1117" s="37"/>
      <c r="F1117" s="37"/>
      <c r="G1117" s="139"/>
      <c r="H1117" s="37"/>
      <c r="I1117" s="37"/>
      <c r="J1117" s="39"/>
      <c r="K1117" s="39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</row>
    <row r="1118" spans="1:38" ht="15" x14ac:dyDescent="0.25">
      <c r="A1118" s="37"/>
      <c r="B1118" s="37"/>
      <c r="C1118" s="37"/>
      <c r="D1118" s="37"/>
      <c r="E1118" s="37"/>
      <c r="F1118" s="37"/>
      <c r="G1118" s="139"/>
      <c r="H1118" s="37"/>
      <c r="I1118" s="37"/>
      <c r="J1118" s="39"/>
      <c r="K1118" s="39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</row>
    <row r="1119" spans="1:38" ht="15" x14ac:dyDescent="0.25">
      <c r="A1119" s="37"/>
      <c r="B1119" s="37"/>
      <c r="C1119" s="37"/>
      <c r="D1119" s="37"/>
      <c r="E1119" s="37"/>
      <c r="F1119" s="37"/>
      <c r="G1119" s="139"/>
      <c r="H1119" s="37"/>
      <c r="I1119" s="37"/>
      <c r="J1119" s="39"/>
      <c r="K1119" s="39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</row>
    <row r="1120" spans="1:38" ht="15" x14ac:dyDescent="0.25">
      <c r="A1120" s="37"/>
      <c r="B1120" s="37"/>
      <c r="C1120" s="37"/>
      <c r="D1120" s="37"/>
      <c r="E1120" s="37"/>
      <c r="F1120" s="37"/>
      <c r="G1120" s="139"/>
      <c r="H1120" s="37"/>
      <c r="I1120" s="37"/>
      <c r="J1120" s="39"/>
      <c r="K1120" s="39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</row>
    <row r="1121" spans="1:38" ht="15" x14ac:dyDescent="0.25">
      <c r="A1121" s="37"/>
      <c r="B1121" s="37"/>
      <c r="C1121" s="37"/>
      <c r="D1121" s="37"/>
      <c r="E1121" s="37"/>
      <c r="F1121" s="37"/>
      <c r="G1121" s="139"/>
      <c r="H1121" s="37"/>
      <c r="I1121" s="37"/>
      <c r="J1121" s="39"/>
      <c r="K1121" s="39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</row>
    <row r="1122" spans="1:38" ht="15" x14ac:dyDescent="0.25">
      <c r="A1122" s="37"/>
      <c r="B1122" s="37"/>
      <c r="C1122" s="37"/>
      <c r="D1122" s="37"/>
      <c r="E1122" s="37"/>
      <c r="F1122" s="37"/>
      <c r="G1122" s="139"/>
      <c r="H1122" s="37"/>
      <c r="I1122" s="37"/>
      <c r="J1122" s="39"/>
      <c r="K1122" s="39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</row>
    <row r="1123" spans="1:38" ht="15" x14ac:dyDescent="0.25">
      <c r="A1123" s="37"/>
      <c r="B1123" s="37"/>
      <c r="C1123" s="37"/>
      <c r="D1123" s="37"/>
      <c r="E1123" s="37"/>
      <c r="F1123" s="37"/>
      <c r="G1123" s="139"/>
      <c r="H1123" s="37"/>
      <c r="I1123" s="37"/>
      <c r="J1123" s="39"/>
      <c r="K1123" s="39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</row>
    <row r="1124" spans="1:38" ht="15" x14ac:dyDescent="0.25">
      <c r="A1124" s="37"/>
      <c r="B1124" s="37"/>
      <c r="C1124" s="37"/>
      <c r="D1124" s="37"/>
      <c r="E1124" s="37"/>
      <c r="F1124" s="37"/>
      <c r="G1124" s="139"/>
      <c r="H1124" s="37"/>
      <c r="I1124" s="37"/>
      <c r="J1124" s="39"/>
      <c r="K1124" s="39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</row>
    <row r="1125" spans="1:38" ht="15" x14ac:dyDescent="0.25">
      <c r="A1125" s="37"/>
      <c r="B1125" s="37"/>
      <c r="C1125" s="37"/>
      <c r="D1125" s="37"/>
      <c r="E1125" s="37"/>
      <c r="F1125" s="37"/>
      <c r="G1125" s="139"/>
      <c r="H1125" s="37"/>
      <c r="I1125" s="37"/>
      <c r="J1125" s="39"/>
      <c r="K1125" s="39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</row>
    <row r="1126" spans="1:38" ht="15" x14ac:dyDescent="0.25">
      <c r="A1126" s="37"/>
      <c r="B1126" s="37"/>
      <c r="C1126" s="37"/>
      <c r="D1126" s="37"/>
      <c r="E1126" s="37"/>
      <c r="F1126" s="37"/>
      <c r="G1126" s="139"/>
      <c r="H1126" s="37"/>
      <c r="I1126" s="37"/>
      <c r="J1126" s="39"/>
      <c r="K1126" s="39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</row>
    <row r="1127" spans="1:38" ht="15" x14ac:dyDescent="0.25">
      <c r="A1127" s="37"/>
      <c r="B1127" s="37"/>
      <c r="C1127" s="37"/>
      <c r="D1127" s="37"/>
      <c r="E1127" s="37"/>
      <c r="F1127" s="37"/>
      <c r="G1127" s="139"/>
      <c r="H1127" s="37"/>
      <c r="I1127" s="37"/>
      <c r="J1127" s="39"/>
      <c r="K1127" s="39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</row>
    <row r="1128" spans="1:38" ht="15" x14ac:dyDescent="0.25">
      <c r="A1128" s="37"/>
      <c r="B1128" s="37"/>
      <c r="C1128" s="37"/>
      <c r="D1128" s="37"/>
      <c r="E1128" s="37"/>
      <c r="F1128" s="37"/>
      <c r="G1128" s="139"/>
      <c r="H1128" s="37"/>
      <c r="I1128" s="37"/>
      <c r="J1128" s="39"/>
      <c r="K1128" s="39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</row>
    <row r="1129" spans="1:38" ht="15" x14ac:dyDescent="0.25">
      <c r="A1129" s="37"/>
      <c r="B1129" s="37"/>
      <c r="C1129" s="37"/>
      <c r="D1129" s="37"/>
      <c r="E1129" s="37"/>
      <c r="F1129" s="37"/>
      <c r="G1129" s="139"/>
      <c r="H1129" s="37"/>
      <c r="I1129" s="37"/>
      <c r="J1129" s="39"/>
      <c r="K1129" s="39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</row>
    <row r="1130" spans="1:38" ht="15" x14ac:dyDescent="0.25">
      <c r="A1130" s="37"/>
      <c r="B1130" s="37"/>
      <c r="C1130" s="37"/>
      <c r="D1130" s="37"/>
      <c r="E1130" s="37"/>
      <c r="F1130" s="37"/>
      <c r="G1130" s="139"/>
      <c r="H1130" s="37"/>
      <c r="I1130" s="37"/>
      <c r="J1130" s="39"/>
      <c r="K1130" s="39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</row>
    <row r="1131" spans="1:38" ht="15" x14ac:dyDescent="0.25">
      <c r="A1131" s="37"/>
      <c r="B1131" s="37"/>
      <c r="C1131" s="37"/>
      <c r="D1131" s="37"/>
      <c r="E1131" s="37"/>
      <c r="F1131" s="37"/>
      <c r="G1131" s="139"/>
      <c r="H1131" s="37"/>
      <c r="I1131" s="37"/>
      <c r="J1131" s="39"/>
      <c r="K1131" s="39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</row>
    <row r="1132" spans="1:38" ht="15" x14ac:dyDescent="0.25">
      <c r="A1132" s="37"/>
      <c r="B1132" s="37"/>
      <c r="C1132" s="37"/>
      <c r="D1132" s="37"/>
      <c r="E1132" s="37"/>
      <c r="F1132" s="37"/>
      <c r="G1132" s="139"/>
      <c r="H1132" s="37"/>
      <c r="I1132" s="37"/>
      <c r="J1132" s="39"/>
      <c r="K1132" s="39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</row>
    <row r="1133" spans="1:38" ht="15" x14ac:dyDescent="0.25">
      <c r="A1133" s="37"/>
      <c r="B1133" s="37"/>
      <c r="C1133" s="37"/>
      <c r="D1133" s="37"/>
      <c r="E1133" s="37"/>
      <c r="F1133" s="37"/>
      <c r="G1133" s="139"/>
      <c r="H1133" s="37"/>
      <c r="I1133" s="37"/>
      <c r="J1133" s="39"/>
      <c r="K1133" s="39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</row>
    <row r="1134" spans="1:38" ht="15" x14ac:dyDescent="0.25">
      <c r="A1134" s="37"/>
      <c r="B1134" s="37"/>
      <c r="C1134" s="37"/>
      <c r="D1134" s="37"/>
      <c r="E1134" s="37"/>
      <c r="F1134" s="37"/>
      <c r="G1134" s="139"/>
      <c r="H1134" s="37"/>
      <c r="I1134" s="37"/>
      <c r="J1134" s="39"/>
      <c r="K1134" s="39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</row>
    <row r="1135" spans="1:38" ht="15" x14ac:dyDescent="0.25">
      <c r="A1135" s="37"/>
      <c r="B1135" s="37"/>
      <c r="C1135" s="37"/>
      <c r="D1135" s="37"/>
      <c r="E1135" s="37"/>
      <c r="F1135" s="37"/>
      <c r="G1135" s="139"/>
      <c r="H1135" s="37"/>
      <c r="I1135" s="37"/>
      <c r="J1135" s="39"/>
      <c r="K1135" s="39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</row>
    <row r="1136" spans="1:38" ht="15" x14ac:dyDescent="0.25">
      <c r="A1136" s="37"/>
      <c r="B1136" s="37"/>
      <c r="C1136" s="37"/>
      <c r="D1136" s="37"/>
      <c r="E1136" s="37"/>
      <c r="F1136" s="37"/>
      <c r="G1136" s="139"/>
      <c r="H1136" s="37"/>
      <c r="I1136" s="37"/>
      <c r="J1136" s="39"/>
      <c r="K1136" s="39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</row>
    <row r="1137" spans="1:38" ht="15" x14ac:dyDescent="0.25">
      <c r="A1137" s="37"/>
      <c r="B1137" s="37"/>
      <c r="C1137" s="37"/>
      <c r="D1137" s="37"/>
      <c r="E1137" s="37"/>
      <c r="F1137" s="37"/>
      <c r="G1137" s="139"/>
      <c r="H1137" s="37"/>
      <c r="I1137" s="37"/>
      <c r="J1137" s="39"/>
      <c r="K1137" s="39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</row>
    <row r="1138" spans="1:38" ht="15" x14ac:dyDescent="0.25">
      <c r="A1138" s="37"/>
      <c r="B1138" s="37"/>
      <c r="C1138" s="37"/>
      <c r="D1138" s="37"/>
      <c r="E1138" s="37"/>
      <c r="F1138" s="37"/>
      <c r="G1138" s="139"/>
      <c r="H1138" s="37"/>
      <c r="I1138" s="37"/>
      <c r="J1138" s="39"/>
      <c r="K1138" s="39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</row>
    <row r="1139" spans="1:38" ht="15" x14ac:dyDescent="0.25">
      <c r="A1139" s="37"/>
      <c r="B1139" s="37"/>
      <c r="C1139" s="37"/>
      <c r="D1139" s="37"/>
      <c r="E1139" s="37"/>
      <c r="F1139" s="37"/>
      <c r="G1139" s="139"/>
      <c r="H1139" s="37"/>
      <c r="I1139" s="37"/>
      <c r="J1139" s="39"/>
      <c r="K1139" s="39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</row>
    <row r="1140" spans="1:38" ht="15" x14ac:dyDescent="0.25">
      <c r="A1140" s="37"/>
      <c r="B1140" s="37"/>
      <c r="C1140" s="37"/>
      <c r="D1140" s="37"/>
      <c r="E1140" s="37"/>
      <c r="F1140" s="37"/>
      <c r="G1140" s="139"/>
      <c r="H1140" s="37"/>
      <c r="I1140" s="37"/>
      <c r="J1140" s="39"/>
      <c r="K1140" s="39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</row>
    <row r="1141" spans="1:38" ht="15" x14ac:dyDescent="0.25">
      <c r="A1141" s="37"/>
      <c r="B1141" s="37"/>
      <c r="C1141" s="37"/>
      <c r="D1141" s="37"/>
      <c r="E1141" s="37"/>
      <c r="F1141" s="37"/>
      <c r="G1141" s="139"/>
      <c r="H1141" s="37"/>
      <c r="I1141" s="37"/>
      <c r="J1141" s="39"/>
      <c r="K1141" s="39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</row>
    <row r="1142" spans="1:38" ht="15" x14ac:dyDescent="0.25">
      <c r="A1142" s="37"/>
      <c r="B1142" s="37"/>
      <c r="C1142" s="37"/>
      <c r="D1142" s="37"/>
      <c r="E1142" s="37"/>
      <c r="F1142" s="37"/>
      <c r="G1142" s="139"/>
      <c r="H1142" s="37"/>
      <c r="I1142" s="37"/>
      <c r="J1142" s="39"/>
      <c r="K1142" s="39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</row>
    <row r="1143" spans="1:38" ht="15" x14ac:dyDescent="0.25">
      <c r="A1143" s="37"/>
      <c r="B1143" s="37"/>
      <c r="C1143" s="37"/>
      <c r="D1143" s="37"/>
      <c r="E1143" s="37"/>
      <c r="F1143" s="37"/>
      <c r="G1143" s="139"/>
      <c r="H1143" s="37"/>
      <c r="I1143" s="37"/>
      <c r="J1143" s="39"/>
      <c r="K1143" s="39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</row>
    <row r="1144" spans="1:38" ht="15" x14ac:dyDescent="0.25">
      <c r="A1144" s="37"/>
      <c r="B1144" s="37"/>
      <c r="C1144" s="37"/>
      <c r="D1144" s="37"/>
      <c r="E1144" s="37"/>
      <c r="F1144" s="37"/>
      <c r="G1144" s="139"/>
      <c r="H1144" s="37"/>
      <c r="I1144" s="37"/>
      <c r="J1144" s="39"/>
      <c r="K1144" s="39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</row>
    <row r="1145" spans="1:38" ht="15" x14ac:dyDescent="0.25">
      <c r="A1145" s="37"/>
      <c r="B1145" s="37"/>
      <c r="C1145" s="37"/>
      <c r="D1145" s="37"/>
      <c r="E1145" s="37"/>
      <c r="F1145" s="37"/>
      <c r="G1145" s="139"/>
      <c r="H1145" s="37"/>
      <c r="I1145" s="37"/>
      <c r="J1145" s="39"/>
      <c r="K1145" s="39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</row>
    <row r="1146" spans="1:38" ht="15" x14ac:dyDescent="0.25">
      <c r="A1146" s="37"/>
      <c r="B1146" s="37"/>
      <c r="C1146" s="37"/>
      <c r="D1146" s="37"/>
      <c r="E1146" s="37"/>
      <c r="F1146" s="37"/>
      <c r="G1146" s="139"/>
      <c r="H1146" s="37"/>
      <c r="I1146" s="37"/>
      <c r="J1146" s="39"/>
      <c r="K1146" s="39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</row>
    <row r="1147" spans="1:38" ht="15" x14ac:dyDescent="0.25">
      <c r="A1147" s="37"/>
      <c r="B1147" s="37"/>
      <c r="C1147" s="37"/>
      <c r="D1147" s="37"/>
      <c r="E1147" s="37"/>
      <c r="F1147" s="37"/>
      <c r="G1147" s="139"/>
      <c r="H1147" s="37"/>
      <c r="I1147" s="37"/>
      <c r="J1147" s="39"/>
      <c r="K1147" s="39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</row>
    <row r="1148" spans="1:38" ht="15" x14ac:dyDescent="0.25">
      <c r="A1148" s="37"/>
      <c r="B1148" s="37"/>
      <c r="C1148" s="37"/>
      <c r="D1148" s="37"/>
      <c r="E1148" s="37"/>
      <c r="F1148" s="37"/>
      <c r="G1148" s="139"/>
      <c r="H1148" s="37"/>
      <c r="I1148" s="37"/>
      <c r="J1148" s="39"/>
      <c r="K1148" s="39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</row>
    <row r="1149" spans="1:38" ht="15" x14ac:dyDescent="0.25">
      <c r="A1149" s="37"/>
      <c r="B1149" s="37"/>
      <c r="C1149" s="37"/>
      <c r="D1149" s="37"/>
      <c r="E1149" s="37"/>
      <c r="F1149" s="37"/>
      <c r="G1149" s="139"/>
      <c r="H1149" s="37"/>
      <c r="I1149" s="37"/>
      <c r="J1149" s="39"/>
      <c r="K1149" s="39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</row>
    <row r="1150" spans="1:38" ht="15" x14ac:dyDescent="0.25">
      <c r="A1150" s="37"/>
      <c r="B1150" s="37"/>
      <c r="C1150" s="37"/>
      <c r="D1150" s="37"/>
      <c r="E1150" s="37"/>
      <c r="F1150" s="37"/>
      <c r="G1150" s="139"/>
      <c r="H1150" s="37"/>
      <c r="I1150" s="37"/>
      <c r="J1150" s="39"/>
      <c r="K1150" s="39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</row>
    <row r="1151" spans="1:38" ht="15" x14ac:dyDescent="0.25">
      <c r="A1151" s="37"/>
      <c r="B1151" s="37"/>
      <c r="C1151" s="37"/>
      <c r="D1151" s="37"/>
      <c r="E1151" s="37"/>
      <c r="F1151" s="37"/>
      <c r="G1151" s="139"/>
      <c r="H1151" s="37"/>
      <c r="I1151" s="37"/>
      <c r="J1151" s="39"/>
      <c r="K1151" s="39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</row>
    <row r="1152" spans="1:38" ht="15" x14ac:dyDescent="0.25">
      <c r="A1152" s="37"/>
      <c r="B1152" s="37"/>
      <c r="C1152" s="37"/>
      <c r="D1152" s="37"/>
      <c r="E1152" s="37"/>
      <c r="F1152" s="37"/>
      <c r="G1152" s="139"/>
      <c r="H1152" s="37"/>
      <c r="I1152" s="37"/>
      <c r="J1152" s="39"/>
      <c r="K1152" s="39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</row>
    <row r="1153" spans="1:38" ht="15" x14ac:dyDescent="0.25">
      <c r="A1153" s="37"/>
      <c r="B1153" s="37"/>
      <c r="C1153" s="37"/>
      <c r="D1153" s="37"/>
      <c r="E1153" s="37"/>
      <c r="F1153" s="37"/>
      <c r="G1153" s="139"/>
      <c r="H1153" s="37"/>
      <c r="I1153" s="37"/>
      <c r="J1153" s="39"/>
      <c r="K1153" s="39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</row>
    <row r="1154" spans="1:38" ht="15" x14ac:dyDescent="0.25">
      <c r="A1154" s="37"/>
      <c r="B1154" s="37"/>
      <c r="C1154" s="37"/>
      <c r="D1154" s="37"/>
      <c r="E1154" s="37"/>
      <c r="F1154" s="37"/>
      <c r="G1154" s="139"/>
      <c r="H1154" s="37"/>
      <c r="I1154" s="37"/>
      <c r="J1154" s="39"/>
      <c r="K1154" s="39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</row>
    <row r="1155" spans="1:38" ht="15" x14ac:dyDescent="0.25">
      <c r="A1155" s="37"/>
      <c r="B1155" s="37"/>
      <c r="C1155" s="37"/>
      <c r="D1155" s="37"/>
      <c r="E1155" s="37"/>
      <c r="F1155" s="37"/>
      <c r="G1155" s="139"/>
      <c r="H1155" s="37"/>
      <c r="I1155" s="37"/>
      <c r="J1155" s="39"/>
      <c r="K1155" s="39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</row>
    <row r="1156" spans="1:38" ht="15" x14ac:dyDescent="0.25">
      <c r="A1156" s="37"/>
      <c r="B1156" s="37"/>
      <c r="C1156" s="37"/>
      <c r="D1156" s="37"/>
      <c r="E1156" s="37"/>
      <c r="F1156" s="37"/>
      <c r="G1156" s="139"/>
      <c r="H1156" s="37"/>
      <c r="I1156" s="37"/>
      <c r="J1156" s="39"/>
      <c r="K1156" s="39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</row>
    <row r="1157" spans="1:38" ht="15" x14ac:dyDescent="0.25">
      <c r="A1157" s="37"/>
      <c r="B1157" s="37"/>
      <c r="C1157" s="37"/>
      <c r="D1157" s="37"/>
      <c r="E1157" s="37"/>
      <c r="F1157" s="37"/>
      <c r="G1157" s="139"/>
      <c r="H1157" s="37"/>
      <c r="I1157" s="37"/>
      <c r="J1157" s="39"/>
      <c r="K1157" s="39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</row>
    <row r="1158" spans="1:38" ht="15" x14ac:dyDescent="0.25">
      <c r="A1158" s="37"/>
      <c r="B1158" s="37"/>
      <c r="C1158" s="37"/>
      <c r="D1158" s="37"/>
      <c r="E1158" s="37"/>
      <c r="F1158" s="37"/>
      <c r="G1158" s="139"/>
      <c r="H1158" s="37"/>
      <c r="I1158" s="37"/>
      <c r="J1158" s="39"/>
      <c r="K1158" s="39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</row>
    <row r="1159" spans="1:38" ht="15" x14ac:dyDescent="0.25">
      <c r="A1159" s="37"/>
      <c r="B1159" s="37"/>
      <c r="C1159" s="37"/>
      <c r="D1159" s="37"/>
      <c r="E1159" s="37"/>
      <c r="F1159" s="37"/>
      <c r="G1159" s="139"/>
      <c r="H1159" s="37"/>
      <c r="I1159" s="37"/>
      <c r="J1159" s="39"/>
      <c r="K1159" s="39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</row>
    <row r="1160" spans="1:38" ht="15" x14ac:dyDescent="0.25">
      <c r="A1160" s="37"/>
      <c r="B1160" s="37"/>
      <c r="C1160" s="37"/>
      <c r="D1160" s="37"/>
      <c r="E1160" s="37"/>
      <c r="F1160" s="37"/>
      <c r="G1160" s="139"/>
      <c r="H1160" s="37"/>
      <c r="I1160" s="37"/>
      <c r="J1160" s="39"/>
      <c r="K1160" s="39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</row>
    <row r="1161" spans="1:38" ht="15" x14ac:dyDescent="0.25">
      <c r="A1161" s="37"/>
      <c r="B1161" s="37"/>
      <c r="C1161" s="37"/>
      <c r="D1161" s="37"/>
      <c r="E1161" s="37"/>
      <c r="F1161" s="37"/>
      <c r="G1161" s="139"/>
      <c r="H1161" s="37"/>
      <c r="I1161" s="37"/>
      <c r="J1161" s="39"/>
      <c r="K1161" s="39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</row>
    <row r="1162" spans="1:38" ht="15" x14ac:dyDescent="0.25">
      <c r="A1162" s="37"/>
      <c r="B1162" s="37"/>
      <c r="C1162" s="37"/>
      <c r="D1162" s="37"/>
      <c r="E1162" s="37"/>
      <c r="F1162" s="37"/>
      <c r="G1162" s="139"/>
      <c r="H1162" s="37"/>
      <c r="I1162" s="37"/>
      <c r="J1162" s="39"/>
      <c r="K1162" s="39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</row>
    <row r="1163" spans="1:38" ht="15" x14ac:dyDescent="0.25">
      <c r="A1163" s="37"/>
      <c r="B1163" s="37"/>
      <c r="C1163" s="37"/>
      <c r="D1163" s="37"/>
      <c r="E1163" s="37"/>
      <c r="F1163" s="37"/>
      <c r="G1163" s="139"/>
      <c r="H1163" s="37"/>
      <c r="I1163" s="37"/>
      <c r="J1163" s="39"/>
      <c r="K1163" s="39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</row>
    <row r="1164" spans="1:38" ht="15" x14ac:dyDescent="0.25">
      <c r="A1164" s="37"/>
      <c r="B1164" s="37"/>
      <c r="C1164" s="37"/>
      <c r="D1164" s="37"/>
      <c r="E1164" s="37"/>
      <c r="F1164" s="37"/>
      <c r="G1164" s="139"/>
      <c r="H1164" s="37"/>
      <c r="I1164" s="37"/>
      <c r="J1164" s="39"/>
      <c r="K1164" s="39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</row>
    <row r="1165" spans="1:38" ht="15" x14ac:dyDescent="0.25">
      <c r="A1165" s="37"/>
      <c r="B1165" s="37"/>
      <c r="C1165" s="37"/>
      <c r="D1165" s="37"/>
      <c r="E1165" s="37"/>
      <c r="F1165" s="37"/>
      <c r="G1165" s="139"/>
      <c r="H1165" s="37"/>
      <c r="I1165" s="37"/>
      <c r="J1165" s="39"/>
      <c r="K1165" s="39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</row>
    <row r="1166" spans="1:38" ht="15" x14ac:dyDescent="0.25">
      <c r="A1166" s="37"/>
      <c r="B1166" s="37"/>
      <c r="C1166" s="37"/>
      <c r="D1166" s="37"/>
      <c r="E1166" s="37"/>
      <c r="F1166" s="37"/>
      <c r="G1166" s="139"/>
      <c r="H1166" s="37"/>
      <c r="I1166" s="37"/>
      <c r="J1166" s="39"/>
      <c r="K1166" s="39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</row>
    <row r="1167" spans="1:38" ht="15" x14ac:dyDescent="0.25">
      <c r="A1167" s="37"/>
      <c r="B1167" s="37"/>
      <c r="C1167" s="37"/>
      <c r="D1167" s="37"/>
      <c r="E1167" s="37"/>
      <c r="F1167" s="37"/>
      <c r="G1167" s="139"/>
      <c r="H1167" s="37"/>
      <c r="I1167" s="37"/>
      <c r="J1167" s="39"/>
      <c r="K1167" s="39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</row>
    <row r="1168" spans="1:38" ht="15" x14ac:dyDescent="0.25">
      <c r="A1168" s="37"/>
      <c r="B1168" s="37"/>
      <c r="C1168" s="37"/>
      <c r="D1168" s="37"/>
      <c r="E1168" s="37"/>
      <c r="F1168" s="37"/>
      <c r="G1168" s="139"/>
      <c r="H1168" s="37"/>
      <c r="I1168" s="37"/>
      <c r="J1168" s="39"/>
      <c r="K1168" s="39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</row>
    <row r="1169" spans="1:38" ht="15" x14ac:dyDescent="0.25">
      <c r="A1169" s="37"/>
      <c r="B1169" s="37"/>
      <c r="C1169" s="37"/>
      <c r="D1169" s="37"/>
      <c r="E1169" s="37"/>
      <c r="F1169" s="37"/>
      <c r="G1169" s="139"/>
      <c r="H1169" s="37"/>
      <c r="I1169" s="37"/>
      <c r="J1169" s="39"/>
      <c r="K1169" s="39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</row>
    <row r="1170" spans="1:38" ht="15" x14ac:dyDescent="0.25">
      <c r="A1170" s="37"/>
      <c r="B1170" s="37"/>
      <c r="C1170" s="37"/>
      <c r="D1170" s="37"/>
      <c r="E1170" s="37"/>
      <c r="F1170" s="37"/>
      <c r="G1170" s="139"/>
      <c r="H1170" s="37"/>
      <c r="I1170" s="37"/>
      <c r="J1170" s="39"/>
      <c r="K1170" s="39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</row>
    <row r="1171" spans="1:38" ht="15" x14ac:dyDescent="0.25">
      <c r="A1171" s="37"/>
      <c r="B1171" s="37"/>
      <c r="C1171" s="37"/>
      <c r="D1171" s="37"/>
      <c r="E1171" s="37"/>
      <c r="F1171" s="37"/>
      <c r="G1171" s="139"/>
      <c r="H1171" s="37"/>
      <c r="I1171" s="37"/>
      <c r="J1171" s="39"/>
      <c r="K1171" s="39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</row>
    <row r="1172" spans="1:38" ht="15" x14ac:dyDescent="0.25">
      <c r="A1172" s="37"/>
      <c r="B1172" s="37"/>
      <c r="C1172" s="37"/>
      <c r="D1172" s="37"/>
      <c r="E1172" s="37"/>
      <c r="F1172" s="37"/>
      <c r="G1172" s="139"/>
      <c r="H1172" s="37"/>
      <c r="I1172" s="37"/>
      <c r="J1172" s="39"/>
      <c r="K1172" s="39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</row>
    <row r="1173" spans="1:38" ht="15" x14ac:dyDescent="0.25">
      <c r="A1173" s="37"/>
      <c r="B1173" s="37"/>
      <c r="C1173" s="37"/>
      <c r="D1173" s="37"/>
      <c r="E1173" s="37"/>
      <c r="F1173" s="37"/>
      <c r="G1173" s="139"/>
      <c r="H1173" s="37"/>
      <c r="I1173" s="37"/>
      <c r="J1173" s="39"/>
      <c r="K1173" s="39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</row>
    <row r="1174" spans="1:38" ht="15" x14ac:dyDescent="0.25">
      <c r="A1174" s="37"/>
      <c r="B1174" s="37"/>
      <c r="C1174" s="37"/>
      <c r="D1174" s="37"/>
      <c r="E1174" s="37"/>
      <c r="F1174" s="37"/>
      <c r="G1174" s="139"/>
      <c r="H1174" s="37"/>
      <c r="I1174" s="37"/>
      <c r="J1174" s="39"/>
      <c r="K1174" s="39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</row>
    <row r="1175" spans="1:38" ht="15" x14ac:dyDescent="0.25">
      <c r="A1175" s="37"/>
      <c r="B1175" s="37"/>
      <c r="C1175" s="37"/>
      <c r="D1175" s="37"/>
      <c r="E1175" s="37"/>
      <c r="F1175" s="37"/>
      <c r="G1175" s="139"/>
      <c r="H1175" s="37"/>
      <c r="I1175" s="37"/>
      <c r="J1175" s="39"/>
      <c r="K1175" s="39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</row>
    <row r="1176" spans="1:38" ht="15" x14ac:dyDescent="0.25">
      <c r="A1176" s="37"/>
      <c r="B1176" s="37"/>
      <c r="C1176" s="37"/>
      <c r="D1176" s="37"/>
      <c r="E1176" s="37"/>
      <c r="F1176" s="37"/>
      <c r="G1176" s="139"/>
      <c r="H1176" s="37"/>
      <c r="I1176" s="37"/>
      <c r="J1176" s="39"/>
      <c r="K1176" s="39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</row>
    <row r="1177" spans="1:38" ht="15" x14ac:dyDescent="0.25">
      <c r="A1177" s="37"/>
      <c r="B1177" s="37"/>
      <c r="C1177" s="37"/>
      <c r="D1177" s="37"/>
      <c r="E1177" s="37"/>
      <c r="F1177" s="37"/>
      <c r="G1177" s="139"/>
      <c r="H1177" s="37"/>
      <c r="I1177" s="37"/>
      <c r="J1177" s="39"/>
      <c r="K1177" s="39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</row>
    <row r="1178" spans="1:38" ht="15" x14ac:dyDescent="0.25">
      <c r="A1178" s="37"/>
      <c r="B1178" s="37"/>
      <c r="C1178" s="37"/>
      <c r="D1178" s="37"/>
      <c r="E1178" s="37"/>
      <c r="F1178" s="37"/>
      <c r="G1178" s="139"/>
      <c r="H1178" s="37"/>
      <c r="I1178" s="37"/>
      <c r="J1178" s="39"/>
      <c r="K1178" s="39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</row>
    <row r="1179" spans="1:38" ht="15" x14ac:dyDescent="0.25">
      <c r="A1179" s="37"/>
      <c r="B1179" s="37"/>
      <c r="C1179" s="37"/>
      <c r="D1179" s="37"/>
      <c r="E1179" s="37"/>
      <c r="F1179" s="37"/>
      <c r="G1179" s="139"/>
      <c r="H1179" s="37"/>
      <c r="I1179" s="37"/>
      <c r="J1179" s="39"/>
      <c r="K1179" s="39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</row>
    <row r="1180" spans="1:38" ht="15" x14ac:dyDescent="0.25">
      <c r="A1180" s="37"/>
      <c r="B1180" s="37"/>
      <c r="C1180" s="37"/>
      <c r="D1180" s="37"/>
      <c r="E1180" s="37"/>
      <c r="F1180" s="37"/>
      <c r="G1180" s="139"/>
      <c r="H1180" s="37"/>
      <c r="I1180" s="37"/>
      <c r="J1180" s="39"/>
      <c r="K1180" s="39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</row>
    <row r="1181" spans="1:38" ht="15" x14ac:dyDescent="0.25">
      <c r="A1181" s="37"/>
      <c r="B1181" s="37"/>
      <c r="C1181" s="37"/>
      <c r="D1181" s="37"/>
      <c r="E1181" s="37"/>
      <c r="F1181" s="37"/>
      <c r="G1181" s="139"/>
      <c r="H1181" s="37"/>
      <c r="I1181" s="37"/>
      <c r="J1181" s="39"/>
      <c r="K1181" s="39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</row>
    <row r="1182" spans="1:38" ht="15" x14ac:dyDescent="0.25">
      <c r="A1182" s="37"/>
      <c r="B1182" s="37"/>
      <c r="C1182" s="37"/>
      <c r="D1182" s="37"/>
      <c r="E1182" s="37"/>
      <c r="F1182" s="37"/>
      <c r="G1182" s="139"/>
      <c r="H1182" s="37"/>
      <c r="I1182" s="37"/>
      <c r="J1182" s="39"/>
      <c r="K1182" s="39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</row>
    <row r="1183" spans="1:38" ht="15" x14ac:dyDescent="0.25">
      <c r="A1183" s="37"/>
      <c r="B1183" s="37"/>
      <c r="C1183" s="37"/>
      <c r="D1183" s="37"/>
      <c r="E1183" s="37"/>
      <c r="F1183" s="37"/>
      <c r="G1183" s="139"/>
      <c r="H1183" s="37"/>
      <c r="I1183" s="37"/>
      <c r="J1183" s="39"/>
      <c r="K1183" s="39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</row>
    <row r="1184" spans="1:38" ht="15" x14ac:dyDescent="0.25">
      <c r="A1184" s="37"/>
      <c r="B1184" s="37"/>
      <c r="C1184" s="37"/>
      <c r="D1184" s="37"/>
      <c r="E1184" s="37"/>
      <c r="F1184" s="37"/>
      <c r="G1184" s="139"/>
      <c r="H1184" s="37"/>
      <c r="I1184" s="37"/>
      <c r="J1184" s="39"/>
      <c r="K1184" s="39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</row>
    <row r="1185" spans="1:38" ht="15" x14ac:dyDescent="0.25">
      <c r="A1185" s="37"/>
      <c r="B1185" s="37"/>
      <c r="C1185" s="37"/>
      <c r="D1185" s="37"/>
      <c r="E1185" s="37"/>
      <c r="F1185" s="37"/>
      <c r="G1185" s="139"/>
      <c r="H1185" s="37"/>
      <c r="I1185" s="37"/>
      <c r="J1185" s="39"/>
      <c r="K1185" s="39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</row>
    <row r="1186" spans="1:38" ht="15" x14ac:dyDescent="0.25">
      <c r="A1186" s="37"/>
      <c r="B1186" s="37"/>
      <c r="C1186" s="37"/>
      <c r="D1186" s="37"/>
      <c r="E1186" s="37"/>
      <c r="F1186" s="37"/>
      <c r="G1186" s="139"/>
      <c r="H1186" s="37"/>
      <c r="I1186" s="37"/>
      <c r="J1186" s="39"/>
      <c r="K1186" s="39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</row>
    <row r="1187" spans="1:38" ht="15" x14ac:dyDescent="0.25">
      <c r="A1187" s="37"/>
      <c r="B1187" s="37"/>
      <c r="C1187" s="37"/>
      <c r="D1187" s="37"/>
      <c r="E1187" s="37"/>
      <c r="F1187" s="37"/>
      <c r="G1187" s="139"/>
      <c r="H1187" s="37"/>
      <c r="I1187" s="37"/>
      <c r="J1187" s="39"/>
      <c r="K1187" s="39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</row>
    <row r="1188" spans="1:38" ht="15" x14ac:dyDescent="0.25">
      <c r="A1188" s="37"/>
      <c r="B1188" s="37"/>
      <c r="C1188" s="37"/>
      <c r="D1188" s="37"/>
      <c r="E1188" s="37"/>
      <c r="F1188" s="37"/>
      <c r="G1188" s="139"/>
      <c r="H1188" s="37"/>
      <c r="I1188" s="37"/>
      <c r="J1188" s="39"/>
      <c r="K1188" s="39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</row>
    <row r="1189" spans="1:38" ht="15" x14ac:dyDescent="0.25">
      <c r="A1189" s="37"/>
      <c r="B1189" s="37"/>
      <c r="C1189" s="37"/>
      <c r="D1189" s="37"/>
      <c r="E1189" s="37"/>
      <c r="F1189" s="37"/>
      <c r="G1189" s="139"/>
      <c r="H1189" s="37"/>
      <c r="I1189" s="37"/>
      <c r="J1189" s="39"/>
      <c r="K1189" s="39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</row>
    <row r="1190" spans="1:38" ht="15" x14ac:dyDescent="0.25">
      <c r="A1190" s="37"/>
      <c r="B1190" s="37"/>
      <c r="C1190" s="37"/>
      <c r="D1190" s="37"/>
      <c r="E1190" s="37"/>
      <c r="F1190" s="37"/>
      <c r="G1190" s="139"/>
      <c r="H1190" s="37"/>
      <c r="I1190" s="37"/>
      <c r="J1190" s="39"/>
      <c r="K1190" s="39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</row>
    <row r="1191" spans="1:38" ht="15" x14ac:dyDescent="0.25">
      <c r="A1191" s="37"/>
      <c r="B1191" s="37"/>
      <c r="C1191" s="37"/>
      <c r="D1191" s="37"/>
      <c r="E1191" s="37"/>
      <c r="F1191" s="37"/>
      <c r="G1191" s="139"/>
      <c r="H1191" s="37"/>
      <c r="I1191" s="37"/>
      <c r="J1191" s="39"/>
      <c r="K1191" s="39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</row>
    <row r="1192" spans="1:38" ht="15" x14ac:dyDescent="0.25">
      <c r="A1192" s="37"/>
      <c r="B1192" s="37"/>
      <c r="C1192" s="37"/>
      <c r="D1192" s="37"/>
      <c r="E1192" s="37"/>
      <c r="F1192" s="37"/>
      <c r="G1192" s="139"/>
      <c r="H1192" s="37"/>
      <c r="I1192" s="37"/>
      <c r="J1192" s="39"/>
      <c r="K1192" s="39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</row>
    <row r="1193" spans="1:38" ht="15" x14ac:dyDescent="0.25">
      <c r="A1193" s="37"/>
      <c r="B1193" s="37"/>
      <c r="C1193" s="37"/>
      <c r="D1193" s="37"/>
      <c r="E1193" s="37"/>
      <c r="F1193" s="37"/>
      <c r="G1193" s="139"/>
      <c r="H1193" s="37"/>
      <c r="I1193" s="37"/>
      <c r="J1193" s="39"/>
      <c r="K1193" s="39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</row>
    <row r="1194" spans="1:38" ht="15" x14ac:dyDescent="0.25">
      <c r="A1194" s="37"/>
      <c r="B1194" s="37"/>
      <c r="C1194" s="37"/>
      <c r="D1194" s="37"/>
      <c r="E1194" s="37"/>
      <c r="F1194" s="37"/>
      <c r="G1194" s="139"/>
      <c r="H1194" s="37"/>
      <c r="I1194" s="37"/>
      <c r="J1194" s="39"/>
      <c r="K1194" s="39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</row>
    <row r="1195" spans="1:38" ht="15" x14ac:dyDescent="0.25">
      <c r="A1195" s="37"/>
      <c r="B1195" s="37"/>
      <c r="C1195" s="37"/>
      <c r="D1195" s="37"/>
      <c r="E1195" s="37"/>
      <c r="F1195" s="37"/>
      <c r="G1195" s="139"/>
      <c r="H1195" s="37"/>
      <c r="I1195" s="37"/>
      <c r="J1195" s="39"/>
      <c r="K1195" s="39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</row>
    <row r="1196" spans="1:38" ht="15" x14ac:dyDescent="0.25">
      <c r="A1196" s="37"/>
      <c r="B1196" s="37"/>
      <c r="C1196" s="37"/>
      <c r="D1196" s="37"/>
      <c r="E1196" s="37"/>
      <c r="F1196" s="37"/>
      <c r="G1196" s="139"/>
      <c r="H1196" s="37"/>
      <c r="I1196" s="37"/>
      <c r="J1196" s="39"/>
      <c r="K1196" s="39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</row>
    <row r="1197" spans="1:38" ht="15" x14ac:dyDescent="0.25">
      <c r="A1197" s="37"/>
      <c r="B1197" s="37"/>
      <c r="C1197" s="37"/>
      <c r="D1197" s="37"/>
      <c r="E1197" s="37"/>
      <c r="F1197" s="37"/>
      <c r="G1197" s="139"/>
      <c r="H1197" s="37"/>
      <c r="I1197" s="37"/>
      <c r="J1197" s="39"/>
      <c r="K1197" s="39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</row>
    <row r="1198" spans="1:38" ht="15" x14ac:dyDescent="0.25">
      <c r="A1198" s="37"/>
      <c r="B1198" s="37"/>
      <c r="C1198" s="37"/>
      <c r="D1198" s="37"/>
      <c r="E1198" s="37"/>
      <c r="F1198" s="37"/>
      <c r="G1198" s="139"/>
      <c r="H1198" s="37"/>
      <c r="I1198" s="37"/>
      <c r="J1198" s="39"/>
      <c r="K1198" s="39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</row>
    <row r="1199" spans="1:38" ht="15" x14ac:dyDescent="0.25">
      <c r="A1199" s="37"/>
      <c r="B1199" s="37"/>
      <c r="C1199" s="37"/>
      <c r="D1199" s="37"/>
      <c r="E1199" s="37"/>
      <c r="F1199" s="37"/>
      <c r="G1199" s="139"/>
      <c r="H1199" s="37"/>
      <c r="I1199" s="37"/>
      <c r="J1199" s="39"/>
      <c r="K1199" s="39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</row>
    <row r="1200" spans="1:38" ht="15" x14ac:dyDescent="0.25">
      <c r="A1200" s="37"/>
      <c r="B1200" s="37"/>
      <c r="C1200" s="37"/>
      <c r="D1200" s="37"/>
      <c r="E1200" s="37"/>
      <c r="F1200" s="37"/>
      <c r="G1200" s="139"/>
      <c r="H1200" s="37"/>
      <c r="I1200" s="37"/>
      <c r="J1200" s="39"/>
      <c r="K1200" s="39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</row>
    <row r="1201" spans="1:38" ht="15" x14ac:dyDescent="0.25">
      <c r="A1201" s="37"/>
      <c r="B1201" s="37"/>
      <c r="C1201" s="37"/>
      <c r="D1201" s="37"/>
      <c r="E1201" s="37"/>
      <c r="F1201" s="37"/>
      <c r="G1201" s="139"/>
      <c r="H1201" s="37"/>
      <c r="I1201" s="37"/>
      <c r="J1201" s="39"/>
      <c r="K1201" s="39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</row>
    <row r="1202" spans="1:38" ht="15" x14ac:dyDescent="0.25">
      <c r="A1202" s="37"/>
      <c r="B1202" s="37"/>
      <c r="C1202" s="37"/>
      <c r="D1202" s="37"/>
      <c r="E1202" s="37"/>
      <c r="F1202" s="37"/>
      <c r="G1202" s="139"/>
      <c r="H1202" s="37"/>
      <c r="I1202" s="37"/>
      <c r="J1202" s="39"/>
      <c r="K1202" s="39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</row>
    <row r="1203" spans="1:38" ht="15" x14ac:dyDescent="0.25">
      <c r="A1203" s="37"/>
      <c r="B1203" s="37"/>
      <c r="C1203" s="37"/>
      <c r="D1203" s="37"/>
      <c r="E1203" s="37"/>
      <c r="F1203" s="37"/>
      <c r="G1203" s="139"/>
      <c r="H1203" s="37"/>
      <c r="I1203" s="37"/>
      <c r="J1203" s="39"/>
      <c r="K1203" s="39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</row>
    <row r="1204" spans="1:38" ht="15" x14ac:dyDescent="0.25">
      <c r="A1204" s="37"/>
      <c r="B1204" s="37"/>
      <c r="C1204" s="37"/>
      <c r="D1204" s="37"/>
      <c r="E1204" s="37"/>
      <c r="F1204" s="37"/>
      <c r="G1204" s="139"/>
      <c r="H1204" s="37"/>
      <c r="I1204" s="37"/>
      <c r="J1204" s="39"/>
      <c r="K1204" s="39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</row>
    <row r="1205" spans="1:38" ht="15" x14ac:dyDescent="0.25">
      <c r="A1205" s="37"/>
      <c r="B1205" s="37"/>
      <c r="C1205" s="37"/>
      <c r="D1205" s="37"/>
      <c r="E1205" s="37"/>
      <c r="F1205" s="37"/>
      <c r="G1205" s="139"/>
      <c r="H1205" s="37"/>
      <c r="I1205" s="37"/>
      <c r="J1205" s="39"/>
      <c r="K1205" s="39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</row>
    <row r="1206" spans="1:38" ht="15" x14ac:dyDescent="0.25">
      <c r="A1206" s="37"/>
      <c r="B1206" s="37"/>
      <c r="C1206" s="37"/>
      <c r="D1206" s="37"/>
      <c r="E1206" s="37"/>
      <c r="F1206" s="37"/>
      <c r="G1206" s="139"/>
      <c r="H1206" s="37"/>
      <c r="I1206" s="37"/>
      <c r="J1206" s="39"/>
      <c r="K1206" s="39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</row>
    <row r="1207" spans="1:38" ht="15" x14ac:dyDescent="0.25">
      <c r="A1207" s="37"/>
      <c r="B1207" s="37"/>
      <c r="C1207" s="37"/>
      <c r="D1207" s="37"/>
      <c r="E1207" s="37"/>
      <c r="F1207" s="37"/>
      <c r="G1207" s="139"/>
      <c r="H1207" s="37"/>
      <c r="I1207" s="37"/>
      <c r="J1207" s="39"/>
      <c r="K1207" s="39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</row>
    <row r="1208" spans="1:38" ht="15" x14ac:dyDescent="0.25">
      <c r="A1208" s="37"/>
      <c r="B1208" s="37"/>
      <c r="C1208" s="37"/>
      <c r="D1208" s="37"/>
      <c r="E1208" s="37"/>
      <c r="F1208" s="37"/>
      <c r="G1208" s="139"/>
      <c r="H1208" s="37"/>
      <c r="I1208" s="37"/>
      <c r="J1208" s="39"/>
      <c r="K1208" s="39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</row>
    <row r="1209" spans="1:38" ht="15" x14ac:dyDescent="0.25">
      <c r="A1209" s="37"/>
      <c r="B1209" s="37"/>
      <c r="C1209" s="37"/>
      <c r="D1209" s="37"/>
      <c r="E1209" s="37"/>
      <c r="F1209" s="37"/>
      <c r="G1209" s="139"/>
      <c r="H1209" s="37"/>
      <c r="I1209" s="37"/>
      <c r="J1209" s="39"/>
      <c r="K1209" s="39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</row>
    <row r="1210" spans="1:38" ht="15" x14ac:dyDescent="0.25">
      <c r="A1210" s="37"/>
      <c r="B1210" s="37"/>
      <c r="C1210" s="37"/>
      <c r="D1210" s="37"/>
      <c r="E1210" s="37"/>
      <c r="F1210" s="37"/>
      <c r="G1210" s="139"/>
      <c r="H1210" s="37"/>
      <c r="I1210" s="37"/>
      <c r="J1210" s="39"/>
      <c r="K1210" s="39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</row>
    <row r="1211" spans="1:38" ht="15" x14ac:dyDescent="0.25">
      <c r="A1211" s="37"/>
      <c r="B1211" s="37"/>
      <c r="C1211" s="37"/>
      <c r="D1211" s="37"/>
      <c r="E1211" s="37"/>
      <c r="F1211" s="37"/>
      <c r="G1211" s="139"/>
      <c r="H1211" s="37"/>
      <c r="I1211" s="37"/>
      <c r="J1211" s="39"/>
      <c r="K1211" s="39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</row>
    <row r="1212" spans="1:38" ht="15" x14ac:dyDescent="0.25">
      <c r="A1212" s="37"/>
      <c r="B1212" s="37"/>
      <c r="C1212" s="37"/>
      <c r="D1212" s="37"/>
      <c r="E1212" s="37"/>
      <c r="F1212" s="37"/>
      <c r="G1212" s="139"/>
      <c r="H1212" s="37"/>
      <c r="I1212" s="37"/>
      <c r="J1212" s="39"/>
      <c r="K1212" s="39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</row>
    <row r="1213" spans="1:38" ht="15" x14ac:dyDescent="0.25">
      <c r="A1213" s="37"/>
      <c r="B1213" s="37"/>
      <c r="C1213" s="37"/>
      <c r="D1213" s="37"/>
      <c r="E1213" s="37"/>
      <c r="F1213" s="37"/>
      <c r="G1213" s="139"/>
      <c r="H1213" s="37"/>
      <c r="I1213" s="37"/>
      <c r="J1213" s="39"/>
      <c r="K1213" s="39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</row>
    <row r="1214" spans="1:38" ht="15" x14ac:dyDescent="0.25">
      <c r="A1214" s="37"/>
      <c r="B1214" s="37"/>
      <c r="C1214" s="37"/>
      <c r="D1214" s="37"/>
      <c r="E1214" s="37"/>
      <c r="F1214" s="37"/>
      <c r="G1214" s="139"/>
      <c r="H1214" s="37"/>
      <c r="I1214" s="37"/>
      <c r="J1214" s="39"/>
      <c r="K1214" s="39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</row>
    <row r="1215" spans="1:38" ht="15" x14ac:dyDescent="0.25">
      <c r="A1215" s="37"/>
      <c r="B1215" s="37"/>
      <c r="C1215" s="37"/>
      <c r="D1215" s="37"/>
      <c r="E1215" s="37"/>
      <c r="F1215" s="37"/>
      <c r="G1215" s="139"/>
      <c r="H1215" s="37"/>
      <c r="I1215" s="37"/>
      <c r="J1215" s="39"/>
      <c r="K1215" s="39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</row>
    <row r="1216" spans="1:38" ht="15" x14ac:dyDescent="0.25">
      <c r="A1216" s="37"/>
      <c r="B1216" s="37"/>
      <c r="C1216" s="37"/>
      <c r="D1216" s="37"/>
      <c r="E1216" s="37"/>
      <c r="F1216" s="37"/>
      <c r="G1216" s="139"/>
      <c r="H1216" s="37"/>
      <c r="I1216" s="37"/>
      <c r="J1216" s="39"/>
      <c r="K1216" s="39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</row>
    <row r="1217" spans="1:38" ht="15" x14ac:dyDescent="0.25">
      <c r="A1217" s="37"/>
      <c r="B1217" s="37"/>
      <c r="C1217" s="37"/>
      <c r="D1217" s="37"/>
      <c r="E1217" s="37"/>
      <c r="F1217" s="37"/>
      <c r="G1217" s="139"/>
      <c r="H1217" s="37"/>
      <c r="I1217" s="37"/>
      <c r="J1217" s="39"/>
      <c r="K1217" s="39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</row>
    <row r="1218" spans="1:38" ht="15" x14ac:dyDescent="0.25">
      <c r="A1218" s="37"/>
      <c r="B1218" s="37"/>
      <c r="C1218" s="37"/>
      <c r="D1218" s="37"/>
      <c r="E1218" s="37"/>
      <c r="F1218" s="37"/>
      <c r="G1218" s="139"/>
      <c r="H1218" s="37"/>
      <c r="I1218" s="37"/>
      <c r="J1218" s="39"/>
      <c r="K1218" s="39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</row>
    <row r="1219" spans="1:38" ht="15" x14ac:dyDescent="0.25">
      <c r="A1219" s="37"/>
      <c r="B1219" s="37"/>
      <c r="C1219" s="37"/>
      <c r="D1219" s="37"/>
      <c r="E1219" s="37"/>
      <c r="F1219" s="37"/>
      <c r="G1219" s="139"/>
      <c r="H1219" s="37"/>
      <c r="I1219" s="37"/>
      <c r="J1219" s="39"/>
      <c r="K1219" s="39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</row>
    <row r="1220" spans="1:38" ht="15" x14ac:dyDescent="0.25">
      <c r="A1220" s="37"/>
      <c r="B1220" s="37"/>
      <c r="C1220" s="37"/>
      <c r="D1220" s="37"/>
      <c r="E1220" s="37"/>
      <c r="F1220" s="37"/>
      <c r="G1220" s="139"/>
      <c r="H1220" s="37"/>
      <c r="I1220" s="37"/>
      <c r="J1220" s="39"/>
      <c r="K1220" s="39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</row>
    <row r="1221" spans="1:38" ht="15" x14ac:dyDescent="0.25">
      <c r="A1221" s="37"/>
      <c r="B1221" s="37"/>
      <c r="C1221" s="37"/>
      <c r="D1221" s="37"/>
      <c r="E1221" s="37"/>
      <c r="F1221" s="37"/>
      <c r="G1221" s="139"/>
      <c r="H1221" s="37"/>
      <c r="I1221" s="37"/>
      <c r="J1221" s="39"/>
      <c r="K1221" s="39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</row>
    <row r="1222" spans="1:38" ht="15" x14ac:dyDescent="0.25">
      <c r="A1222" s="37"/>
      <c r="B1222" s="37"/>
      <c r="C1222" s="37"/>
      <c r="D1222" s="37"/>
      <c r="E1222" s="37"/>
      <c r="F1222" s="37"/>
      <c r="G1222" s="139"/>
      <c r="H1222" s="37"/>
      <c r="I1222" s="37"/>
      <c r="J1222" s="39"/>
      <c r="K1222" s="39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</row>
    <row r="1223" spans="1:38" ht="15" x14ac:dyDescent="0.25">
      <c r="A1223" s="37"/>
      <c r="B1223" s="37"/>
      <c r="C1223" s="37"/>
      <c r="D1223" s="37"/>
      <c r="E1223" s="37"/>
      <c r="F1223" s="37"/>
      <c r="G1223" s="139"/>
      <c r="H1223" s="37"/>
      <c r="I1223" s="37"/>
      <c r="J1223" s="39"/>
      <c r="K1223" s="39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</row>
    <row r="1224" spans="1:38" ht="15" x14ac:dyDescent="0.25">
      <c r="A1224" s="37"/>
      <c r="B1224" s="37"/>
      <c r="C1224" s="37"/>
      <c r="D1224" s="37"/>
      <c r="E1224" s="37"/>
      <c r="F1224" s="37"/>
      <c r="G1224" s="139"/>
      <c r="H1224" s="37"/>
      <c r="I1224" s="37"/>
      <c r="J1224" s="39"/>
      <c r="K1224" s="39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</row>
    <row r="1225" spans="1:38" ht="15" x14ac:dyDescent="0.25">
      <c r="A1225" s="37"/>
      <c r="B1225" s="37"/>
      <c r="C1225" s="37"/>
      <c r="D1225" s="37"/>
      <c r="E1225" s="37"/>
      <c r="F1225" s="37"/>
      <c r="G1225" s="139"/>
      <c r="H1225" s="37"/>
      <c r="I1225" s="37"/>
      <c r="J1225" s="39"/>
      <c r="K1225" s="39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</row>
    <row r="1226" spans="1:38" ht="15" x14ac:dyDescent="0.25">
      <c r="A1226" s="37"/>
      <c r="B1226" s="37"/>
      <c r="C1226" s="37"/>
      <c r="D1226" s="37"/>
      <c r="E1226" s="37"/>
      <c r="F1226" s="37"/>
      <c r="G1226" s="139"/>
      <c r="H1226" s="37"/>
      <c r="I1226" s="37"/>
      <c r="J1226" s="39"/>
      <c r="K1226" s="39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</row>
    <row r="1227" spans="1:38" ht="15" x14ac:dyDescent="0.25">
      <c r="A1227" s="37"/>
      <c r="B1227" s="37"/>
      <c r="C1227" s="37"/>
      <c r="D1227" s="37"/>
      <c r="E1227" s="37"/>
      <c r="F1227" s="37"/>
      <c r="G1227" s="139"/>
      <c r="H1227" s="37"/>
      <c r="I1227" s="37"/>
      <c r="J1227" s="39"/>
      <c r="K1227" s="39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</row>
    <row r="1228" spans="1:38" ht="15" x14ac:dyDescent="0.25">
      <c r="A1228" s="37"/>
      <c r="B1228" s="37"/>
      <c r="C1228" s="37"/>
      <c r="D1228" s="37"/>
      <c r="E1228" s="37"/>
      <c r="F1228" s="37"/>
      <c r="G1228" s="139"/>
      <c r="H1228" s="37"/>
      <c r="I1228" s="37"/>
      <c r="J1228" s="39"/>
      <c r="K1228" s="39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</row>
    <row r="1229" spans="1:38" ht="15" x14ac:dyDescent="0.25">
      <c r="A1229" s="37"/>
      <c r="B1229" s="37"/>
      <c r="C1229" s="37"/>
      <c r="D1229" s="37"/>
      <c r="E1229" s="37"/>
      <c r="F1229" s="37"/>
      <c r="G1229" s="139"/>
      <c r="H1229" s="37"/>
      <c r="I1229" s="37"/>
      <c r="J1229" s="39"/>
      <c r="K1229" s="39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</row>
    <row r="1230" spans="1:38" ht="15" x14ac:dyDescent="0.25">
      <c r="A1230" s="37"/>
      <c r="B1230" s="37"/>
      <c r="C1230" s="37"/>
      <c r="D1230" s="37"/>
      <c r="E1230" s="37"/>
      <c r="F1230" s="37"/>
      <c r="G1230" s="139"/>
      <c r="H1230" s="37"/>
      <c r="I1230" s="37"/>
      <c r="J1230" s="39"/>
      <c r="K1230" s="39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</row>
    <row r="1231" spans="1:38" ht="15" x14ac:dyDescent="0.25">
      <c r="A1231" s="37"/>
      <c r="B1231" s="37"/>
      <c r="C1231" s="37"/>
      <c r="D1231" s="37"/>
      <c r="E1231" s="37"/>
      <c r="F1231" s="37"/>
      <c r="G1231" s="139"/>
      <c r="H1231" s="37"/>
      <c r="I1231" s="37"/>
      <c r="J1231" s="39"/>
      <c r="K1231" s="39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</row>
    <row r="1232" spans="1:38" ht="15" x14ac:dyDescent="0.25">
      <c r="A1232" s="37"/>
      <c r="B1232" s="37"/>
      <c r="C1232" s="37"/>
      <c r="D1232" s="37"/>
      <c r="E1232" s="37"/>
      <c r="F1232" s="37"/>
      <c r="G1232" s="139"/>
      <c r="H1232" s="37"/>
      <c r="I1232" s="37"/>
      <c r="J1232" s="39"/>
      <c r="K1232" s="39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</row>
    <row r="1233" spans="1:38" ht="15" x14ac:dyDescent="0.25">
      <c r="A1233" s="37"/>
      <c r="B1233" s="37"/>
      <c r="C1233" s="37"/>
      <c r="D1233" s="37"/>
      <c r="E1233" s="37"/>
      <c r="F1233" s="37"/>
      <c r="G1233" s="139"/>
      <c r="H1233" s="37"/>
      <c r="I1233" s="37"/>
      <c r="J1233" s="39"/>
      <c r="K1233" s="39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</row>
    <row r="1234" spans="1:38" ht="15" x14ac:dyDescent="0.25">
      <c r="A1234" s="37"/>
      <c r="B1234" s="37"/>
      <c r="C1234" s="37"/>
      <c r="D1234" s="37"/>
      <c r="E1234" s="37"/>
      <c r="F1234" s="37"/>
      <c r="G1234" s="139"/>
      <c r="H1234" s="37"/>
      <c r="I1234" s="37"/>
      <c r="J1234" s="39"/>
      <c r="K1234" s="39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</row>
    <row r="1235" spans="1:38" ht="15" x14ac:dyDescent="0.25">
      <c r="A1235" s="37"/>
      <c r="B1235" s="37"/>
      <c r="C1235" s="37"/>
      <c r="D1235" s="37"/>
      <c r="E1235" s="37"/>
      <c r="F1235" s="37"/>
      <c r="G1235" s="139"/>
      <c r="H1235" s="37"/>
      <c r="I1235" s="37"/>
      <c r="J1235" s="39"/>
      <c r="K1235" s="39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</row>
    <row r="1236" spans="1:38" ht="15" x14ac:dyDescent="0.25">
      <c r="A1236" s="37"/>
      <c r="B1236" s="37"/>
      <c r="C1236" s="37"/>
      <c r="D1236" s="37"/>
      <c r="E1236" s="37"/>
      <c r="F1236" s="37"/>
      <c r="G1236" s="139"/>
      <c r="H1236" s="37"/>
      <c r="I1236" s="37"/>
      <c r="J1236" s="39"/>
      <c r="K1236" s="39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</row>
    <row r="1237" spans="1:38" ht="15" x14ac:dyDescent="0.25">
      <c r="A1237" s="37"/>
      <c r="B1237" s="37"/>
      <c r="C1237" s="37"/>
      <c r="D1237" s="37"/>
      <c r="E1237" s="37"/>
      <c r="F1237" s="37"/>
      <c r="G1237" s="139"/>
      <c r="H1237" s="37"/>
      <c r="I1237" s="37"/>
      <c r="J1237" s="39"/>
      <c r="K1237" s="39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</row>
    <row r="1238" spans="1:38" ht="15" x14ac:dyDescent="0.25">
      <c r="A1238" s="37"/>
      <c r="B1238" s="37"/>
      <c r="C1238" s="37"/>
      <c r="D1238" s="37"/>
      <c r="E1238" s="37"/>
      <c r="F1238" s="37"/>
      <c r="G1238" s="139"/>
      <c r="H1238" s="37"/>
      <c r="I1238" s="37"/>
      <c r="J1238" s="39"/>
      <c r="K1238" s="39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</row>
    <row r="1239" spans="1:38" ht="15" x14ac:dyDescent="0.25">
      <c r="A1239" s="37"/>
      <c r="B1239" s="37"/>
      <c r="C1239" s="37"/>
      <c r="D1239" s="37"/>
      <c r="E1239" s="37"/>
      <c r="F1239" s="37"/>
      <c r="G1239" s="139"/>
      <c r="H1239" s="37"/>
      <c r="I1239" s="37"/>
      <c r="J1239" s="39"/>
      <c r="K1239" s="39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</row>
    <row r="1240" spans="1:38" ht="15" x14ac:dyDescent="0.25">
      <c r="A1240" s="37"/>
      <c r="B1240" s="37"/>
      <c r="C1240" s="37"/>
      <c r="D1240" s="37"/>
      <c r="E1240" s="37"/>
      <c r="F1240" s="37"/>
      <c r="G1240" s="139"/>
      <c r="H1240" s="37"/>
      <c r="I1240" s="37"/>
      <c r="J1240" s="39"/>
      <c r="K1240" s="39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</row>
    <row r="1241" spans="1:38" ht="15" x14ac:dyDescent="0.25">
      <c r="A1241" s="37"/>
      <c r="B1241" s="37"/>
      <c r="C1241" s="37"/>
      <c r="D1241" s="37"/>
      <c r="E1241" s="37"/>
      <c r="F1241" s="37"/>
      <c r="G1241" s="139"/>
      <c r="H1241" s="37"/>
      <c r="I1241" s="37"/>
      <c r="J1241" s="39"/>
      <c r="K1241" s="39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</row>
    <row r="1242" spans="1:38" ht="15" x14ac:dyDescent="0.25">
      <c r="A1242" s="37"/>
      <c r="B1242" s="37"/>
      <c r="C1242" s="37"/>
      <c r="D1242" s="37"/>
      <c r="E1242" s="37"/>
      <c r="F1242" s="37"/>
      <c r="G1242" s="139"/>
      <c r="H1242" s="37"/>
      <c r="I1242" s="37"/>
      <c r="J1242" s="39"/>
      <c r="K1242" s="39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</row>
    <row r="1243" spans="1:38" ht="15" x14ac:dyDescent="0.25">
      <c r="A1243" s="37"/>
      <c r="B1243" s="37"/>
      <c r="C1243" s="37"/>
      <c r="D1243" s="37"/>
      <c r="E1243" s="37"/>
      <c r="F1243" s="37"/>
      <c r="G1243" s="139"/>
      <c r="H1243" s="37"/>
      <c r="I1243" s="37"/>
      <c r="J1243" s="39"/>
      <c r="K1243" s="39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</row>
    <row r="1244" spans="1:38" ht="15" x14ac:dyDescent="0.25">
      <c r="A1244" s="37"/>
      <c r="B1244" s="37"/>
      <c r="C1244" s="37"/>
      <c r="D1244" s="37"/>
      <c r="E1244" s="37"/>
      <c r="F1244" s="37"/>
      <c r="G1244" s="139"/>
      <c r="H1244" s="37"/>
      <c r="I1244" s="37"/>
      <c r="J1244" s="39"/>
      <c r="K1244" s="39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</row>
    <row r="1245" spans="1:38" ht="15" x14ac:dyDescent="0.25">
      <c r="A1245" s="37"/>
      <c r="B1245" s="37"/>
      <c r="C1245" s="37"/>
      <c r="D1245" s="37"/>
      <c r="E1245" s="37"/>
      <c r="F1245" s="37"/>
      <c r="G1245" s="139"/>
      <c r="H1245" s="37"/>
      <c r="I1245" s="37"/>
      <c r="J1245" s="39"/>
      <c r="K1245" s="39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</row>
    <row r="1246" spans="1:38" ht="15" x14ac:dyDescent="0.25">
      <c r="A1246" s="37"/>
      <c r="B1246" s="37"/>
      <c r="C1246" s="37"/>
      <c r="D1246" s="37"/>
      <c r="E1246" s="37"/>
      <c r="F1246" s="37"/>
      <c r="G1246" s="139"/>
      <c r="H1246" s="37"/>
      <c r="I1246" s="37"/>
      <c r="J1246" s="39"/>
      <c r="K1246" s="39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</row>
    <row r="1247" spans="1:38" ht="15" x14ac:dyDescent="0.25">
      <c r="A1247" s="37"/>
      <c r="B1247" s="37"/>
      <c r="C1247" s="37"/>
      <c r="D1247" s="37"/>
      <c r="E1247" s="37"/>
      <c r="F1247" s="37"/>
      <c r="G1247" s="139"/>
      <c r="H1247" s="37"/>
      <c r="I1247" s="37"/>
      <c r="J1247" s="39"/>
      <c r="K1247" s="39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</row>
    <row r="1248" spans="1:38" ht="15" x14ac:dyDescent="0.25">
      <c r="A1248" s="37"/>
      <c r="B1248" s="37"/>
      <c r="C1248" s="37"/>
      <c r="D1248" s="37"/>
      <c r="E1248" s="37"/>
      <c r="F1248" s="37"/>
      <c r="G1248" s="139"/>
      <c r="H1248" s="37"/>
      <c r="I1248" s="37"/>
      <c r="J1248" s="39"/>
      <c r="K1248" s="39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</row>
    <row r="1249" spans="1:38" ht="15" x14ac:dyDescent="0.25">
      <c r="A1249" s="37"/>
      <c r="B1249" s="37"/>
      <c r="C1249" s="37"/>
      <c r="D1249" s="37"/>
      <c r="E1249" s="37"/>
      <c r="F1249" s="37"/>
      <c r="G1249" s="139"/>
      <c r="H1249" s="37"/>
      <c r="I1249" s="37"/>
      <c r="J1249" s="39"/>
      <c r="K1249" s="39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</row>
    <row r="1250" spans="1:38" ht="15" x14ac:dyDescent="0.25">
      <c r="A1250" s="37"/>
      <c r="B1250" s="37"/>
      <c r="C1250" s="37"/>
      <c r="D1250" s="37"/>
      <c r="E1250" s="37"/>
      <c r="F1250" s="37"/>
      <c r="G1250" s="139"/>
      <c r="H1250" s="37"/>
      <c r="I1250" s="37"/>
      <c r="J1250" s="39"/>
      <c r="K1250" s="39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</row>
    <row r="1251" spans="1:38" ht="15" x14ac:dyDescent="0.25">
      <c r="A1251" s="37"/>
      <c r="B1251" s="37"/>
      <c r="C1251" s="37"/>
      <c r="D1251" s="37"/>
      <c r="E1251" s="37"/>
      <c r="F1251" s="37"/>
      <c r="G1251" s="139"/>
      <c r="H1251" s="37"/>
      <c r="I1251" s="37"/>
      <c r="J1251" s="39"/>
      <c r="K1251" s="39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</row>
    <row r="1252" spans="1:38" ht="15" x14ac:dyDescent="0.25">
      <c r="A1252" s="37"/>
      <c r="B1252" s="37"/>
      <c r="C1252" s="37"/>
      <c r="D1252" s="37"/>
      <c r="E1252" s="37"/>
      <c r="F1252" s="37"/>
      <c r="G1252" s="139"/>
      <c r="H1252" s="37"/>
      <c r="I1252" s="37"/>
      <c r="J1252" s="39"/>
      <c r="K1252" s="39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</row>
    <row r="1253" spans="1:38" ht="15" x14ac:dyDescent="0.25">
      <c r="A1253" s="37"/>
      <c r="B1253" s="37"/>
      <c r="C1253" s="37"/>
      <c r="D1253" s="37"/>
      <c r="E1253" s="37"/>
      <c r="F1253" s="37"/>
      <c r="G1253" s="139"/>
      <c r="H1253" s="37"/>
      <c r="I1253" s="37"/>
      <c r="J1253" s="39"/>
      <c r="K1253" s="39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</row>
    <row r="1254" spans="1:38" ht="15" x14ac:dyDescent="0.25">
      <c r="A1254" s="37"/>
      <c r="B1254" s="37"/>
      <c r="C1254" s="37"/>
      <c r="D1254" s="37"/>
      <c r="E1254" s="37"/>
      <c r="F1254" s="37"/>
      <c r="G1254" s="139"/>
      <c r="H1254" s="37"/>
      <c r="I1254" s="37"/>
      <c r="J1254" s="39"/>
      <c r="K1254" s="39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</row>
    <row r="1255" spans="1:38" ht="15" x14ac:dyDescent="0.25">
      <c r="A1255" s="37"/>
      <c r="B1255" s="37"/>
      <c r="C1255" s="37"/>
      <c r="D1255" s="37"/>
      <c r="E1255" s="37"/>
      <c r="F1255" s="37"/>
      <c r="G1255" s="139"/>
      <c r="H1255" s="37"/>
      <c r="I1255" s="37"/>
      <c r="J1255" s="39"/>
      <c r="K1255" s="39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</row>
    <row r="1256" spans="1:38" ht="15" x14ac:dyDescent="0.25">
      <c r="A1256" s="37"/>
      <c r="B1256" s="37"/>
      <c r="C1256" s="37"/>
      <c r="D1256" s="37"/>
      <c r="E1256" s="37"/>
      <c r="F1256" s="37"/>
      <c r="G1256" s="139"/>
      <c r="H1256" s="37"/>
      <c r="I1256" s="37"/>
      <c r="J1256" s="39"/>
      <c r="K1256" s="39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</row>
    <row r="1257" spans="1:38" ht="15" x14ac:dyDescent="0.25">
      <c r="A1257" s="37"/>
      <c r="B1257" s="37"/>
      <c r="C1257" s="37"/>
      <c r="D1257" s="37"/>
      <c r="E1257" s="37"/>
      <c r="F1257" s="37"/>
      <c r="G1257" s="139"/>
      <c r="H1257" s="37"/>
      <c r="I1257" s="37"/>
      <c r="J1257" s="39"/>
      <c r="K1257" s="39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</row>
    <row r="1258" spans="1:38" ht="15" x14ac:dyDescent="0.25">
      <c r="A1258" s="37"/>
      <c r="B1258" s="37"/>
      <c r="C1258" s="37"/>
      <c r="D1258" s="37"/>
      <c r="E1258" s="37"/>
      <c r="F1258" s="37"/>
      <c r="G1258" s="139"/>
      <c r="H1258" s="37"/>
      <c r="I1258" s="37"/>
      <c r="J1258" s="39"/>
      <c r="K1258" s="39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</row>
    <row r="1259" spans="1:38" ht="15" x14ac:dyDescent="0.25">
      <c r="A1259" s="37"/>
      <c r="B1259" s="37"/>
      <c r="C1259" s="37"/>
      <c r="D1259" s="37"/>
      <c r="E1259" s="37"/>
      <c r="F1259" s="37"/>
      <c r="G1259" s="139"/>
      <c r="H1259" s="37"/>
      <c r="I1259" s="37"/>
      <c r="J1259" s="39"/>
      <c r="K1259" s="39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</row>
    <row r="1260" spans="1:38" ht="15" x14ac:dyDescent="0.25">
      <c r="A1260" s="37"/>
      <c r="B1260" s="37"/>
      <c r="C1260" s="37"/>
      <c r="D1260" s="37"/>
      <c r="E1260" s="37"/>
      <c r="F1260" s="37"/>
      <c r="G1260" s="139"/>
      <c r="H1260" s="37"/>
      <c r="I1260" s="37"/>
      <c r="J1260" s="39"/>
      <c r="K1260" s="39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</row>
    <row r="1261" spans="1:38" ht="15" x14ac:dyDescent="0.25">
      <c r="A1261" s="37"/>
      <c r="B1261" s="37"/>
      <c r="C1261" s="37"/>
      <c r="D1261" s="37"/>
      <c r="E1261" s="37"/>
      <c r="F1261" s="37"/>
      <c r="G1261" s="139"/>
      <c r="H1261" s="37"/>
      <c r="I1261" s="37"/>
      <c r="J1261" s="39"/>
      <c r="K1261" s="39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</row>
    <row r="1262" spans="1:38" ht="15" x14ac:dyDescent="0.25">
      <c r="A1262" s="37"/>
      <c r="B1262" s="37"/>
      <c r="C1262" s="37"/>
      <c r="D1262" s="37"/>
      <c r="E1262" s="37"/>
      <c r="F1262" s="37"/>
      <c r="G1262" s="139"/>
      <c r="H1262" s="37"/>
      <c r="I1262" s="37"/>
      <c r="J1262" s="39"/>
      <c r="K1262" s="39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</row>
    <row r="1263" spans="1:38" ht="15" x14ac:dyDescent="0.25">
      <c r="A1263" s="37"/>
      <c r="B1263" s="37"/>
      <c r="C1263" s="37"/>
      <c r="D1263" s="37"/>
      <c r="E1263" s="37"/>
      <c r="F1263" s="37"/>
      <c r="G1263" s="139"/>
      <c r="H1263" s="37"/>
      <c r="I1263" s="37"/>
      <c r="J1263" s="39"/>
      <c r="K1263" s="39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</row>
    <row r="1264" spans="1:38" ht="15" x14ac:dyDescent="0.25">
      <c r="A1264" s="37"/>
      <c r="B1264" s="37"/>
      <c r="C1264" s="37"/>
      <c r="D1264" s="37"/>
      <c r="E1264" s="37"/>
      <c r="F1264" s="37"/>
      <c r="G1264" s="139"/>
      <c r="H1264" s="37"/>
      <c r="I1264" s="37"/>
      <c r="J1264" s="39"/>
      <c r="K1264" s="39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</row>
    <row r="1265" spans="1:38" ht="15" x14ac:dyDescent="0.25">
      <c r="A1265" s="37"/>
      <c r="B1265" s="37"/>
      <c r="C1265" s="37"/>
      <c r="D1265" s="37"/>
      <c r="E1265" s="37"/>
      <c r="F1265" s="37"/>
      <c r="G1265" s="139"/>
      <c r="H1265" s="37"/>
      <c r="I1265" s="37"/>
      <c r="J1265" s="39"/>
      <c r="K1265" s="39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</row>
    <row r="1266" spans="1:38" ht="15" x14ac:dyDescent="0.25">
      <c r="A1266" s="37"/>
      <c r="B1266" s="37"/>
      <c r="C1266" s="37"/>
      <c r="D1266" s="37"/>
      <c r="E1266" s="37"/>
      <c r="F1266" s="37"/>
      <c r="G1266" s="139"/>
      <c r="H1266" s="37"/>
      <c r="I1266" s="37"/>
      <c r="J1266" s="39"/>
      <c r="K1266" s="39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</row>
    <row r="1267" spans="1:38" ht="15" x14ac:dyDescent="0.25">
      <c r="A1267" s="37"/>
      <c r="B1267" s="37"/>
      <c r="C1267" s="37"/>
      <c r="D1267" s="37"/>
      <c r="E1267" s="37"/>
      <c r="F1267" s="37"/>
      <c r="G1267" s="139"/>
      <c r="H1267" s="37"/>
      <c r="I1267" s="37"/>
      <c r="J1267" s="39"/>
      <c r="K1267" s="39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</row>
    <row r="1268" spans="1:38" ht="15" x14ac:dyDescent="0.25">
      <c r="A1268" s="37"/>
      <c r="B1268" s="37"/>
      <c r="C1268" s="37"/>
      <c r="D1268" s="37"/>
      <c r="E1268" s="37"/>
      <c r="F1268" s="37"/>
      <c r="G1268" s="139"/>
      <c r="H1268" s="37"/>
      <c r="I1268" s="37"/>
      <c r="J1268" s="39"/>
      <c r="K1268" s="39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</row>
    <row r="1269" spans="1:38" ht="15" x14ac:dyDescent="0.25">
      <c r="A1269" s="37"/>
      <c r="B1269" s="37"/>
      <c r="C1269" s="37"/>
      <c r="D1269" s="37"/>
      <c r="E1269" s="37"/>
      <c r="F1269" s="37"/>
      <c r="G1269" s="139"/>
      <c r="H1269" s="37"/>
      <c r="I1269" s="37"/>
      <c r="J1269" s="39"/>
      <c r="K1269" s="39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</row>
    <row r="1270" spans="1:38" ht="15" x14ac:dyDescent="0.25">
      <c r="A1270" s="37"/>
      <c r="B1270" s="37"/>
      <c r="C1270" s="37"/>
      <c r="D1270" s="37"/>
      <c r="E1270" s="37"/>
      <c r="F1270" s="37"/>
      <c r="G1270" s="139"/>
      <c r="H1270" s="37"/>
      <c r="I1270" s="37"/>
      <c r="J1270" s="39"/>
      <c r="K1270" s="39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</row>
    <row r="1271" spans="1:38" ht="15" x14ac:dyDescent="0.25">
      <c r="A1271" s="37"/>
      <c r="B1271" s="37"/>
      <c r="C1271" s="37"/>
      <c r="D1271" s="37"/>
      <c r="E1271" s="37"/>
      <c r="F1271" s="37"/>
      <c r="G1271" s="139"/>
      <c r="H1271" s="37"/>
      <c r="I1271" s="37"/>
      <c r="J1271" s="39"/>
      <c r="K1271" s="39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</row>
    <row r="1272" spans="1:38" ht="15" x14ac:dyDescent="0.25">
      <c r="A1272" s="37"/>
      <c r="B1272" s="37"/>
      <c r="C1272" s="37"/>
      <c r="D1272" s="37"/>
      <c r="E1272" s="37"/>
      <c r="F1272" s="37"/>
      <c r="G1272" s="139"/>
      <c r="H1272" s="37"/>
      <c r="I1272" s="37"/>
      <c r="J1272" s="39"/>
      <c r="K1272" s="39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</row>
    <row r="1273" spans="1:38" ht="15" x14ac:dyDescent="0.25">
      <c r="A1273" s="37"/>
      <c r="B1273" s="37"/>
      <c r="C1273" s="37"/>
      <c r="D1273" s="37"/>
      <c r="E1273" s="37"/>
      <c r="F1273" s="37"/>
      <c r="G1273" s="139"/>
      <c r="H1273" s="37"/>
      <c r="I1273" s="37"/>
      <c r="J1273" s="39"/>
      <c r="K1273" s="39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</row>
    <row r="1274" spans="1:38" ht="15" x14ac:dyDescent="0.25">
      <c r="A1274" s="37"/>
      <c r="B1274" s="37"/>
      <c r="C1274" s="37"/>
      <c r="D1274" s="37"/>
      <c r="E1274" s="37"/>
      <c r="F1274" s="37"/>
      <c r="G1274" s="139"/>
      <c r="H1274" s="37"/>
      <c r="I1274" s="37"/>
      <c r="J1274" s="39"/>
      <c r="K1274" s="39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</row>
    <row r="1275" spans="1:38" ht="15" x14ac:dyDescent="0.25">
      <c r="A1275" s="37"/>
      <c r="B1275" s="37"/>
      <c r="C1275" s="37"/>
      <c r="D1275" s="37"/>
      <c r="E1275" s="37"/>
      <c r="F1275" s="37"/>
      <c r="G1275" s="139"/>
      <c r="H1275" s="37"/>
      <c r="I1275" s="37"/>
      <c r="J1275" s="39"/>
      <c r="K1275" s="39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</row>
    <row r="1276" spans="1:38" ht="15" x14ac:dyDescent="0.25">
      <c r="A1276" s="37"/>
      <c r="B1276" s="37"/>
      <c r="C1276" s="37"/>
      <c r="D1276" s="37"/>
      <c r="E1276" s="37"/>
      <c r="F1276" s="37"/>
      <c r="G1276" s="139"/>
      <c r="H1276" s="37"/>
      <c r="I1276" s="37"/>
      <c r="J1276" s="39"/>
      <c r="K1276" s="39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</row>
    <row r="1277" spans="1:38" ht="15" x14ac:dyDescent="0.25">
      <c r="A1277" s="37"/>
      <c r="B1277" s="37"/>
      <c r="C1277" s="37"/>
      <c r="D1277" s="37"/>
      <c r="E1277" s="37"/>
      <c r="F1277" s="37"/>
      <c r="G1277" s="139"/>
      <c r="H1277" s="37"/>
      <c r="I1277" s="37"/>
      <c r="J1277" s="39"/>
      <c r="K1277" s="39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</row>
    <row r="1278" spans="1:38" ht="15" x14ac:dyDescent="0.25">
      <c r="A1278" s="37"/>
      <c r="B1278" s="37"/>
      <c r="C1278" s="37"/>
      <c r="D1278" s="37"/>
      <c r="E1278" s="37"/>
      <c r="F1278" s="37"/>
      <c r="G1278" s="139"/>
      <c r="H1278" s="37"/>
      <c r="I1278" s="37"/>
      <c r="J1278" s="39"/>
      <c r="K1278" s="39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</row>
    <row r="1279" spans="1:38" ht="15.75" x14ac:dyDescent="0.25">
      <c r="A1279" s="37"/>
      <c r="B1279" s="49"/>
      <c r="C1279" s="49"/>
      <c r="D1279" s="49"/>
      <c r="E1279" s="49"/>
      <c r="F1279" s="49"/>
      <c r="G1279" s="181"/>
      <c r="H1279" s="49"/>
      <c r="I1279" s="49"/>
      <c r="J1279" s="182"/>
      <c r="K1279" s="182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</row>
    <row r="1280" spans="1:38" ht="15.75" x14ac:dyDescent="0.25">
      <c r="A1280" s="37"/>
      <c r="B1280" s="49"/>
      <c r="C1280" s="49"/>
      <c r="D1280" s="49"/>
      <c r="E1280" s="49"/>
      <c r="F1280" s="49"/>
      <c r="G1280" s="181"/>
      <c r="H1280" s="49"/>
      <c r="I1280" s="49"/>
      <c r="J1280" s="182"/>
      <c r="K1280" s="182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</row>
    <row r="1281" spans="1:38" ht="15.75" x14ac:dyDescent="0.25">
      <c r="A1281" s="37"/>
      <c r="B1281" s="49"/>
      <c r="C1281" s="49"/>
      <c r="D1281" s="49"/>
      <c r="E1281" s="49"/>
      <c r="F1281" s="49"/>
      <c r="G1281" s="181"/>
      <c r="H1281" s="49"/>
      <c r="I1281" s="49"/>
      <c r="J1281" s="182"/>
      <c r="K1281" s="182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</row>
    <row r="1282" spans="1:38" ht="15.75" x14ac:dyDescent="0.25">
      <c r="A1282" s="37"/>
      <c r="B1282" s="49"/>
      <c r="C1282" s="49"/>
      <c r="D1282" s="49"/>
      <c r="E1282" s="49"/>
      <c r="F1282" s="49"/>
      <c r="G1282" s="181"/>
      <c r="H1282" s="49"/>
      <c r="I1282" s="49"/>
      <c r="J1282" s="182"/>
      <c r="K1282" s="182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</row>
    <row r="1283" spans="1:38" ht="15.75" x14ac:dyDescent="0.25">
      <c r="A1283" s="37"/>
      <c r="B1283" s="49"/>
      <c r="C1283" s="49"/>
      <c r="D1283" s="49"/>
      <c r="E1283" s="49"/>
      <c r="F1283" s="49"/>
      <c r="G1283" s="181"/>
      <c r="H1283" s="49"/>
      <c r="I1283" s="49"/>
      <c r="J1283" s="182"/>
      <c r="K1283" s="182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</row>
    <row r="1284" spans="1:38" ht="15.75" x14ac:dyDescent="0.25">
      <c r="A1284" s="37"/>
      <c r="B1284" s="49"/>
      <c r="C1284" s="49"/>
      <c r="D1284" s="49"/>
      <c r="E1284" s="49"/>
      <c r="F1284" s="49"/>
      <c r="G1284" s="181"/>
      <c r="H1284" s="49"/>
      <c r="I1284" s="49"/>
      <c r="J1284" s="182"/>
      <c r="K1284" s="182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</row>
    <row r="1285" spans="1:38" ht="15.75" x14ac:dyDescent="0.25">
      <c r="A1285" s="37"/>
      <c r="B1285" s="49"/>
      <c r="C1285" s="49"/>
      <c r="D1285" s="49"/>
      <c r="E1285" s="49"/>
      <c r="F1285" s="49"/>
      <c r="G1285" s="181"/>
      <c r="H1285" s="49"/>
      <c r="I1285" s="49"/>
      <c r="J1285" s="182"/>
      <c r="K1285" s="182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</row>
    <row r="1286" spans="1:38" ht="15.75" x14ac:dyDescent="0.25">
      <c r="A1286" s="37"/>
      <c r="B1286" s="49"/>
      <c r="C1286" s="49"/>
      <c r="D1286" s="49"/>
      <c r="E1286" s="49"/>
      <c r="F1286" s="49"/>
      <c r="G1286" s="181"/>
      <c r="H1286" s="49"/>
      <c r="I1286" s="49"/>
      <c r="J1286" s="182"/>
      <c r="K1286" s="182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</row>
    <row r="1287" spans="1:38" ht="15.75" x14ac:dyDescent="0.25">
      <c r="A1287" s="37"/>
      <c r="B1287" s="49"/>
      <c r="C1287" s="49"/>
      <c r="D1287" s="49"/>
      <c r="E1287" s="49"/>
      <c r="F1287" s="49"/>
      <c r="G1287" s="181"/>
      <c r="H1287" s="49"/>
      <c r="I1287" s="49"/>
      <c r="J1287" s="182"/>
      <c r="K1287" s="182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</row>
    <row r="1288" spans="1:38" ht="15.75" x14ac:dyDescent="0.25">
      <c r="A1288" s="37"/>
      <c r="B1288" s="49"/>
      <c r="C1288" s="49"/>
      <c r="D1288" s="49"/>
      <c r="E1288" s="49"/>
      <c r="F1288" s="49"/>
      <c r="G1288" s="181"/>
      <c r="H1288" s="49"/>
      <c r="I1288" s="49"/>
      <c r="J1288" s="182"/>
      <c r="K1288" s="182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</row>
    <row r="1289" spans="1:38" ht="15.75" x14ac:dyDescent="0.25">
      <c r="A1289" s="37"/>
      <c r="B1289" s="49"/>
      <c r="C1289" s="49"/>
      <c r="D1289" s="49"/>
      <c r="E1289" s="49"/>
      <c r="F1289" s="49"/>
      <c r="G1289" s="181"/>
      <c r="H1289" s="49"/>
      <c r="I1289" s="49"/>
      <c r="J1289" s="182"/>
      <c r="K1289" s="182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</row>
    <row r="1290" spans="1:38" ht="15.75" x14ac:dyDescent="0.25">
      <c r="A1290" s="37"/>
      <c r="B1290" s="49"/>
      <c r="C1290" s="49"/>
      <c r="D1290" s="49"/>
      <c r="E1290" s="49"/>
      <c r="F1290" s="49"/>
      <c r="G1290" s="181"/>
      <c r="H1290" s="49"/>
      <c r="I1290" s="49"/>
      <c r="J1290" s="182"/>
      <c r="K1290" s="182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</row>
    <row r="1291" spans="1:38" ht="15.75" x14ac:dyDescent="0.25">
      <c r="A1291" s="37"/>
      <c r="B1291" s="49"/>
      <c r="C1291" s="49"/>
      <c r="D1291" s="49"/>
      <c r="E1291" s="49"/>
      <c r="F1291" s="49"/>
      <c r="G1291" s="181"/>
      <c r="H1291" s="49"/>
      <c r="I1291" s="49"/>
      <c r="J1291" s="182"/>
      <c r="K1291" s="182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</row>
    <row r="1292" spans="1:38" ht="15.75" x14ac:dyDescent="0.25">
      <c r="A1292" s="37"/>
      <c r="B1292" s="49"/>
      <c r="C1292" s="49"/>
      <c r="D1292" s="49"/>
      <c r="E1292" s="49"/>
      <c r="F1292" s="49"/>
      <c r="G1292" s="181"/>
      <c r="H1292" s="49"/>
      <c r="I1292" s="49"/>
      <c r="J1292" s="182"/>
      <c r="K1292" s="182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</row>
    <row r="1293" spans="1:38" ht="15.75" x14ac:dyDescent="0.25">
      <c r="A1293" s="37"/>
      <c r="B1293" s="49"/>
      <c r="C1293" s="49"/>
      <c r="D1293" s="49"/>
      <c r="E1293" s="49"/>
      <c r="F1293" s="49"/>
      <c r="G1293" s="181"/>
      <c r="H1293" s="49"/>
      <c r="I1293" s="49"/>
      <c r="J1293" s="182"/>
      <c r="K1293" s="182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</row>
    <row r="1294" spans="1:38" ht="15.75" x14ac:dyDescent="0.25">
      <c r="A1294" s="37"/>
      <c r="B1294" s="49"/>
      <c r="C1294" s="49"/>
      <c r="D1294" s="49"/>
      <c r="E1294" s="49"/>
      <c r="F1294" s="49"/>
      <c r="G1294" s="181"/>
      <c r="H1294" s="49"/>
      <c r="I1294" s="49"/>
      <c r="J1294" s="182"/>
      <c r="K1294" s="182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</row>
    <row r="1295" spans="1:38" ht="15.75" x14ac:dyDescent="0.25">
      <c r="A1295" s="37"/>
      <c r="B1295" s="49"/>
      <c r="C1295" s="49"/>
      <c r="D1295" s="49"/>
      <c r="E1295" s="49"/>
      <c r="F1295" s="49"/>
      <c r="G1295" s="181"/>
      <c r="H1295" s="49"/>
      <c r="I1295" s="49"/>
      <c r="J1295" s="182"/>
      <c r="K1295" s="182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</row>
    <row r="1296" spans="1:38" ht="15.75" x14ac:dyDescent="0.25">
      <c r="A1296" s="37"/>
      <c r="B1296" s="49"/>
      <c r="C1296" s="49"/>
      <c r="D1296" s="49"/>
      <c r="E1296" s="49"/>
      <c r="F1296" s="49"/>
      <c r="G1296" s="181"/>
      <c r="H1296" s="49"/>
      <c r="I1296" s="49"/>
      <c r="J1296" s="182"/>
      <c r="K1296" s="182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</row>
    <row r="1297" spans="1:38" ht="15.75" x14ac:dyDescent="0.25">
      <c r="A1297" s="37"/>
      <c r="B1297" s="49"/>
      <c r="C1297" s="49"/>
      <c r="D1297" s="49"/>
      <c r="E1297" s="49"/>
      <c r="F1297" s="49"/>
      <c r="G1297" s="181"/>
      <c r="H1297" s="49"/>
      <c r="I1297" s="49"/>
      <c r="J1297" s="182"/>
      <c r="K1297" s="182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</row>
    <row r="1298" spans="1:38" ht="15.75" x14ac:dyDescent="0.25">
      <c r="A1298" s="37"/>
      <c r="B1298" s="49"/>
      <c r="C1298" s="49"/>
      <c r="D1298" s="49"/>
      <c r="E1298" s="49"/>
      <c r="F1298" s="49"/>
      <c r="G1298" s="181"/>
      <c r="H1298" s="49"/>
      <c r="I1298" s="49"/>
      <c r="J1298" s="182"/>
      <c r="K1298" s="182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</row>
    <row r="1299" spans="1:38" ht="15.75" x14ac:dyDescent="0.25">
      <c r="A1299" s="37"/>
      <c r="B1299" s="49"/>
      <c r="C1299" s="49"/>
      <c r="D1299" s="49"/>
      <c r="E1299" s="49"/>
      <c r="F1299" s="49"/>
      <c r="G1299" s="181"/>
      <c r="H1299" s="49"/>
      <c r="I1299" s="49"/>
      <c r="J1299" s="182"/>
      <c r="K1299" s="182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</row>
    <row r="1300" spans="1:38" ht="15.75" x14ac:dyDescent="0.25">
      <c r="A1300" s="37"/>
      <c r="B1300" s="49"/>
      <c r="C1300" s="49"/>
      <c r="D1300" s="49"/>
      <c r="E1300" s="49"/>
      <c r="F1300" s="49"/>
      <c r="G1300" s="181"/>
      <c r="H1300" s="49"/>
      <c r="I1300" s="49"/>
      <c r="J1300" s="182"/>
      <c r="K1300" s="182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</row>
    <row r="1301" spans="1:38" ht="15.75" x14ac:dyDescent="0.25">
      <c r="A1301" s="37"/>
      <c r="B1301" s="49"/>
      <c r="C1301" s="49"/>
      <c r="D1301" s="49"/>
      <c r="E1301" s="49"/>
      <c r="F1301" s="49"/>
      <c r="G1301" s="181"/>
      <c r="H1301" s="49"/>
      <c r="I1301" s="49"/>
      <c r="J1301" s="182"/>
      <c r="K1301" s="182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</row>
    <row r="1302" spans="1:38" ht="15.75" x14ac:dyDescent="0.25">
      <c r="A1302" s="37"/>
      <c r="B1302" s="49"/>
      <c r="C1302" s="49"/>
      <c r="D1302" s="49"/>
      <c r="E1302" s="49"/>
      <c r="F1302" s="49"/>
      <c r="G1302" s="181"/>
      <c r="H1302" s="49"/>
      <c r="I1302" s="49"/>
      <c r="J1302" s="182"/>
      <c r="K1302" s="182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</row>
    <row r="1303" spans="1:38" ht="15.75" x14ac:dyDescent="0.25">
      <c r="A1303" s="37"/>
      <c r="B1303" s="49"/>
      <c r="C1303" s="49"/>
      <c r="D1303" s="49"/>
      <c r="E1303" s="49"/>
      <c r="F1303" s="49"/>
      <c r="G1303" s="181"/>
      <c r="H1303" s="49"/>
      <c r="I1303" s="49"/>
      <c r="J1303" s="182"/>
      <c r="K1303" s="182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</row>
    <row r="1304" spans="1:38" ht="15.75" x14ac:dyDescent="0.25">
      <c r="A1304" s="37"/>
      <c r="B1304" s="49"/>
      <c r="C1304" s="49"/>
      <c r="D1304" s="49"/>
      <c r="E1304" s="49"/>
      <c r="F1304" s="49"/>
      <c r="G1304" s="181"/>
      <c r="H1304" s="49"/>
      <c r="I1304" s="49"/>
      <c r="J1304" s="182"/>
      <c r="K1304" s="182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</row>
    <row r="1305" spans="1:38" ht="15.75" x14ac:dyDescent="0.25">
      <c r="A1305" s="37"/>
      <c r="B1305" s="49"/>
      <c r="C1305" s="49"/>
      <c r="D1305" s="49"/>
      <c r="E1305" s="49"/>
      <c r="F1305" s="49"/>
      <c r="G1305" s="181"/>
      <c r="H1305" s="49"/>
      <c r="I1305" s="49"/>
      <c r="J1305" s="182"/>
      <c r="K1305" s="182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</row>
    <row r="1306" spans="1:38" ht="15.75" x14ac:dyDescent="0.25">
      <c r="A1306" s="37"/>
      <c r="B1306" s="49"/>
      <c r="C1306" s="49"/>
      <c r="D1306" s="49"/>
      <c r="E1306" s="49"/>
      <c r="F1306" s="49"/>
      <c r="G1306" s="181"/>
      <c r="H1306" s="49"/>
      <c r="I1306" s="49"/>
      <c r="J1306" s="182"/>
      <c r="K1306" s="182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</row>
    <row r="1307" spans="1:38" ht="15.75" x14ac:dyDescent="0.25">
      <c r="A1307" s="37"/>
      <c r="B1307" s="49"/>
      <c r="C1307" s="49"/>
      <c r="D1307" s="49"/>
      <c r="E1307" s="49"/>
      <c r="F1307" s="49"/>
      <c r="G1307" s="181"/>
      <c r="H1307" s="49"/>
      <c r="I1307" s="49"/>
      <c r="J1307" s="182"/>
      <c r="K1307" s="182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</row>
    <row r="1308" spans="1:38" ht="15.75" x14ac:dyDescent="0.25">
      <c r="A1308" s="37"/>
      <c r="B1308" s="49"/>
      <c r="C1308" s="49"/>
      <c r="D1308" s="49"/>
      <c r="E1308" s="49"/>
      <c r="F1308" s="49"/>
      <c r="G1308" s="181"/>
      <c r="H1308" s="49"/>
      <c r="I1308" s="49"/>
      <c r="J1308" s="182"/>
      <c r="K1308" s="182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</row>
    <row r="1309" spans="1:38" ht="15.75" x14ac:dyDescent="0.25">
      <c r="A1309" s="37"/>
      <c r="B1309" s="49"/>
      <c r="C1309" s="49"/>
      <c r="D1309" s="49"/>
      <c r="E1309" s="49"/>
      <c r="F1309" s="49"/>
      <c r="G1309" s="181"/>
      <c r="H1309" s="49"/>
      <c r="I1309" s="49"/>
      <c r="J1309" s="182"/>
      <c r="K1309" s="182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</row>
    <row r="1310" spans="1:38" ht="15.75" x14ac:dyDescent="0.25">
      <c r="A1310" s="37"/>
      <c r="B1310" s="49"/>
      <c r="C1310" s="49"/>
      <c r="D1310" s="49"/>
      <c r="E1310" s="49"/>
      <c r="F1310" s="49"/>
      <c r="G1310" s="181"/>
      <c r="H1310" s="49"/>
      <c r="I1310" s="49"/>
      <c r="J1310" s="182"/>
      <c r="K1310" s="182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</row>
    <row r="1311" spans="1:38" ht="15.75" x14ac:dyDescent="0.25">
      <c r="A1311" s="37"/>
      <c r="B1311" s="49"/>
      <c r="C1311" s="49"/>
      <c r="D1311" s="49"/>
      <c r="E1311" s="49"/>
      <c r="F1311" s="49"/>
      <c r="G1311" s="181"/>
      <c r="H1311" s="49"/>
      <c r="I1311" s="49"/>
      <c r="J1311" s="182"/>
      <c r="K1311" s="182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</row>
    <row r="1312" spans="1:38" ht="15.75" x14ac:dyDescent="0.25">
      <c r="A1312" s="37"/>
      <c r="B1312" s="49"/>
      <c r="C1312" s="49"/>
      <c r="D1312" s="49"/>
      <c r="E1312" s="49"/>
      <c r="F1312" s="49"/>
      <c r="G1312" s="181"/>
      <c r="H1312" s="49"/>
      <c r="I1312" s="49"/>
      <c r="J1312" s="182"/>
      <c r="K1312" s="182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</row>
    <row r="1313" spans="1:38" ht="15.75" x14ac:dyDescent="0.25">
      <c r="A1313" s="37"/>
      <c r="B1313" s="49"/>
      <c r="C1313" s="49"/>
      <c r="D1313" s="49"/>
      <c r="E1313" s="49"/>
      <c r="F1313" s="49"/>
      <c r="G1313" s="181"/>
      <c r="H1313" s="49"/>
      <c r="I1313" s="49"/>
      <c r="J1313" s="182"/>
      <c r="K1313" s="182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</row>
    <row r="1314" spans="1:38" ht="15.75" x14ac:dyDescent="0.25">
      <c r="A1314" s="37"/>
      <c r="B1314" s="49"/>
      <c r="C1314" s="49"/>
      <c r="D1314" s="49"/>
      <c r="E1314" s="49"/>
      <c r="F1314" s="49"/>
      <c r="G1314" s="181"/>
      <c r="H1314" s="49"/>
      <c r="I1314" s="49"/>
      <c r="J1314" s="182"/>
      <c r="K1314" s="182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</row>
    <row r="1315" spans="1:38" ht="15.75" x14ac:dyDescent="0.25">
      <c r="A1315" s="37"/>
      <c r="B1315" s="49"/>
      <c r="C1315" s="49"/>
      <c r="D1315" s="49"/>
      <c r="E1315" s="49"/>
      <c r="F1315" s="49"/>
      <c r="G1315" s="181"/>
      <c r="H1315" s="49"/>
      <c r="I1315" s="49"/>
      <c r="J1315" s="182"/>
      <c r="K1315" s="182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</row>
    <row r="1316" spans="1:38" ht="15.75" x14ac:dyDescent="0.25">
      <c r="A1316" s="37"/>
      <c r="B1316" s="49"/>
      <c r="C1316" s="49"/>
      <c r="D1316" s="49"/>
      <c r="E1316" s="49"/>
      <c r="F1316" s="49"/>
      <c r="G1316" s="181"/>
      <c r="H1316" s="49"/>
      <c r="I1316" s="49"/>
      <c r="J1316" s="182"/>
      <c r="K1316" s="182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</row>
    <row r="1317" spans="1:38" ht="15.75" x14ac:dyDescent="0.25">
      <c r="A1317" s="37"/>
      <c r="B1317" s="49"/>
      <c r="C1317" s="49"/>
      <c r="D1317" s="49"/>
      <c r="E1317" s="49"/>
      <c r="F1317" s="49"/>
      <c r="G1317" s="181"/>
      <c r="H1317" s="49"/>
      <c r="I1317" s="49"/>
      <c r="J1317" s="182"/>
      <c r="K1317" s="182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</row>
    <row r="1318" spans="1:38" ht="15.75" x14ac:dyDescent="0.25">
      <c r="A1318" s="37"/>
      <c r="B1318" s="49"/>
      <c r="C1318" s="49"/>
      <c r="D1318" s="49"/>
      <c r="E1318" s="49"/>
      <c r="F1318" s="49"/>
      <c r="G1318" s="181"/>
      <c r="H1318" s="49"/>
      <c r="I1318" s="49"/>
      <c r="J1318" s="182"/>
      <c r="K1318" s="182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</row>
    <row r="1319" spans="1:38" ht="15.75" x14ac:dyDescent="0.25">
      <c r="A1319" s="37"/>
      <c r="B1319" s="49"/>
      <c r="C1319" s="49"/>
      <c r="D1319" s="49"/>
      <c r="E1319" s="49"/>
      <c r="F1319" s="49"/>
      <c r="G1319" s="181"/>
      <c r="H1319" s="49"/>
      <c r="I1319" s="49"/>
      <c r="J1319" s="182"/>
      <c r="K1319" s="182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</row>
    <row r="1320" spans="1:38" ht="15.75" x14ac:dyDescent="0.25">
      <c r="A1320" s="37"/>
      <c r="B1320" s="49"/>
      <c r="C1320" s="49"/>
      <c r="D1320" s="49"/>
      <c r="E1320" s="49"/>
      <c r="F1320" s="49"/>
      <c r="G1320" s="181"/>
      <c r="H1320" s="49"/>
      <c r="I1320" s="49"/>
      <c r="J1320" s="182"/>
      <c r="K1320" s="182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</row>
    <row r="1321" spans="1:38" ht="15.75" x14ac:dyDescent="0.25">
      <c r="A1321" s="37"/>
      <c r="B1321" s="49"/>
      <c r="C1321" s="49"/>
      <c r="D1321" s="49"/>
      <c r="E1321" s="49"/>
      <c r="F1321" s="49"/>
      <c r="G1321" s="181"/>
      <c r="H1321" s="49"/>
      <c r="I1321" s="49"/>
      <c r="J1321" s="182"/>
      <c r="K1321" s="182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</row>
    <row r="1322" spans="1:38" ht="15.75" x14ac:dyDescent="0.25">
      <c r="A1322" s="37"/>
      <c r="B1322" s="49"/>
      <c r="C1322" s="49"/>
      <c r="D1322" s="49"/>
      <c r="E1322" s="49"/>
      <c r="F1322" s="49"/>
      <c r="G1322" s="181"/>
      <c r="H1322" s="49"/>
      <c r="I1322" s="49"/>
      <c r="J1322" s="182"/>
      <c r="K1322" s="182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</row>
    <row r="1323" spans="1:38" ht="15.75" x14ac:dyDescent="0.25">
      <c r="A1323" s="37"/>
      <c r="B1323" s="49"/>
      <c r="C1323" s="49"/>
      <c r="D1323" s="49"/>
      <c r="E1323" s="49"/>
      <c r="F1323" s="49"/>
      <c r="G1323" s="181"/>
      <c r="H1323" s="49"/>
      <c r="I1323" s="49"/>
      <c r="J1323" s="182"/>
      <c r="K1323" s="182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</row>
    <row r="1324" spans="1:38" ht="15.75" x14ac:dyDescent="0.25">
      <c r="A1324" s="37"/>
      <c r="B1324" s="49"/>
      <c r="C1324" s="49"/>
      <c r="D1324" s="49"/>
      <c r="E1324" s="49"/>
      <c r="F1324" s="49"/>
      <c r="G1324" s="181"/>
      <c r="H1324" s="49"/>
      <c r="I1324" s="49"/>
      <c r="J1324" s="182"/>
      <c r="K1324" s="182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</row>
    <row r="1325" spans="1:38" ht="15.75" x14ac:dyDescent="0.25">
      <c r="A1325" s="37"/>
      <c r="B1325" s="49"/>
      <c r="C1325" s="49"/>
      <c r="D1325" s="49"/>
      <c r="E1325" s="49"/>
      <c r="F1325" s="49"/>
      <c r="G1325" s="181"/>
      <c r="H1325" s="49"/>
      <c r="I1325" s="49"/>
      <c r="J1325" s="182"/>
      <c r="K1325" s="182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</row>
    <row r="1326" spans="1:38" ht="15.75" x14ac:dyDescent="0.25">
      <c r="A1326" s="37"/>
      <c r="B1326" s="49"/>
      <c r="C1326" s="49"/>
      <c r="D1326" s="49"/>
      <c r="E1326" s="49"/>
      <c r="F1326" s="49"/>
      <c r="G1326" s="181"/>
      <c r="H1326" s="49"/>
      <c r="I1326" s="49"/>
      <c r="J1326" s="182"/>
      <c r="K1326" s="182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</row>
    <row r="1327" spans="1:38" ht="15.75" x14ac:dyDescent="0.25">
      <c r="A1327" s="37"/>
      <c r="B1327" s="49"/>
      <c r="C1327" s="49"/>
      <c r="D1327" s="49"/>
      <c r="E1327" s="49"/>
      <c r="F1327" s="49"/>
      <c r="G1327" s="181"/>
      <c r="H1327" s="49"/>
      <c r="I1327" s="49"/>
      <c r="J1327" s="182"/>
      <c r="K1327" s="182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</row>
    <row r="1328" spans="1:38" ht="15.75" x14ac:dyDescent="0.25">
      <c r="A1328" s="37"/>
      <c r="B1328" s="49"/>
      <c r="C1328" s="49"/>
      <c r="D1328" s="49"/>
      <c r="E1328" s="49"/>
      <c r="F1328" s="49"/>
      <c r="G1328" s="181"/>
      <c r="H1328" s="49"/>
      <c r="I1328" s="49"/>
      <c r="J1328" s="182"/>
      <c r="K1328" s="182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</row>
    <row r="1329" spans="1:38" ht="15.75" x14ac:dyDescent="0.25">
      <c r="A1329" s="37"/>
      <c r="B1329" s="49"/>
      <c r="C1329" s="49"/>
      <c r="D1329" s="49"/>
      <c r="E1329" s="49"/>
      <c r="F1329" s="49"/>
      <c r="G1329" s="181"/>
      <c r="H1329" s="49"/>
      <c r="I1329" s="49"/>
      <c r="J1329" s="182"/>
      <c r="K1329" s="182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</row>
    <row r="1330" spans="1:38" ht="15.75" x14ac:dyDescent="0.25">
      <c r="A1330" s="37"/>
      <c r="B1330" s="49"/>
      <c r="C1330" s="49"/>
      <c r="D1330" s="49"/>
      <c r="E1330" s="49"/>
      <c r="F1330" s="49"/>
      <c r="G1330" s="181"/>
      <c r="H1330" s="49"/>
      <c r="I1330" s="49"/>
      <c r="J1330" s="182"/>
      <c r="K1330" s="182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</row>
    <row r="1331" spans="1:38" ht="15.75" x14ac:dyDescent="0.25">
      <c r="A1331" s="37"/>
      <c r="B1331" s="49"/>
      <c r="C1331" s="49"/>
      <c r="D1331" s="49"/>
      <c r="E1331" s="49"/>
      <c r="F1331" s="49"/>
      <c r="G1331" s="181"/>
      <c r="H1331" s="49"/>
      <c r="I1331" s="49"/>
      <c r="J1331" s="182"/>
      <c r="K1331" s="182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</row>
    <row r="1332" spans="1:38" ht="15.75" x14ac:dyDescent="0.25">
      <c r="A1332" s="37"/>
      <c r="B1332" s="49"/>
      <c r="C1332" s="49"/>
      <c r="D1332" s="49"/>
      <c r="E1332" s="49"/>
      <c r="F1332" s="49"/>
      <c r="G1332" s="181"/>
      <c r="H1332" s="49"/>
      <c r="I1332" s="49"/>
      <c r="J1332" s="182"/>
      <c r="K1332" s="182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</row>
    <row r="1333" spans="1:38" ht="15.75" x14ac:dyDescent="0.25">
      <c r="A1333" s="37"/>
      <c r="B1333" s="49"/>
      <c r="C1333" s="49"/>
      <c r="D1333" s="49"/>
      <c r="E1333" s="49"/>
      <c r="F1333" s="49"/>
      <c r="G1333" s="181"/>
      <c r="H1333" s="49"/>
      <c r="I1333" s="49"/>
      <c r="J1333" s="182"/>
      <c r="K1333" s="182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</row>
    <row r="1334" spans="1:38" ht="15.75" x14ac:dyDescent="0.25">
      <c r="A1334" s="37"/>
      <c r="B1334" s="49"/>
      <c r="C1334" s="49"/>
      <c r="D1334" s="49"/>
      <c r="E1334" s="49"/>
      <c r="F1334" s="49"/>
      <c r="G1334" s="181"/>
      <c r="H1334" s="49"/>
      <c r="I1334" s="49"/>
      <c r="J1334" s="182"/>
      <c r="K1334" s="182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</row>
    <row r="1335" spans="1:38" ht="15.75" x14ac:dyDescent="0.25">
      <c r="A1335" s="37"/>
      <c r="B1335" s="49"/>
      <c r="C1335" s="49"/>
      <c r="D1335" s="49"/>
      <c r="E1335" s="49"/>
      <c r="F1335" s="49"/>
      <c r="G1335" s="181"/>
      <c r="H1335" s="49"/>
      <c r="I1335" s="49"/>
      <c r="J1335" s="182"/>
      <c r="K1335" s="182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</row>
    <row r="1336" spans="1:38" ht="15.75" x14ac:dyDescent="0.25">
      <c r="A1336" s="37"/>
      <c r="B1336" s="49"/>
      <c r="C1336" s="49"/>
      <c r="D1336" s="49"/>
      <c r="E1336" s="49"/>
      <c r="F1336" s="49"/>
      <c r="G1336" s="181"/>
      <c r="H1336" s="49"/>
      <c r="I1336" s="49"/>
      <c r="J1336" s="182"/>
      <c r="K1336" s="182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</row>
    <row r="1337" spans="1:38" ht="15.75" x14ac:dyDescent="0.25">
      <c r="A1337" s="37"/>
      <c r="B1337" s="49"/>
      <c r="C1337" s="49"/>
      <c r="D1337" s="49"/>
      <c r="E1337" s="49"/>
      <c r="F1337" s="49"/>
      <c r="G1337" s="181"/>
      <c r="H1337" s="49"/>
      <c r="I1337" s="49"/>
      <c r="J1337" s="182"/>
      <c r="K1337" s="182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</row>
    <row r="1338" spans="1:38" ht="15.75" x14ac:dyDescent="0.25">
      <c r="A1338" s="37"/>
      <c r="B1338" s="49"/>
      <c r="C1338" s="49"/>
      <c r="D1338" s="49"/>
      <c r="E1338" s="49"/>
      <c r="F1338" s="49"/>
      <c r="G1338" s="181"/>
      <c r="H1338" s="49"/>
      <c r="I1338" s="49"/>
      <c r="J1338" s="182"/>
      <c r="K1338" s="182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</row>
    <row r="1339" spans="1:38" ht="15.75" x14ac:dyDescent="0.25">
      <c r="A1339" s="37"/>
      <c r="B1339" s="49"/>
      <c r="C1339" s="49"/>
      <c r="D1339" s="49"/>
      <c r="E1339" s="49"/>
      <c r="F1339" s="49"/>
      <c r="G1339" s="181"/>
      <c r="H1339" s="49"/>
      <c r="I1339" s="49"/>
      <c r="J1339" s="182"/>
      <c r="K1339" s="182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</row>
    <row r="1340" spans="1:38" ht="15.75" x14ac:dyDescent="0.25">
      <c r="A1340" s="37"/>
      <c r="B1340" s="49"/>
      <c r="C1340" s="49"/>
      <c r="D1340" s="49"/>
      <c r="E1340" s="49"/>
      <c r="F1340" s="49"/>
      <c r="G1340" s="181"/>
      <c r="H1340" s="49"/>
      <c r="I1340" s="49"/>
      <c r="J1340" s="182"/>
      <c r="K1340" s="182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</row>
    <row r="1341" spans="1:38" ht="15.75" x14ac:dyDescent="0.25">
      <c r="A1341" s="37"/>
      <c r="B1341" s="49"/>
      <c r="C1341" s="49"/>
      <c r="D1341" s="49"/>
      <c r="E1341" s="49"/>
      <c r="F1341" s="49"/>
      <c r="G1341" s="181"/>
      <c r="H1341" s="49"/>
      <c r="I1341" s="49"/>
      <c r="J1341" s="182"/>
      <c r="K1341" s="182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</row>
    <row r="1342" spans="1:38" ht="15.75" x14ac:dyDescent="0.25">
      <c r="A1342" s="37"/>
      <c r="B1342" s="49"/>
      <c r="C1342" s="49"/>
      <c r="D1342" s="49"/>
      <c r="E1342" s="49"/>
      <c r="F1342" s="49"/>
      <c r="G1342" s="181"/>
      <c r="H1342" s="49"/>
      <c r="I1342" s="49"/>
      <c r="J1342" s="182"/>
      <c r="K1342" s="182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</row>
    <row r="1343" spans="1:38" ht="15.75" x14ac:dyDescent="0.25">
      <c r="A1343" s="37"/>
      <c r="B1343" s="49"/>
      <c r="C1343" s="49"/>
      <c r="D1343" s="49"/>
      <c r="E1343" s="49"/>
      <c r="F1343" s="49"/>
      <c r="G1343" s="181"/>
      <c r="H1343" s="49"/>
      <c r="I1343" s="49"/>
      <c r="J1343" s="182"/>
      <c r="K1343" s="182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</row>
    <row r="1344" spans="1:38" ht="15.75" x14ac:dyDescent="0.25">
      <c r="A1344" s="37"/>
      <c r="B1344" s="49"/>
      <c r="C1344" s="49"/>
      <c r="D1344" s="49"/>
      <c r="E1344" s="49"/>
      <c r="F1344" s="49"/>
      <c r="G1344" s="181"/>
      <c r="H1344" s="49"/>
      <c r="I1344" s="49"/>
      <c r="J1344" s="182"/>
      <c r="K1344" s="182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</row>
    <row r="1345" spans="1:38" ht="15.75" x14ac:dyDescent="0.25">
      <c r="A1345" s="37"/>
      <c r="B1345" s="49"/>
      <c r="C1345" s="49"/>
      <c r="D1345" s="49"/>
      <c r="E1345" s="49"/>
      <c r="F1345" s="49"/>
      <c r="G1345" s="181"/>
      <c r="H1345" s="49"/>
      <c r="I1345" s="49"/>
      <c r="J1345" s="182"/>
      <c r="K1345" s="182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</row>
    <row r="1346" spans="1:38" ht="15.75" x14ac:dyDescent="0.25">
      <c r="A1346" s="37"/>
      <c r="B1346" s="49"/>
      <c r="C1346" s="49"/>
      <c r="D1346" s="49"/>
      <c r="E1346" s="49"/>
      <c r="F1346" s="49"/>
      <c r="G1346" s="181"/>
      <c r="H1346" s="49"/>
      <c r="I1346" s="49"/>
      <c r="J1346" s="182"/>
      <c r="K1346" s="182"/>
      <c r="L1346" s="49"/>
      <c r="M1346" s="49"/>
      <c r="N1346" s="49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</row>
    <row r="1347" spans="1:38" ht="15.75" x14ac:dyDescent="0.25">
      <c r="A1347" s="37"/>
      <c r="B1347" s="49"/>
      <c r="C1347" s="49"/>
      <c r="D1347" s="49"/>
      <c r="E1347" s="49"/>
      <c r="F1347" s="49"/>
      <c r="G1347" s="181"/>
      <c r="H1347" s="49"/>
      <c r="I1347" s="49"/>
      <c r="J1347" s="182"/>
      <c r="K1347" s="182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</row>
    <row r="1348" spans="1:38" ht="15.75" x14ac:dyDescent="0.25">
      <c r="A1348" s="37"/>
      <c r="B1348" s="49"/>
      <c r="C1348" s="49"/>
      <c r="D1348" s="49"/>
      <c r="E1348" s="49"/>
      <c r="F1348" s="49"/>
      <c r="G1348" s="181"/>
      <c r="H1348" s="49"/>
      <c r="I1348" s="49"/>
      <c r="J1348" s="182"/>
      <c r="K1348" s="182"/>
      <c r="L1348" s="49"/>
      <c r="M1348" s="49"/>
      <c r="N1348" s="49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</row>
    <row r="1349" spans="1:38" ht="15.75" x14ac:dyDescent="0.25">
      <c r="A1349" s="37"/>
      <c r="B1349" s="49"/>
      <c r="C1349" s="49"/>
      <c r="D1349" s="49"/>
      <c r="E1349" s="49"/>
      <c r="F1349" s="49"/>
      <c r="G1349" s="181"/>
      <c r="H1349" s="49"/>
      <c r="I1349" s="49"/>
      <c r="J1349" s="182"/>
      <c r="K1349" s="182"/>
      <c r="L1349" s="49"/>
      <c r="M1349" s="49"/>
      <c r="N1349" s="49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</row>
    <row r="1350" spans="1:38" ht="15.75" x14ac:dyDescent="0.25">
      <c r="A1350" s="37"/>
      <c r="B1350" s="49"/>
      <c r="C1350" s="49"/>
      <c r="D1350" s="49"/>
      <c r="E1350" s="49"/>
      <c r="F1350" s="49"/>
      <c r="G1350" s="181"/>
      <c r="H1350" s="49"/>
      <c r="I1350" s="49"/>
      <c r="J1350" s="182"/>
      <c r="K1350" s="182"/>
      <c r="L1350" s="49"/>
      <c r="M1350" s="49"/>
      <c r="N1350" s="49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</row>
    <row r="1351" spans="1:38" ht="15.75" x14ac:dyDescent="0.25">
      <c r="A1351" s="37"/>
      <c r="B1351" s="49"/>
      <c r="C1351" s="49"/>
      <c r="D1351" s="49"/>
      <c r="E1351" s="49"/>
      <c r="F1351" s="49"/>
      <c r="G1351" s="181"/>
      <c r="H1351" s="49"/>
      <c r="I1351" s="49"/>
      <c r="J1351" s="182"/>
      <c r="K1351" s="182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</row>
    <row r="1352" spans="1:38" ht="15.75" x14ac:dyDescent="0.25">
      <c r="A1352" s="37"/>
      <c r="B1352" s="49"/>
      <c r="C1352" s="49"/>
      <c r="D1352" s="49"/>
      <c r="E1352" s="49"/>
      <c r="F1352" s="49"/>
      <c r="G1352" s="181"/>
      <c r="H1352" s="49"/>
      <c r="I1352" s="49"/>
      <c r="J1352" s="182"/>
      <c r="K1352" s="182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</row>
    <row r="1353" spans="1:38" ht="15.75" x14ac:dyDescent="0.25">
      <c r="A1353" s="37"/>
      <c r="B1353" s="49"/>
      <c r="C1353" s="49"/>
      <c r="D1353" s="49"/>
      <c r="E1353" s="49"/>
      <c r="F1353" s="49"/>
      <c r="G1353" s="181"/>
      <c r="H1353" s="49"/>
      <c r="I1353" s="49"/>
      <c r="J1353" s="182"/>
      <c r="K1353" s="182"/>
      <c r="L1353" s="49"/>
      <c r="M1353" s="49"/>
      <c r="N1353" s="49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</row>
    <row r="1354" spans="1:38" ht="15.75" x14ac:dyDescent="0.25">
      <c r="A1354" s="37"/>
      <c r="B1354" s="49"/>
      <c r="C1354" s="49"/>
      <c r="D1354" s="49"/>
      <c r="E1354" s="49"/>
      <c r="F1354" s="49"/>
      <c r="G1354" s="181"/>
      <c r="H1354" s="49"/>
      <c r="I1354" s="49"/>
      <c r="J1354" s="182"/>
      <c r="K1354" s="182"/>
      <c r="L1354" s="49"/>
      <c r="M1354" s="49"/>
      <c r="N1354" s="49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</row>
    <row r="1355" spans="1:38" ht="15.75" x14ac:dyDescent="0.25">
      <c r="A1355" s="37"/>
      <c r="B1355" s="49"/>
      <c r="C1355" s="49"/>
      <c r="D1355" s="49"/>
      <c r="E1355" s="49"/>
      <c r="F1355" s="49"/>
      <c r="G1355" s="181"/>
      <c r="H1355" s="49"/>
      <c r="I1355" s="49"/>
      <c r="J1355" s="182"/>
      <c r="K1355" s="182"/>
      <c r="L1355" s="49"/>
      <c r="M1355" s="49"/>
      <c r="N1355" s="49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</row>
    <row r="1356" spans="1:38" ht="15.75" x14ac:dyDescent="0.25">
      <c r="A1356" s="37"/>
      <c r="B1356" s="49"/>
      <c r="C1356" s="49"/>
      <c r="D1356" s="49"/>
      <c r="E1356" s="49"/>
      <c r="F1356" s="49"/>
      <c r="G1356" s="181"/>
      <c r="H1356" s="49"/>
      <c r="I1356" s="49"/>
      <c r="J1356" s="182"/>
      <c r="K1356" s="182"/>
      <c r="L1356" s="49"/>
      <c r="M1356" s="49"/>
      <c r="N1356" s="49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</row>
    <row r="1357" spans="1:38" ht="15.75" x14ac:dyDescent="0.25">
      <c r="A1357" s="37"/>
      <c r="B1357" s="49"/>
      <c r="C1357" s="49"/>
      <c r="D1357" s="49"/>
      <c r="E1357" s="49"/>
      <c r="F1357" s="49"/>
      <c r="G1357" s="181"/>
      <c r="H1357" s="49"/>
      <c r="I1357" s="49"/>
      <c r="J1357" s="182"/>
      <c r="K1357" s="182"/>
      <c r="L1357" s="49"/>
      <c r="M1357" s="49"/>
      <c r="N1357" s="49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</row>
    <row r="1358" spans="1:38" ht="15.75" x14ac:dyDescent="0.25">
      <c r="A1358" s="37"/>
      <c r="B1358" s="49"/>
      <c r="C1358" s="49"/>
      <c r="D1358" s="49"/>
      <c r="E1358" s="49"/>
      <c r="F1358" s="49"/>
      <c r="G1358" s="181"/>
      <c r="H1358" s="49"/>
      <c r="I1358" s="49"/>
      <c r="J1358" s="182"/>
      <c r="K1358" s="182"/>
      <c r="L1358" s="49"/>
      <c r="M1358" s="49"/>
      <c r="N1358" s="49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</row>
    <row r="1359" spans="1:38" ht="15.75" x14ac:dyDescent="0.25">
      <c r="A1359" s="37"/>
      <c r="B1359" s="49"/>
      <c r="C1359" s="49"/>
      <c r="D1359" s="49"/>
      <c r="E1359" s="49"/>
      <c r="F1359" s="49"/>
      <c r="G1359" s="181"/>
      <c r="H1359" s="49"/>
      <c r="I1359" s="49"/>
      <c r="J1359" s="182"/>
      <c r="K1359" s="182"/>
      <c r="L1359" s="49"/>
      <c r="M1359" s="49"/>
      <c r="N1359" s="49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</row>
    <row r="1360" spans="1:38" ht="15.75" x14ac:dyDescent="0.25">
      <c r="A1360" s="37"/>
      <c r="B1360" s="49"/>
      <c r="C1360" s="49"/>
      <c r="D1360" s="49"/>
      <c r="E1360" s="49"/>
      <c r="F1360" s="49"/>
      <c r="G1360" s="181"/>
      <c r="H1360" s="49"/>
      <c r="I1360" s="49"/>
      <c r="J1360" s="182"/>
      <c r="K1360" s="182"/>
      <c r="L1360" s="49"/>
      <c r="M1360" s="49"/>
      <c r="N1360" s="49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</row>
    <row r="1361" spans="1:38" ht="15.75" x14ac:dyDescent="0.25">
      <c r="A1361" s="37"/>
      <c r="B1361" s="49"/>
      <c r="C1361" s="49"/>
      <c r="D1361" s="49"/>
      <c r="E1361" s="49"/>
      <c r="F1361" s="49"/>
      <c r="G1361" s="181"/>
      <c r="H1361" s="49"/>
      <c r="I1361" s="49"/>
      <c r="J1361" s="182"/>
      <c r="K1361" s="182"/>
      <c r="L1361" s="49"/>
      <c r="M1361" s="49"/>
      <c r="N1361" s="4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</row>
    <row r="1362" spans="1:38" ht="15.75" x14ac:dyDescent="0.25">
      <c r="A1362" s="37"/>
      <c r="B1362" s="49"/>
      <c r="C1362" s="49"/>
      <c r="D1362" s="49"/>
      <c r="E1362" s="49"/>
      <c r="F1362" s="49"/>
      <c r="G1362" s="181"/>
      <c r="H1362" s="49"/>
      <c r="I1362" s="49"/>
      <c r="J1362" s="182"/>
      <c r="K1362" s="182"/>
      <c r="L1362" s="49"/>
      <c r="M1362" s="49"/>
      <c r="N1362" s="49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</row>
    <row r="1363" spans="1:38" ht="15.75" x14ac:dyDescent="0.25">
      <c r="A1363" s="37"/>
      <c r="B1363" s="49"/>
      <c r="C1363" s="49"/>
      <c r="D1363" s="49"/>
      <c r="E1363" s="49"/>
      <c r="F1363" s="49"/>
      <c r="G1363" s="181"/>
      <c r="H1363" s="49"/>
      <c r="I1363" s="49"/>
      <c r="J1363" s="182"/>
      <c r="K1363" s="182"/>
      <c r="L1363" s="49"/>
      <c r="M1363" s="49"/>
      <c r="N1363" s="49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</row>
    <row r="1364" spans="1:38" ht="15.75" x14ac:dyDescent="0.25">
      <c r="A1364" s="37"/>
      <c r="B1364" s="49"/>
      <c r="C1364" s="49"/>
      <c r="D1364" s="49"/>
      <c r="E1364" s="49"/>
      <c r="F1364" s="49"/>
      <c r="G1364" s="181"/>
      <c r="H1364" s="49"/>
      <c r="I1364" s="49"/>
      <c r="J1364" s="182"/>
      <c r="K1364" s="182"/>
      <c r="L1364" s="49"/>
      <c r="M1364" s="49"/>
      <c r="N1364" s="49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</row>
    <row r="1365" spans="1:38" ht="15.75" x14ac:dyDescent="0.25">
      <c r="A1365" s="37"/>
      <c r="B1365" s="49"/>
      <c r="C1365" s="49"/>
      <c r="D1365" s="49"/>
      <c r="E1365" s="49"/>
      <c r="F1365" s="49"/>
      <c r="G1365" s="181"/>
      <c r="H1365" s="49"/>
      <c r="I1365" s="49"/>
      <c r="J1365" s="182"/>
      <c r="K1365" s="182"/>
      <c r="L1365" s="49"/>
      <c r="M1365" s="49"/>
      <c r="N1365" s="49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</row>
    <row r="1366" spans="1:38" ht="15.75" x14ac:dyDescent="0.25">
      <c r="A1366" s="37"/>
      <c r="B1366" s="49"/>
      <c r="C1366" s="49"/>
      <c r="D1366" s="49"/>
      <c r="E1366" s="49"/>
      <c r="F1366" s="49"/>
      <c r="G1366" s="181"/>
      <c r="H1366" s="49"/>
      <c r="I1366" s="49"/>
      <c r="J1366" s="182"/>
      <c r="K1366" s="182"/>
      <c r="L1366" s="49"/>
      <c r="M1366" s="49"/>
      <c r="N1366" s="49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</row>
    <row r="1367" spans="1:38" ht="15.75" x14ac:dyDescent="0.25">
      <c r="A1367" s="37"/>
      <c r="B1367" s="49"/>
      <c r="C1367" s="49"/>
      <c r="D1367" s="49"/>
      <c r="E1367" s="49"/>
      <c r="F1367" s="49"/>
      <c r="G1367" s="181"/>
      <c r="H1367" s="49"/>
      <c r="I1367" s="49"/>
      <c r="J1367" s="182"/>
      <c r="K1367" s="182"/>
      <c r="L1367" s="49"/>
      <c r="M1367" s="49"/>
      <c r="N1367" s="49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</row>
    <row r="1368" spans="1:38" ht="15.75" x14ac:dyDescent="0.25">
      <c r="A1368" s="37"/>
      <c r="B1368" s="49"/>
      <c r="C1368" s="49"/>
      <c r="D1368" s="49"/>
      <c r="E1368" s="49"/>
      <c r="F1368" s="49"/>
      <c r="G1368" s="181"/>
      <c r="H1368" s="49"/>
      <c r="I1368" s="49"/>
      <c r="J1368" s="182"/>
      <c r="K1368" s="182"/>
      <c r="L1368" s="49"/>
      <c r="M1368" s="49"/>
      <c r="N1368" s="49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</row>
    <row r="1369" spans="1:38" ht="15.75" x14ac:dyDescent="0.25">
      <c r="A1369" s="37"/>
      <c r="B1369" s="49"/>
      <c r="C1369" s="49"/>
      <c r="D1369" s="49"/>
      <c r="E1369" s="49"/>
      <c r="F1369" s="49"/>
      <c r="G1369" s="181"/>
      <c r="H1369" s="49"/>
      <c r="I1369" s="49"/>
      <c r="J1369" s="182"/>
      <c r="K1369" s="182"/>
      <c r="L1369" s="49"/>
      <c r="M1369" s="49"/>
      <c r="N1369" s="49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</row>
    <row r="1370" spans="1:38" ht="15.75" x14ac:dyDescent="0.25">
      <c r="A1370" s="37"/>
      <c r="B1370" s="49"/>
      <c r="C1370" s="49"/>
      <c r="D1370" s="49"/>
      <c r="E1370" s="49"/>
      <c r="F1370" s="49"/>
      <c r="G1370" s="181"/>
      <c r="H1370" s="49"/>
      <c r="I1370" s="49"/>
      <c r="J1370" s="182"/>
      <c r="K1370" s="182"/>
      <c r="L1370" s="49"/>
      <c r="M1370" s="49"/>
      <c r="N1370" s="49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</row>
    <row r="1371" spans="1:38" ht="15.75" x14ac:dyDescent="0.25">
      <c r="A1371" s="37"/>
      <c r="B1371" s="49"/>
      <c r="C1371" s="49"/>
      <c r="D1371" s="49"/>
      <c r="E1371" s="49"/>
      <c r="F1371" s="49"/>
      <c r="G1371" s="181"/>
      <c r="H1371" s="49"/>
      <c r="I1371" s="49"/>
      <c r="J1371" s="182"/>
      <c r="K1371" s="182"/>
      <c r="L1371" s="49"/>
      <c r="M1371" s="49"/>
      <c r="N1371" s="49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</row>
    <row r="1372" spans="1:38" ht="15.75" x14ac:dyDescent="0.25">
      <c r="A1372" s="37"/>
      <c r="B1372" s="49"/>
      <c r="C1372" s="49"/>
      <c r="D1372" s="49"/>
      <c r="E1372" s="49"/>
      <c r="F1372" s="49"/>
      <c r="G1372" s="181"/>
      <c r="H1372" s="49"/>
      <c r="I1372" s="49"/>
      <c r="J1372" s="182"/>
      <c r="K1372" s="182"/>
      <c r="L1372" s="49"/>
      <c r="M1372" s="49"/>
      <c r="N1372" s="49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</row>
    <row r="1373" spans="1:38" ht="15.75" x14ac:dyDescent="0.25">
      <c r="A1373" s="37"/>
      <c r="B1373" s="49"/>
      <c r="C1373" s="49"/>
      <c r="D1373" s="49"/>
      <c r="E1373" s="49"/>
      <c r="F1373" s="49"/>
      <c r="G1373" s="181"/>
      <c r="H1373" s="49"/>
      <c r="I1373" s="49"/>
      <c r="J1373" s="182"/>
      <c r="K1373" s="182"/>
      <c r="L1373" s="49"/>
      <c r="M1373" s="49"/>
      <c r="N1373" s="49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</row>
    <row r="1374" spans="1:38" ht="15.75" x14ac:dyDescent="0.25">
      <c r="A1374" s="37"/>
      <c r="B1374" s="49"/>
      <c r="C1374" s="49"/>
      <c r="D1374" s="49"/>
      <c r="E1374" s="49"/>
      <c r="F1374" s="49"/>
      <c r="G1374" s="181"/>
      <c r="H1374" s="49"/>
      <c r="I1374" s="49"/>
      <c r="J1374" s="182"/>
      <c r="K1374" s="182"/>
      <c r="L1374" s="49"/>
      <c r="M1374" s="49"/>
      <c r="N1374" s="49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</row>
    <row r="1375" spans="1:38" ht="15.75" x14ac:dyDescent="0.25">
      <c r="A1375" s="37"/>
      <c r="B1375" s="49"/>
      <c r="C1375" s="49"/>
      <c r="D1375" s="49"/>
      <c r="E1375" s="49"/>
      <c r="F1375" s="49"/>
      <c r="G1375" s="181"/>
      <c r="H1375" s="49"/>
      <c r="I1375" s="49"/>
      <c r="J1375" s="182"/>
      <c r="K1375" s="182"/>
      <c r="L1375" s="49"/>
      <c r="M1375" s="49"/>
      <c r="N1375" s="49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</row>
    <row r="1376" spans="1:38" ht="15.75" x14ac:dyDescent="0.25">
      <c r="A1376" s="37"/>
      <c r="B1376" s="49"/>
      <c r="C1376" s="49"/>
      <c r="D1376" s="49"/>
      <c r="E1376" s="49"/>
      <c r="F1376" s="49"/>
      <c r="G1376" s="181"/>
      <c r="H1376" s="49"/>
      <c r="I1376" s="49"/>
      <c r="J1376" s="182"/>
      <c r="K1376" s="182"/>
      <c r="L1376" s="49"/>
      <c r="M1376" s="49"/>
      <c r="N1376" s="49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</row>
    <row r="1377" spans="1:38" ht="15.75" x14ac:dyDescent="0.25">
      <c r="A1377" s="37"/>
      <c r="B1377" s="49"/>
      <c r="C1377" s="49"/>
      <c r="D1377" s="49"/>
      <c r="E1377" s="49"/>
      <c r="F1377" s="49"/>
      <c r="G1377" s="181"/>
      <c r="H1377" s="49"/>
      <c r="I1377" s="49"/>
      <c r="J1377" s="182"/>
      <c r="K1377" s="182"/>
      <c r="L1377" s="49"/>
      <c r="M1377" s="49"/>
      <c r="N1377" s="4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</row>
    <row r="1378" spans="1:38" ht="15.75" x14ac:dyDescent="0.25">
      <c r="A1378" s="37"/>
      <c r="B1378" s="49"/>
      <c r="C1378" s="49"/>
      <c r="D1378" s="49"/>
      <c r="E1378" s="49"/>
      <c r="F1378" s="49"/>
      <c r="G1378" s="181"/>
      <c r="H1378" s="49"/>
      <c r="I1378" s="49"/>
      <c r="J1378" s="182"/>
      <c r="K1378" s="182"/>
      <c r="L1378" s="49"/>
      <c r="M1378" s="49"/>
      <c r="N1378" s="49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</row>
    <row r="1379" spans="1:38" ht="15.75" x14ac:dyDescent="0.25">
      <c r="A1379" s="37"/>
      <c r="B1379" s="49"/>
      <c r="C1379" s="49"/>
      <c r="D1379" s="49"/>
      <c r="E1379" s="49"/>
      <c r="F1379" s="49"/>
      <c r="G1379" s="181"/>
      <c r="H1379" s="49"/>
      <c r="I1379" s="49"/>
      <c r="J1379" s="182"/>
      <c r="K1379" s="182"/>
      <c r="L1379" s="49"/>
      <c r="M1379" s="49"/>
      <c r="N1379" s="49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</row>
    <row r="1380" spans="1:38" ht="15.75" x14ac:dyDescent="0.25">
      <c r="A1380" s="37"/>
      <c r="B1380" s="49"/>
      <c r="C1380" s="49"/>
      <c r="D1380" s="49"/>
      <c r="E1380" s="49"/>
      <c r="F1380" s="49"/>
      <c r="G1380" s="181"/>
      <c r="H1380" s="49"/>
      <c r="I1380" s="49"/>
      <c r="J1380" s="182"/>
      <c r="K1380" s="182"/>
      <c r="L1380" s="49"/>
      <c r="M1380" s="49"/>
      <c r="N1380" s="49"/>
      <c r="O1380" s="49"/>
      <c r="P1380" s="49"/>
      <c r="Q1380" s="49"/>
      <c r="R1380" s="49"/>
      <c r="S1380" s="49"/>
      <c r="T1380" s="49"/>
      <c r="U1380" s="49"/>
      <c r="V1380" s="49"/>
      <c r="W1380" s="49"/>
      <c r="X1380" s="49"/>
      <c r="Y1380" s="49"/>
      <c r="Z1380" s="49"/>
      <c r="AA1380" s="50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</row>
    <row r="1381" spans="1:38" ht="15.75" x14ac:dyDescent="0.25">
      <c r="A1381" s="37"/>
      <c r="B1381" s="49"/>
      <c r="C1381" s="49"/>
      <c r="D1381" s="49"/>
      <c r="E1381" s="49"/>
      <c r="F1381" s="49"/>
      <c r="G1381" s="181"/>
      <c r="H1381" s="49"/>
      <c r="I1381" s="49"/>
      <c r="J1381" s="182"/>
      <c r="K1381" s="182"/>
      <c r="L1381" s="49"/>
      <c r="M1381" s="49"/>
      <c r="N1381" s="49"/>
      <c r="O1381" s="49"/>
      <c r="P1381" s="49"/>
      <c r="Q1381" s="49"/>
      <c r="R1381" s="49"/>
      <c r="S1381" s="49"/>
      <c r="T1381" s="49"/>
      <c r="U1381" s="49"/>
      <c r="V1381" s="49"/>
      <c r="W1381" s="49"/>
      <c r="X1381" s="49"/>
      <c r="Y1381" s="49"/>
      <c r="Z1381" s="49"/>
      <c r="AA1381" s="50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</row>
    <row r="1382" spans="1:38" ht="15.75" x14ac:dyDescent="0.25">
      <c r="A1382" s="37"/>
      <c r="B1382" s="49"/>
      <c r="C1382" s="49"/>
      <c r="D1382" s="49"/>
      <c r="E1382" s="49"/>
      <c r="F1382" s="49"/>
      <c r="G1382" s="181"/>
      <c r="H1382" s="49"/>
      <c r="I1382" s="49"/>
      <c r="J1382" s="182"/>
      <c r="K1382" s="182"/>
      <c r="L1382" s="49"/>
      <c r="M1382" s="49"/>
      <c r="N1382" s="49"/>
      <c r="O1382" s="49"/>
      <c r="P1382" s="49"/>
      <c r="Q1382" s="49"/>
      <c r="R1382" s="49"/>
      <c r="S1382" s="49"/>
      <c r="T1382" s="49"/>
      <c r="U1382" s="49"/>
      <c r="V1382" s="49"/>
      <c r="W1382" s="49"/>
      <c r="X1382" s="49"/>
      <c r="Y1382" s="49"/>
      <c r="Z1382" s="49"/>
      <c r="AA1382" s="50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</row>
    <row r="1383" spans="1:38" ht="15.75" x14ac:dyDescent="0.25">
      <c r="A1383" s="37"/>
      <c r="B1383" s="49"/>
      <c r="C1383" s="49"/>
      <c r="D1383" s="49"/>
      <c r="E1383" s="49"/>
      <c r="F1383" s="49"/>
      <c r="G1383" s="181"/>
      <c r="H1383" s="49"/>
      <c r="I1383" s="49"/>
      <c r="J1383" s="182"/>
      <c r="K1383" s="182"/>
      <c r="L1383" s="49"/>
      <c r="M1383" s="49"/>
      <c r="N1383" s="49"/>
      <c r="O1383" s="49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50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</row>
    <row r="1384" spans="1:38" ht="15.75" x14ac:dyDescent="0.25">
      <c r="A1384" s="37"/>
      <c r="B1384" s="49"/>
      <c r="C1384" s="49"/>
      <c r="D1384" s="49"/>
      <c r="E1384" s="49"/>
      <c r="F1384" s="49"/>
      <c r="G1384" s="181"/>
      <c r="H1384" s="49"/>
      <c r="I1384" s="49"/>
      <c r="J1384" s="182"/>
      <c r="K1384" s="182"/>
      <c r="L1384" s="49"/>
      <c r="M1384" s="49"/>
      <c r="N1384" s="49"/>
      <c r="O1384" s="49"/>
      <c r="P1384" s="49"/>
      <c r="Q1384" s="49"/>
      <c r="R1384" s="49"/>
      <c r="S1384" s="49"/>
      <c r="T1384" s="49"/>
      <c r="U1384" s="49"/>
      <c r="V1384" s="49"/>
      <c r="W1384" s="49"/>
      <c r="X1384" s="49"/>
      <c r="Y1384" s="49"/>
      <c r="Z1384" s="49"/>
      <c r="AA1384" s="50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</row>
    <row r="1385" spans="1:38" ht="15.75" x14ac:dyDescent="0.25">
      <c r="A1385" s="37"/>
      <c r="B1385" s="49"/>
      <c r="C1385" s="49"/>
      <c r="D1385" s="49"/>
      <c r="E1385" s="49"/>
      <c r="F1385" s="49"/>
      <c r="G1385" s="181"/>
      <c r="H1385" s="49"/>
      <c r="I1385" s="49"/>
      <c r="J1385" s="182"/>
      <c r="K1385" s="182"/>
      <c r="L1385" s="49"/>
      <c r="M1385" s="49"/>
      <c r="N1385" s="49"/>
      <c r="O1385" s="49"/>
      <c r="P1385" s="49"/>
      <c r="Q1385" s="49"/>
      <c r="R1385" s="49"/>
      <c r="S1385" s="49"/>
      <c r="T1385" s="49"/>
      <c r="U1385" s="49"/>
      <c r="V1385" s="49"/>
      <c r="W1385" s="49"/>
      <c r="X1385" s="49"/>
      <c r="Y1385" s="49"/>
      <c r="Z1385" s="49"/>
      <c r="AA1385" s="50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</row>
    <row r="1386" spans="1:38" ht="15.75" x14ac:dyDescent="0.25">
      <c r="A1386" s="37"/>
      <c r="B1386" s="49"/>
      <c r="C1386" s="49"/>
      <c r="D1386" s="49"/>
      <c r="E1386" s="49"/>
      <c r="F1386" s="49"/>
      <c r="G1386" s="181"/>
      <c r="H1386" s="49"/>
      <c r="I1386" s="49"/>
      <c r="J1386" s="182"/>
      <c r="K1386" s="182"/>
      <c r="L1386" s="49"/>
      <c r="M1386" s="49"/>
      <c r="N1386" s="49"/>
      <c r="O1386" s="49"/>
      <c r="P1386" s="49"/>
      <c r="Q1386" s="49"/>
      <c r="R1386" s="49"/>
      <c r="S1386" s="49"/>
      <c r="T1386" s="49"/>
      <c r="U1386" s="49"/>
      <c r="V1386" s="49"/>
      <c r="W1386" s="49"/>
      <c r="X1386" s="49"/>
      <c r="Y1386" s="49"/>
      <c r="Z1386" s="49"/>
      <c r="AA1386" s="50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</row>
    <row r="1387" spans="1:38" ht="15.75" x14ac:dyDescent="0.25">
      <c r="A1387" s="37"/>
      <c r="B1387" s="49"/>
      <c r="C1387" s="49"/>
      <c r="D1387" s="49"/>
      <c r="E1387" s="49"/>
      <c r="F1387" s="49"/>
      <c r="G1387" s="181"/>
      <c r="H1387" s="49"/>
      <c r="I1387" s="49"/>
      <c r="J1387" s="182"/>
      <c r="K1387" s="182"/>
      <c r="L1387" s="49"/>
      <c r="M1387" s="49"/>
      <c r="N1387" s="49"/>
      <c r="O1387" s="49"/>
      <c r="P1387" s="49"/>
      <c r="Q1387" s="49"/>
      <c r="R1387" s="49"/>
      <c r="S1387" s="49"/>
      <c r="T1387" s="49"/>
      <c r="U1387" s="49"/>
      <c r="V1387" s="49"/>
      <c r="W1387" s="49"/>
      <c r="X1387" s="49"/>
      <c r="Y1387" s="49"/>
      <c r="Z1387" s="49"/>
      <c r="AA1387" s="50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</row>
    <row r="1388" spans="1:38" ht="15.75" x14ac:dyDescent="0.25">
      <c r="A1388" s="37"/>
      <c r="B1388" s="49"/>
      <c r="C1388" s="49"/>
      <c r="D1388" s="49"/>
      <c r="E1388" s="49"/>
      <c r="F1388" s="49"/>
      <c r="G1388" s="181"/>
      <c r="H1388" s="49"/>
      <c r="I1388" s="49"/>
      <c r="J1388" s="182"/>
      <c r="K1388" s="182"/>
      <c r="L1388" s="49"/>
      <c r="M1388" s="49"/>
      <c r="N1388" s="49"/>
      <c r="O1388" s="49"/>
      <c r="P1388" s="49"/>
      <c r="Q1388" s="49"/>
      <c r="R1388" s="49"/>
      <c r="S1388" s="49"/>
      <c r="T1388" s="49"/>
      <c r="U1388" s="49"/>
      <c r="V1388" s="49"/>
      <c r="W1388" s="49"/>
      <c r="X1388" s="49"/>
      <c r="Y1388" s="49"/>
      <c r="Z1388" s="49"/>
      <c r="AA1388" s="50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</row>
    <row r="1389" spans="1:38" ht="15.75" x14ac:dyDescent="0.25">
      <c r="A1389" s="37"/>
      <c r="B1389" s="49"/>
      <c r="C1389" s="49"/>
      <c r="D1389" s="49"/>
      <c r="E1389" s="49"/>
      <c r="F1389" s="49"/>
      <c r="G1389" s="181"/>
      <c r="H1389" s="49"/>
      <c r="I1389" s="49"/>
      <c r="J1389" s="182"/>
      <c r="K1389" s="182"/>
      <c r="L1389" s="49"/>
      <c r="M1389" s="49"/>
      <c r="N1389" s="49"/>
      <c r="O1389" s="49"/>
      <c r="P1389" s="49"/>
      <c r="Q1389" s="49"/>
      <c r="R1389" s="49"/>
      <c r="S1389" s="49"/>
      <c r="T1389" s="49"/>
      <c r="U1389" s="49"/>
      <c r="V1389" s="49"/>
      <c r="W1389" s="49"/>
      <c r="X1389" s="49"/>
      <c r="Y1389" s="49"/>
      <c r="Z1389" s="49"/>
      <c r="AA1389" s="50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</row>
    <row r="1390" spans="1:38" ht="15.75" x14ac:dyDescent="0.25">
      <c r="A1390" s="37"/>
      <c r="B1390" s="49"/>
      <c r="C1390" s="49"/>
      <c r="D1390" s="49"/>
      <c r="E1390" s="49"/>
      <c r="F1390" s="49"/>
      <c r="G1390" s="181"/>
      <c r="H1390" s="49"/>
      <c r="I1390" s="49"/>
      <c r="J1390" s="182"/>
      <c r="K1390" s="182"/>
      <c r="L1390" s="49"/>
      <c r="M1390" s="49"/>
      <c r="N1390" s="49"/>
      <c r="O1390" s="49"/>
      <c r="P1390" s="49"/>
      <c r="Q1390" s="49"/>
      <c r="R1390" s="49"/>
      <c r="S1390" s="49"/>
      <c r="T1390" s="49"/>
      <c r="U1390" s="49"/>
      <c r="V1390" s="49"/>
      <c r="W1390" s="49"/>
      <c r="X1390" s="49"/>
      <c r="Y1390" s="49"/>
      <c r="Z1390" s="49"/>
      <c r="AA1390" s="50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</row>
    <row r="1391" spans="1:38" ht="15.75" x14ac:dyDescent="0.25">
      <c r="A1391" s="37"/>
      <c r="B1391" s="49"/>
      <c r="C1391" s="49"/>
      <c r="D1391" s="49"/>
      <c r="E1391" s="49"/>
      <c r="F1391" s="49"/>
      <c r="G1391" s="181"/>
      <c r="H1391" s="49"/>
      <c r="I1391" s="49"/>
      <c r="J1391" s="182"/>
      <c r="K1391" s="182"/>
      <c r="L1391" s="49"/>
      <c r="M1391" s="49"/>
      <c r="N1391" s="49"/>
      <c r="O1391" s="49"/>
      <c r="P1391" s="49"/>
      <c r="Q1391" s="49"/>
      <c r="R1391" s="49"/>
      <c r="S1391" s="49"/>
      <c r="T1391" s="49"/>
      <c r="U1391" s="49"/>
      <c r="V1391" s="49"/>
      <c r="W1391" s="49"/>
      <c r="X1391" s="49"/>
      <c r="Y1391" s="49"/>
      <c r="Z1391" s="49"/>
      <c r="AA1391" s="50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</row>
    <row r="1392" spans="1:38" ht="15.75" x14ac:dyDescent="0.25">
      <c r="A1392" s="37"/>
      <c r="B1392" s="49"/>
      <c r="C1392" s="49"/>
      <c r="D1392" s="49"/>
      <c r="E1392" s="49"/>
      <c r="F1392" s="49"/>
      <c r="G1392" s="181"/>
      <c r="H1392" s="49"/>
      <c r="I1392" s="49"/>
      <c r="J1392" s="182"/>
      <c r="K1392" s="182"/>
      <c r="L1392" s="49"/>
      <c r="M1392" s="49"/>
      <c r="N1392" s="49"/>
      <c r="O1392" s="49"/>
      <c r="P1392" s="49"/>
      <c r="Q1392" s="49"/>
      <c r="R1392" s="49"/>
      <c r="S1392" s="49"/>
      <c r="T1392" s="49"/>
      <c r="U1392" s="49"/>
      <c r="V1392" s="49"/>
      <c r="W1392" s="49"/>
      <c r="X1392" s="49"/>
      <c r="Y1392" s="49"/>
      <c r="Z1392" s="49"/>
      <c r="AA1392" s="50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</row>
    <row r="1393" spans="1:38" ht="15.75" x14ac:dyDescent="0.25">
      <c r="A1393" s="37"/>
      <c r="B1393" s="49"/>
      <c r="C1393" s="49"/>
      <c r="D1393" s="49"/>
      <c r="E1393" s="49"/>
      <c r="F1393" s="49"/>
      <c r="G1393" s="181"/>
      <c r="H1393" s="49"/>
      <c r="I1393" s="49"/>
      <c r="J1393" s="182"/>
      <c r="K1393" s="182"/>
      <c r="L1393" s="49"/>
      <c r="M1393" s="49"/>
      <c r="N1393" s="49"/>
      <c r="O1393" s="49"/>
      <c r="P1393" s="49"/>
      <c r="Q1393" s="49"/>
      <c r="R1393" s="49"/>
      <c r="S1393" s="49"/>
      <c r="T1393" s="49"/>
      <c r="U1393" s="49"/>
      <c r="V1393" s="49"/>
      <c r="W1393" s="49"/>
      <c r="X1393" s="49"/>
      <c r="Y1393" s="49"/>
      <c r="Z1393" s="49"/>
      <c r="AA1393" s="50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</row>
    <row r="1394" spans="1:38" ht="15.75" x14ac:dyDescent="0.25">
      <c r="A1394" s="37"/>
      <c r="B1394" s="49"/>
      <c r="C1394" s="49"/>
      <c r="D1394" s="49"/>
      <c r="E1394" s="49"/>
      <c r="F1394" s="49"/>
      <c r="G1394" s="181"/>
      <c r="H1394" s="49"/>
      <c r="I1394" s="49"/>
      <c r="J1394" s="182"/>
      <c r="K1394" s="182"/>
      <c r="L1394" s="49"/>
      <c r="M1394" s="49"/>
      <c r="N1394" s="49"/>
      <c r="O1394" s="49"/>
      <c r="P1394" s="49"/>
      <c r="Q1394" s="49"/>
      <c r="R1394" s="49"/>
      <c r="S1394" s="49"/>
      <c r="T1394" s="49"/>
      <c r="U1394" s="49"/>
      <c r="V1394" s="49"/>
      <c r="W1394" s="49"/>
      <c r="X1394" s="49"/>
      <c r="Y1394" s="49"/>
      <c r="Z1394" s="49"/>
      <c r="AA1394" s="50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</row>
    <row r="1395" spans="1:38" ht="15.75" x14ac:dyDescent="0.25">
      <c r="A1395" s="37"/>
      <c r="B1395" s="49"/>
      <c r="C1395" s="49"/>
      <c r="D1395" s="49"/>
      <c r="E1395" s="49"/>
      <c r="F1395" s="49"/>
      <c r="G1395" s="181"/>
      <c r="H1395" s="49"/>
      <c r="I1395" s="49"/>
      <c r="J1395" s="182"/>
      <c r="K1395" s="182"/>
      <c r="L1395" s="49"/>
      <c r="M1395" s="49"/>
      <c r="N1395" s="49"/>
      <c r="O1395" s="49"/>
      <c r="P1395" s="49"/>
      <c r="Q1395" s="49"/>
      <c r="R1395" s="49"/>
      <c r="S1395" s="49"/>
      <c r="T1395" s="49"/>
      <c r="U1395" s="49"/>
      <c r="V1395" s="49"/>
      <c r="W1395" s="49"/>
      <c r="X1395" s="49"/>
      <c r="Y1395" s="49"/>
      <c r="Z1395" s="49"/>
      <c r="AA1395" s="50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</row>
    <row r="1396" spans="1:38" ht="15.75" x14ac:dyDescent="0.25">
      <c r="A1396" s="37"/>
      <c r="B1396" s="49"/>
      <c r="C1396" s="49"/>
      <c r="D1396" s="49"/>
      <c r="E1396" s="49"/>
      <c r="F1396" s="49"/>
      <c r="G1396" s="181"/>
      <c r="H1396" s="49"/>
      <c r="I1396" s="49"/>
      <c r="J1396" s="182"/>
      <c r="K1396" s="182"/>
      <c r="L1396" s="49"/>
      <c r="M1396" s="49"/>
      <c r="N1396" s="49"/>
      <c r="O1396" s="49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50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</row>
    <row r="1397" spans="1:38" ht="15.75" x14ac:dyDescent="0.25">
      <c r="A1397" s="37"/>
      <c r="B1397" s="49"/>
      <c r="C1397" s="49"/>
      <c r="D1397" s="49"/>
      <c r="E1397" s="49"/>
      <c r="F1397" s="49"/>
      <c r="G1397" s="181"/>
      <c r="H1397" s="49"/>
      <c r="I1397" s="49"/>
      <c r="J1397" s="182"/>
      <c r="K1397" s="182"/>
      <c r="L1397" s="49"/>
      <c r="M1397" s="49"/>
      <c r="N1397" s="49"/>
      <c r="O1397" s="49"/>
      <c r="P1397" s="49"/>
      <c r="Q1397" s="49"/>
      <c r="R1397" s="49"/>
      <c r="S1397" s="49"/>
      <c r="T1397" s="49"/>
      <c r="U1397" s="49"/>
      <c r="V1397" s="49"/>
      <c r="W1397" s="49"/>
      <c r="X1397" s="49"/>
      <c r="Y1397" s="49"/>
      <c r="Z1397" s="49"/>
      <c r="AA1397" s="50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</row>
    <row r="1398" spans="1:38" ht="15.75" x14ac:dyDescent="0.25">
      <c r="A1398" s="37"/>
      <c r="B1398" s="49"/>
      <c r="C1398" s="49"/>
      <c r="D1398" s="49"/>
      <c r="E1398" s="49"/>
      <c r="F1398" s="49"/>
      <c r="G1398" s="181"/>
      <c r="H1398" s="49"/>
      <c r="I1398" s="49"/>
      <c r="J1398" s="182"/>
      <c r="K1398" s="182"/>
      <c r="L1398" s="49"/>
      <c r="M1398" s="49"/>
      <c r="N1398" s="49"/>
      <c r="O1398" s="49"/>
      <c r="P1398" s="49"/>
      <c r="Q1398" s="49"/>
      <c r="R1398" s="49"/>
      <c r="S1398" s="49"/>
      <c r="T1398" s="49"/>
      <c r="U1398" s="49"/>
      <c r="V1398" s="49"/>
      <c r="W1398" s="49"/>
      <c r="X1398" s="49"/>
      <c r="Y1398" s="49"/>
      <c r="Z1398" s="49"/>
      <c r="AA1398" s="50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</row>
    <row r="1399" spans="1:38" ht="15" x14ac:dyDescent="0.25">
      <c r="A1399" s="37"/>
      <c r="B1399" s="38"/>
      <c r="C1399" s="38"/>
      <c r="D1399" s="38"/>
      <c r="E1399" s="38"/>
      <c r="F1399" s="38"/>
      <c r="G1399" s="183"/>
      <c r="H1399" s="38"/>
      <c r="I1399" s="38"/>
      <c r="J1399" s="175"/>
      <c r="K1399" s="175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</row>
    <row r="1400" spans="1:38" ht="15" x14ac:dyDescent="0.25">
      <c r="A1400" s="37"/>
      <c r="B1400" s="38"/>
      <c r="C1400" s="38"/>
      <c r="D1400" s="38"/>
      <c r="E1400" s="38"/>
      <c r="F1400" s="38"/>
      <c r="G1400" s="183"/>
      <c r="H1400" s="38"/>
      <c r="I1400" s="38"/>
      <c r="J1400" s="175"/>
      <c r="K1400" s="175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</row>
    <row r="1401" spans="1:38" ht="15" x14ac:dyDescent="0.25">
      <c r="A1401" s="37"/>
      <c r="B1401" s="38"/>
      <c r="C1401" s="38"/>
      <c r="D1401" s="38"/>
      <c r="E1401" s="38"/>
      <c r="F1401" s="38"/>
      <c r="G1401" s="183"/>
      <c r="H1401" s="38"/>
      <c r="I1401" s="38"/>
      <c r="J1401" s="175"/>
      <c r="K1401" s="175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</row>
    <row r="1402" spans="1:38" ht="15" x14ac:dyDescent="0.25">
      <c r="A1402" s="37"/>
      <c r="B1402" s="38"/>
      <c r="C1402" s="38"/>
      <c r="D1402" s="38"/>
      <c r="E1402" s="38"/>
      <c r="F1402" s="38"/>
      <c r="G1402" s="183"/>
      <c r="H1402" s="38"/>
      <c r="I1402" s="38"/>
      <c r="J1402" s="175"/>
      <c r="K1402" s="175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</row>
    <row r="1403" spans="1:38" ht="15" x14ac:dyDescent="0.25">
      <c r="A1403" s="37"/>
      <c r="B1403" s="38"/>
      <c r="C1403" s="38"/>
      <c r="D1403" s="38"/>
      <c r="E1403" s="38"/>
      <c r="F1403" s="38"/>
      <c r="G1403" s="183"/>
      <c r="H1403" s="38"/>
      <c r="I1403" s="38"/>
      <c r="J1403" s="175"/>
      <c r="K1403" s="175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</row>
    <row r="1404" spans="1:38" ht="15" x14ac:dyDescent="0.25">
      <c r="A1404" s="37"/>
      <c r="B1404" s="38"/>
      <c r="C1404" s="38"/>
      <c r="D1404" s="38"/>
      <c r="E1404" s="38"/>
      <c r="F1404" s="38"/>
      <c r="G1404" s="183"/>
      <c r="H1404" s="38"/>
      <c r="I1404" s="38"/>
      <c r="J1404" s="175"/>
      <c r="K1404" s="175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</row>
    <row r="1405" spans="1:38" ht="15" x14ac:dyDescent="0.25">
      <c r="A1405" s="37"/>
      <c r="B1405" s="38"/>
      <c r="C1405" s="38"/>
      <c r="D1405" s="38"/>
      <c r="E1405" s="38"/>
      <c r="F1405" s="38"/>
      <c r="G1405" s="183"/>
      <c r="H1405" s="38"/>
      <c r="I1405" s="38"/>
      <c r="J1405" s="175"/>
      <c r="K1405" s="175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</row>
    <row r="1406" spans="1:38" ht="15" x14ac:dyDescent="0.25">
      <c r="A1406" s="37"/>
      <c r="B1406" s="38"/>
      <c r="C1406" s="38"/>
      <c r="D1406" s="38"/>
      <c r="E1406" s="38"/>
      <c r="F1406" s="38"/>
      <c r="G1406" s="183"/>
      <c r="H1406" s="38"/>
      <c r="I1406" s="38"/>
      <c r="J1406" s="175"/>
      <c r="K1406" s="175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</row>
    <row r="1407" spans="1:38" ht="15" x14ac:dyDescent="0.25">
      <c r="A1407" s="37"/>
      <c r="B1407" s="38"/>
      <c r="C1407" s="38"/>
      <c r="D1407" s="38"/>
      <c r="E1407" s="38"/>
      <c r="F1407" s="38"/>
      <c r="G1407" s="183"/>
      <c r="H1407" s="38"/>
      <c r="I1407" s="38"/>
      <c r="J1407" s="175"/>
      <c r="K1407" s="175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</row>
    <row r="1408" spans="1:38" ht="15" x14ac:dyDescent="0.25">
      <c r="A1408" s="37"/>
      <c r="B1408" s="38"/>
      <c r="C1408" s="38"/>
      <c r="D1408" s="38"/>
      <c r="E1408" s="38"/>
      <c r="F1408" s="38"/>
      <c r="G1408" s="183"/>
      <c r="H1408" s="38"/>
      <c r="I1408" s="38"/>
      <c r="J1408" s="175"/>
      <c r="K1408" s="175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</row>
    <row r="1409" spans="1:26" ht="15" x14ac:dyDescent="0.25">
      <c r="A1409" s="37"/>
      <c r="B1409" s="38"/>
      <c r="C1409" s="38"/>
      <c r="D1409" s="38"/>
      <c r="E1409" s="38"/>
      <c r="F1409" s="38"/>
      <c r="G1409" s="183"/>
      <c r="H1409" s="38"/>
      <c r="I1409" s="38"/>
      <c r="J1409" s="175"/>
      <c r="K1409" s="175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</row>
    <row r="1410" spans="1:26" ht="15" x14ac:dyDescent="0.25">
      <c r="A1410" s="37"/>
      <c r="B1410" s="38"/>
      <c r="C1410" s="38"/>
      <c r="D1410" s="38"/>
      <c r="E1410" s="38"/>
      <c r="F1410" s="38"/>
      <c r="G1410" s="183"/>
      <c r="H1410" s="38"/>
      <c r="I1410" s="38"/>
      <c r="J1410" s="175"/>
      <c r="K1410" s="175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</row>
    <row r="1411" spans="1:26" ht="15" x14ac:dyDescent="0.25">
      <c r="A1411" s="37"/>
      <c r="B1411" s="38"/>
      <c r="C1411" s="38"/>
      <c r="D1411" s="38"/>
      <c r="E1411" s="38"/>
      <c r="F1411" s="38"/>
      <c r="G1411" s="183"/>
      <c r="H1411" s="38"/>
      <c r="I1411" s="38"/>
      <c r="J1411" s="175"/>
      <c r="K1411" s="175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</row>
    <row r="1412" spans="1:26" ht="15" x14ac:dyDescent="0.25">
      <c r="A1412" s="37"/>
      <c r="B1412" s="38"/>
      <c r="C1412" s="38"/>
      <c r="D1412" s="38"/>
      <c r="E1412" s="38"/>
      <c r="F1412" s="38"/>
      <c r="G1412" s="183"/>
      <c r="H1412" s="38"/>
      <c r="I1412" s="38"/>
      <c r="J1412" s="175"/>
      <c r="K1412" s="175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</row>
    <row r="1413" spans="1:26" ht="15" x14ac:dyDescent="0.25">
      <c r="A1413" s="37"/>
      <c r="B1413" s="38"/>
      <c r="C1413" s="38"/>
      <c r="D1413" s="38"/>
      <c r="E1413" s="38"/>
      <c r="F1413" s="38"/>
      <c r="G1413" s="183"/>
      <c r="H1413" s="38"/>
      <c r="I1413" s="38"/>
      <c r="J1413" s="175"/>
      <c r="K1413" s="175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</row>
    <row r="1414" spans="1:26" ht="15" x14ac:dyDescent="0.25">
      <c r="A1414" s="37"/>
      <c r="B1414" s="38"/>
      <c r="C1414" s="38"/>
      <c r="D1414" s="38"/>
      <c r="E1414" s="38"/>
      <c r="F1414" s="38"/>
      <c r="G1414" s="183"/>
      <c r="H1414" s="38"/>
      <c r="I1414" s="38"/>
      <c r="J1414" s="175"/>
      <c r="K1414" s="175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</row>
    <row r="1415" spans="1:26" ht="15" x14ac:dyDescent="0.25">
      <c r="A1415" s="37"/>
      <c r="B1415" s="38"/>
      <c r="C1415" s="38"/>
      <c r="D1415" s="38"/>
      <c r="E1415" s="38"/>
      <c r="F1415" s="38"/>
      <c r="G1415" s="183"/>
      <c r="H1415" s="38"/>
      <c r="I1415" s="38"/>
      <c r="J1415" s="175"/>
      <c r="K1415" s="175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</row>
    <row r="1416" spans="1:26" ht="15" x14ac:dyDescent="0.25">
      <c r="A1416" s="37"/>
      <c r="B1416" s="38"/>
      <c r="C1416" s="38"/>
      <c r="D1416" s="38"/>
      <c r="E1416" s="38"/>
      <c r="F1416" s="38"/>
      <c r="G1416" s="183"/>
      <c r="H1416" s="38"/>
      <c r="I1416" s="38"/>
      <c r="J1416" s="175"/>
      <c r="K1416" s="175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</row>
    <row r="1417" spans="1:26" ht="15" x14ac:dyDescent="0.25">
      <c r="A1417" s="37"/>
      <c r="B1417" s="38"/>
      <c r="C1417" s="38"/>
      <c r="D1417" s="38"/>
      <c r="E1417" s="38"/>
      <c r="F1417" s="38"/>
      <c r="G1417" s="183"/>
      <c r="H1417" s="38"/>
      <c r="I1417" s="38"/>
      <c r="J1417" s="175"/>
      <c r="K1417" s="175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</row>
    <row r="1418" spans="1:26" ht="15" x14ac:dyDescent="0.25">
      <c r="A1418" s="37"/>
      <c r="B1418" s="38"/>
      <c r="C1418" s="38"/>
      <c r="D1418" s="38"/>
      <c r="E1418" s="38"/>
      <c r="F1418" s="38"/>
      <c r="G1418" s="183"/>
      <c r="H1418" s="38"/>
      <c r="I1418" s="38"/>
      <c r="J1418" s="175"/>
      <c r="K1418" s="175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</row>
    <row r="1419" spans="1:26" ht="15" x14ac:dyDescent="0.25">
      <c r="A1419" s="37"/>
      <c r="B1419" s="38"/>
      <c r="C1419" s="38"/>
      <c r="D1419" s="38"/>
      <c r="E1419" s="38"/>
      <c r="F1419" s="38"/>
      <c r="G1419" s="183"/>
      <c r="H1419" s="38"/>
      <c r="I1419" s="38"/>
      <c r="J1419" s="175"/>
      <c r="K1419" s="175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</row>
    <row r="1420" spans="1:26" ht="15" x14ac:dyDescent="0.25">
      <c r="A1420" s="37"/>
      <c r="B1420" s="38"/>
      <c r="C1420" s="38"/>
      <c r="D1420" s="38"/>
      <c r="E1420" s="38"/>
      <c r="F1420" s="38"/>
      <c r="G1420" s="183"/>
      <c r="H1420" s="38"/>
      <c r="I1420" s="38"/>
      <c r="J1420" s="175"/>
      <c r="K1420" s="175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</row>
    <row r="1421" spans="1:26" ht="15" x14ac:dyDescent="0.25">
      <c r="A1421" s="37"/>
      <c r="B1421" s="38"/>
      <c r="C1421" s="38"/>
      <c r="D1421" s="38"/>
      <c r="E1421" s="38"/>
      <c r="F1421" s="38"/>
      <c r="G1421" s="183"/>
      <c r="H1421" s="38"/>
      <c r="I1421" s="38"/>
      <c r="J1421" s="175"/>
      <c r="K1421" s="175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</row>
    <row r="1422" spans="1:26" ht="15" x14ac:dyDescent="0.25">
      <c r="A1422" s="37"/>
      <c r="B1422" s="38"/>
      <c r="C1422" s="38"/>
      <c r="D1422" s="38"/>
      <c r="E1422" s="38"/>
      <c r="F1422" s="38"/>
      <c r="G1422" s="183"/>
      <c r="H1422" s="38"/>
      <c r="I1422" s="38"/>
      <c r="J1422" s="175"/>
      <c r="K1422" s="175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</row>
    <row r="1423" spans="1:26" ht="15" x14ac:dyDescent="0.25">
      <c r="A1423" s="37"/>
      <c r="B1423" s="38"/>
      <c r="C1423" s="38"/>
      <c r="D1423" s="38"/>
      <c r="E1423" s="38"/>
      <c r="F1423" s="38"/>
      <c r="G1423" s="183"/>
      <c r="H1423" s="38"/>
      <c r="I1423" s="38"/>
      <c r="J1423" s="175"/>
      <c r="K1423" s="175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</row>
    <row r="1424" spans="1:26" ht="15" x14ac:dyDescent="0.25">
      <c r="A1424" s="37"/>
      <c r="B1424" s="38"/>
      <c r="C1424" s="38"/>
      <c r="D1424" s="38"/>
      <c r="E1424" s="38"/>
      <c r="F1424" s="38"/>
      <c r="G1424" s="183"/>
      <c r="H1424" s="38"/>
      <c r="I1424" s="38"/>
      <c r="J1424" s="175"/>
      <c r="K1424" s="175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</row>
    <row r="1425" spans="1:26" ht="15" x14ac:dyDescent="0.25">
      <c r="A1425" s="37"/>
      <c r="B1425" s="38"/>
      <c r="C1425" s="38"/>
      <c r="D1425" s="38"/>
      <c r="E1425" s="38"/>
      <c r="F1425" s="38"/>
      <c r="G1425" s="183"/>
      <c r="H1425" s="38"/>
      <c r="I1425" s="38"/>
      <c r="J1425" s="175"/>
      <c r="K1425" s="175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</row>
    <row r="1426" spans="1:26" ht="15" x14ac:dyDescent="0.25">
      <c r="A1426" s="37"/>
      <c r="B1426" s="38"/>
      <c r="C1426" s="38"/>
      <c r="D1426" s="38"/>
      <c r="E1426" s="38"/>
      <c r="F1426" s="38"/>
      <c r="G1426" s="183"/>
      <c r="H1426" s="38"/>
      <c r="I1426" s="38"/>
      <c r="J1426" s="175"/>
      <c r="K1426" s="175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</row>
    <row r="1427" spans="1:26" ht="15" x14ac:dyDescent="0.25">
      <c r="A1427" s="37"/>
      <c r="B1427" s="38"/>
      <c r="C1427" s="38"/>
      <c r="D1427" s="38"/>
      <c r="E1427" s="38"/>
      <c r="F1427" s="38"/>
      <c r="G1427" s="183"/>
      <c r="H1427" s="38"/>
      <c r="I1427" s="38"/>
      <c r="J1427" s="175"/>
      <c r="K1427" s="175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</row>
    <row r="1428" spans="1:26" ht="15" x14ac:dyDescent="0.25">
      <c r="A1428" s="37"/>
      <c r="B1428" s="38"/>
      <c r="C1428" s="38"/>
      <c r="D1428" s="38"/>
      <c r="E1428" s="38"/>
      <c r="F1428" s="38"/>
      <c r="G1428" s="183"/>
      <c r="H1428" s="38"/>
      <c r="I1428" s="38"/>
      <c r="J1428" s="175"/>
      <c r="K1428" s="175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</row>
    <row r="1429" spans="1:26" ht="15" x14ac:dyDescent="0.25">
      <c r="A1429" s="37"/>
      <c r="B1429" s="38"/>
      <c r="C1429" s="38"/>
      <c r="D1429" s="38"/>
      <c r="E1429" s="38"/>
      <c r="F1429" s="38"/>
      <c r="G1429" s="183"/>
      <c r="H1429" s="38"/>
      <c r="I1429" s="38"/>
      <c r="J1429" s="175"/>
      <c r="K1429" s="175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</row>
    <row r="1430" spans="1:26" ht="15" x14ac:dyDescent="0.25">
      <c r="A1430" s="37"/>
      <c r="B1430" s="38"/>
      <c r="C1430" s="38"/>
      <c r="D1430" s="38"/>
      <c r="E1430" s="38"/>
      <c r="F1430" s="38"/>
      <c r="G1430" s="183"/>
      <c r="H1430" s="38"/>
      <c r="I1430" s="38"/>
      <c r="J1430" s="175"/>
      <c r="K1430" s="175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</row>
    <row r="1431" spans="1:26" ht="15" x14ac:dyDescent="0.25">
      <c r="A1431" s="37"/>
      <c r="B1431" s="38"/>
      <c r="C1431" s="38"/>
      <c r="D1431" s="38"/>
      <c r="E1431" s="38"/>
      <c r="F1431" s="38"/>
      <c r="G1431" s="183"/>
      <c r="H1431" s="38"/>
      <c r="I1431" s="38"/>
      <c r="J1431" s="175"/>
      <c r="K1431" s="175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</row>
    <row r="1432" spans="1:26" ht="15" x14ac:dyDescent="0.25">
      <c r="A1432" s="37"/>
      <c r="B1432" s="38"/>
      <c r="C1432" s="38"/>
      <c r="D1432" s="38"/>
      <c r="E1432" s="38"/>
      <c r="F1432" s="38"/>
      <c r="G1432" s="183"/>
      <c r="H1432" s="38"/>
      <c r="I1432" s="38"/>
      <c r="J1432" s="175"/>
      <c r="K1432" s="175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</row>
    <row r="1433" spans="1:26" ht="15" x14ac:dyDescent="0.25">
      <c r="A1433" s="37"/>
      <c r="B1433" s="38"/>
      <c r="C1433" s="38"/>
      <c r="D1433" s="38"/>
      <c r="E1433" s="38"/>
      <c r="F1433" s="38"/>
      <c r="G1433" s="183"/>
      <c r="H1433" s="38"/>
      <c r="I1433" s="38"/>
      <c r="J1433" s="175"/>
      <c r="K1433" s="175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</row>
    <row r="1434" spans="1:26" ht="15" x14ac:dyDescent="0.25">
      <c r="A1434" s="37"/>
      <c r="B1434" s="38"/>
      <c r="C1434" s="38"/>
      <c r="D1434" s="38"/>
      <c r="E1434" s="38"/>
      <c r="F1434" s="38"/>
      <c r="G1434" s="183"/>
      <c r="H1434" s="38"/>
      <c r="I1434" s="38"/>
      <c r="J1434" s="175"/>
      <c r="K1434" s="175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</row>
    <row r="1435" spans="1:26" ht="15" x14ac:dyDescent="0.25">
      <c r="A1435" s="37"/>
      <c r="B1435" s="38"/>
      <c r="C1435" s="38"/>
      <c r="D1435" s="38"/>
      <c r="E1435" s="38"/>
      <c r="F1435" s="38"/>
      <c r="G1435" s="183"/>
      <c r="H1435" s="38"/>
      <c r="I1435" s="38"/>
      <c r="J1435" s="175"/>
      <c r="K1435" s="175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</row>
    <row r="1436" spans="1:26" ht="15" x14ac:dyDescent="0.25">
      <c r="A1436" s="37"/>
      <c r="B1436" s="38"/>
      <c r="C1436" s="38"/>
      <c r="D1436" s="38"/>
      <c r="E1436" s="38"/>
      <c r="F1436" s="38"/>
      <c r="G1436" s="183"/>
      <c r="H1436" s="38"/>
      <c r="I1436" s="38"/>
      <c r="J1436" s="175"/>
      <c r="K1436" s="175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</row>
    <row r="1437" spans="1:26" ht="15" x14ac:dyDescent="0.25">
      <c r="A1437" s="37"/>
      <c r="B1437" s="38"/>
      <c r="C1437" s="38"/>
      <c r="D1437" s="38"/>
      <c r="E1437" s="38"/>
      <c r="F1437" s="38"/>
      <c r="G1437" s="183"/>
      <c r="H1437" s="38"/>
      <c r="I1437" s="38"/>
      <c r="J1437" s="175"/>
      <c r="K1437" s="175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</row>
    <row r="1438" spans="1:26" ht="15" x14ac:dyDescent="0.25">
      <c r="A1438" s="37"/>
      <c r="B1438" s="38"/>
      <c r="C1438" s="38"/>
      <c r="D1438" s="38"/>
      <c r="E1438" s="38"/>
      <c r="F1438" s="38"/>
      <c r="G1438" s="183"/>
      <c r="H1438" s="38"/>
      <c r="I1438" s="38"/>
      <c r="J1438" s="175"/>
      <c r="K1438" s="175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</row>
    <row r="1439" spans="1:26" ht="15" x14ac:dyDescent="0.25">
      <c r="A1439" s="37"/>
      <c r="B1439" s="38"/>
      <c r="C1439" s="38"/>
      <c r="D1439" s="38"/>
      <c r="E1439" s="38"/>
      <c r="F1439" s="38"/>
      <c r="G1439" s="183"/>
      <c r="H1439" s="38"/>
      <c r="I1439" s="38"/>
      <c r="J1439" s="175"/>
      <c r="K1439" s="175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</row>
    <row r="1440" spans="1:26" ht="15" x14ac:dyDescent="0.25">
      <c r="A1440" s="37"/>
      <c r="B1440" s="38"/>
      <c r="C1440" s="38"/>
      <c r="D1440" s="38"/>
      <c r="E1440" s="38"/>
      <c r="F1440" s="38"/>
      <c r="G1440" s="183"/>
      <c r="H1440" s="38"/>
      <c r="I1440" s="38"/>
      <c r="J1440" s="175"/>
      <c r="K1440" s="175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</row>
    <row r="1441" spans="1:26" ht="15" x14ac:dyDescent="0.25">
      <c r="A1441" s="37"/>
      <c r="B1441" s="38"/>
      <c r="C1441" s="38"/>
      <c r="D1441" s="38"/>
      <c r="E1441" s="38"/>
      <c r="F1441" s="38"/>
      <c r="G1441" s="183"/>
      <c r="H1441" s="38"/>
      <c r="I1441" s="38"/>
      <c r="J1441" s="175"/>
      <c r="K1441" s="175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</row>
    <row r="1442" spans="1:26" ht="15" x14ac:dyDescent="0.25">
      <c r="A1442" s="37"/>
      <c r="B1442" s="38"/>
      <c r="C1442" s="38"/>
      <c r="D1442" s="38"/>
      <c r="E1442" s="38"/>
      <c r="F1442" s="38"/>
      <c r="G1442" s="183"/>
      <c r="H1442" s="38"/>
      <c r="I1442" s="38"/>
      <c r="J1442" s="175"/>
      <c r="K1442" s="175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</row>
    <row r="1443" spans="1:26" ht="15" x14ac:dyDescent="0.25">
      <c r="A1443" s="37"/>
      <c r="B1443" s="38"/>
      <c r="C1443" s="38"/>
      <c r="D1443" s="38"/>
      <c r="E1443" s="38"/>
      <c r="F1443" s="38"/>
      <c r="G1443" s="183"/>
      <c r="H1443" s="38"/>
      <c r="I1443" s="38"/>
      <c r="J1443" s="175"/>
      <c r="K1443" s="175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</row>
    <row r="1444" spans="1:26" ht="15" x14ac:dyDescent="0.25">
      <c r="A1444" s="37"/>
      <c r="B1444" s="38"/>
      <c r="C1444" s="38"/>
      <c r="D1444" s="38"/>
      <c r="E1444" s="38"/>
      <c r="F1444" s="38"/>
      <c r="G1444" s="183"/>
      <c r="H1444" s="38"/>
      <c r="I1444" s="38"/>
      <c r="J1444" s="175"/>
      <c r="K1444" s="175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</row>
    <row r="1445" spans="1:26" ht="15" x14ac:dyDescent="0.25">
      <c r="A1445" s="37"/>
      <c r="B1445" s="38"/>
      <c r="C1445" s="38"/>
      <c r="D1445" s="38"/>
      <c r="E1445" s="38"/>
      <c r="F1445" s="38"/>
      <c r="G1445" s="183"/>
      <c r="H1445" s="38"/>
      <c r="I1445" s="38"/>
      <c r="J1445" s="175"/>
      <c r="K1445" s="175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</row>
    <row r="1446" spans="1:26" ht="15" x14ac:dyDescent="0.25">
      <c r="A1446" s="37"/>
      <c r="B1446" s="38"/>
      <c r="C1446" s="38"/>
      <c r="D1446" s="38"/>
      <c r="E1446" s="38"/>
      <c r="F1446" s="38"/>
      <c r="G1446" s="183"/>
      <c r="H1446" s="38"/>
      <c r="I1446" s="38"/>
      <c r="J1446" s="175"/>
      <c r="K1446" s="175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</row>
    <row r="1447" spans="1:26" ht="15" x14ac:dyDescent="0.25">
      <c r="A1447" s="37"/>
      <c r="B1447" s="38"/>
      <c r="C1447" s="38"/>
      <c r="D1447" s="38"/>
      <c r="E1447" s="38"/>
      <c r="F1447" s="38"/>
      <c r="G1447" s="183"/>
      <c r="H1447" s="38"/>
      <c r="I1447" s="38"/>
      <c r="J1447" s="175"/>
      <c r="K1447" s="175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</row>
    <row r="1448" spans="1:26" ht="15" x14ac:dyDescent="0.25">
      <c r="A1448" s="37"/>
      <c r="B1448" s="38"/>
      <c r="C1448" s="38"/>
      <c r="D1448" s="38"/>
      <c r="E1448" s="38"/>
      <c r="F1448" s="38"/>
      <c r="G1448" s="183"/>
      <c r="H1448" s="38"/>
      <c r="I1448" s="38"/>
      <c r="J1448" s="175"/>
      <c r="K1448" s="175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</row>
    <row r="1449" spans="1:26" ht="15" x14ac:dyDescent="0.25">
      <c r="A1449" s="37"/>
      <c r="B1449" s="38"/>
      <c r="C1449" s="38"/>
      <c r="D1449" s="38"/>
      <c r="E1449" s="38"/>
      <c r="F1449" s="38"/>
      <c r="G1449" s="183"/>
      <c r="H1449" s="38"/>
      <c r="I1449" s="38"/>
      <c r="J1449" s="175"/>
      <c r="K1449" s="175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</row>
    <row r="1450" spans="1:26" ht="15" x14ac:dyDescent="0.25">
      <c r="A1450" s="37"/>
      <c r="B1450" s="38"/>
      <c r="C1450" s="38"/>
      <c r="D1450" s="38"/>
      <c r="E1450" s="38"/>
      <c r="F1450" s="38"/>
      <c r="G1450" s="183"/>
      <c r="H1450" s="38"/>
      <c r="I1450" s="38"/>
      <c r="J1450" s="175"/>
      <c r="K1450" s="175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</row>
    <row r="1451" spans="1:26" ht="15" x14ac:dyDescent="0.25">
      <c r="A1451" s="37"/>
      <c r="B1451" s="38"/>
      <c r="C1451" s="38"/>
      <c r="D1451" s="38"/>
      <c r="E1451" s="38"/>
      <c r="F1451" s="38"/>
      <c r="G1451" s="183"/>
      <c r="H1451" s="38"/>
      <c r="I1451" s="38"/>
      <c r="J1451" s="175"/>
      <c r="K1451" s="175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</row>
    <row r="1452" spans="1:26" ht="15" x14ac:dyDescent="0.25">
      <c r="A1452" s="37"/>
      <c r="B1452" s="38"/>
      <c r="C1452" s="38"/>
      <c r="D1452" s="38"/>
      <c r="E1452" s="38"/>
      <c r="F1452" s="38"/>
      <c r="G1452" s="183"/>
      <c r="H1452" s="38"/>
      <c r="I1452" s="38"/>
      <c r="J1452" s="175"/>
      <c r="K1452" s="175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</row>
    <row r="1453" spans="1:26" ht="15" x14ac:dyDescent="0.25">
      <c r="A1453" s="37"/>
      <c r="B1453" s="38"/>
      <c r="C1453" s="38"/>
      <c r="D1453" s="38"/>
      <c r="E1453" s="38"/>
      <c r="F1453" s="38"/>
      <c r="G1453" s="183"/>
      <c r="H1453" s="38"/>
      <c r="I1453" s="38"/>
      <c r="J1453" s="175"/>
      <c r="K1453" s="175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</row>
    <row r="1454" spans="1:26" ht="15" x14ac:dyDescent="0.25">
      <c r="A1454" s="37"/>
      <c r="B1454" s="38"/>
      <c r="C1454" s="38"/>
      <c r="D1454" s="38"/>
      <c r="E1454" s="38"/>
      <c r="F1454" s="38"/>
      <c r="G1454" s="183"/>
      <c r="H1454" s="38"/>
      <c r="I1454" s="38"/>
      <c r="J1454" s="175"/>
      <c r="K1454" s="175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</row>
    <row r="1455" spans="1:26" ht="15" x14ac:dyDescent="0.25">
      <c r="A1455" s="37"/>
      <c r="B1455" s="38"/>
      <c r="C1455" s="38"/>
      <c r="D1455" s="38"/>
      <c r="E1455" s="38"/>
      <c r="F1455" s="38"/>
      <c r="G1455" s="183"/>
      <c r="H1455" s="38"/>
      <c r="I1455" s="38"/>
      <c r="J1455" s="175"/>
      <c r="K1455" s="175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</row>
    <row r="1456" spans="1:26" ht="15" x14ac:dyDescent="0.25">
      <c r="A1456" s="37"/>
      <c r="B1456" s="38"/>
      <c r="C1456" s="38"/>
      <c r="D1456" s="38"/>
      <c r="E1456" s="38"/>
      <c r="F1456" s="38"/>
      <c r="G1456" s="183"/>
      <c r="H1456" s="38"/>
      <c r="I1456" s="38"/>
      <c r="J1456" s="175"/>
      <c r="K1456" s="175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</row>
    <row r="1457" spans="1:26" ht="15" x14ac:dyDescent="0.25">
      <c r="A1457" s="37"/>
      <c r="B1457" s="38"/>
      <c r="C1457" s="38"/>
      <c r="D1457" s="38"/>
      <c r="E1457" s="38"/>
      <c r="F1457" s="38"/>
      <c r="G1457" s="183"/>
      <c r="H1457" s="38"/>
      <c r="I1457" s="38"/>
      <c r="J1457" s="175"/>
      <c r="K1457" s="175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</row>
    <row r="1458" spans="1:26" ht="15" x14ac:dyDescent="0.25">
      <c r="A1458" s="37"/>
      <c r="B1458" s="38"/>
      <c r="C1458" s="38"/>
      <c r="D1458" s="38"/>
      <c r="E1458" s="38"/>
      <c r="F1458" s="38"/>
      <c r="G1458" s="183"/>
      <c r="H1458" s="38"/>
      <c r="I1458" s="38"/>
      <c r="J1458" s="175"/>
      <c r="K1458" s="175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</row>
    <row r="1459" spans="1:26" ht="15" x14ac:dyDescent="0.25">
      <c r="A1459" s="37"/>
      <c r="B1459" s="38"/>
      <c r="C1459" s="38"/>
      <c r="D1459" s="38"/>
      <c r="E1459" s="38"/>
      <c r="F1459" s="38"/>
      <c r="G1459" s="183"/>
      <c r="H1459" s="38"/>
      <c r="I1459" s="38"/>
      <c r="J1459" s="175"/>
      <c r="K1459" s="175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</row>
    <row r="1460" spans="1:26" ht="15" x14ac:dyDescent="0.25">
      <c r="A1460" s="37"/>
      <c r="B1460" s="38"/>
      <c r="C1460" s="38"/>
      <c r="D1460" s="38"/>
      <c r="E1460" s="38"/>
      <c r="F1460" s="38"/>
      <c r="G1460" s="183"/>
      <c r="H1460" s="38"/>
      <c r="I1460" s="38"/>
      <c r="J1460" s="175"/>
      <c r="K1460" s="175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</row>
    <row r="1461" spans="1:26" ht="15" x14ac:dyDescent="0.25">
      <c r="A1461" s="37"/>
      <c r="B1461" s="38"/>
      <c r="C1461" s="38"/>
      <c r="D1461" s="38"/>
      <c r="E1461" s="38"/>
      <c r="F1461" s="38"/>
      <c r="G1461" s="183"/>
      <c r="H1461" s="38"/>
      <c r="I1461" s="38"/>
      <c r="J1461" s="175"/>
      <c r="K1461" s="175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</row>
    <row r="1462" spans="1:26" ht="15" x14ac:dyDescent="0.25">
      <c r="A1462" s="37"/>
      <c r="B1462" s="38"/>
      <c r="C1462" s="38"/>
      <c r="D1462" s="38"/>
      <c r="E1462" s="38"/>
      <c r="F1462" s="38"/>
      <c r="G1462" s="183"/>
      <c r="H1462" s="38"/>
      <c r="I1462" s="38"/>
      <c r="J1462" s="175"/>
      <c r="K1462" s="175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</row>
    <row r="1463" spans="1:26" ht="15" x14ac:dyDescent="0.25">
      <c r="A1463" s="37"/>
      <c r="B1463" s="38"/>
      <c r="C1463" s="38"/>
      <c r="D1463" s="38"/>
      <c r="E1463" s="38"/>
      <c r="F1463" s="38"/>
      <c r="G1463" s="183"/>
      <c r="H1463" s="38"/>
      <c r="I1463" s="38"/>
      <c r="J1463" s="175"/>
      <c r="K1463" s="175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</row>
    <row r="1464" spans="1:26" ht="15" x14ac:dyDescent="0.25">
      <c r="A1464" s="37"/>
      <c r="B1464" s="38"/>
      <c r="C1464" s="38"/>
      <c r="D1464" s="38"/>
      <c r="E1464" s="38"/>
      <c r="F1464" s="38"/>
      <c r="G1464" s="183"/>
      <c r="H1464" s="38"/>
      <c r="I1464" s="38"/>
      <c r="J1464" s="175"/>
      <c r="K1464" s="175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</row>
    <row r="1465" spans="1:26" ht="15" x14ac:dyDescent="0.25">
      <c r="A1465" s="37"/>
      <c r="B1465" s="38"/>
      <c r="C1465" s="38"/>
      <c r="D1465" s="38"/>
      <c r="E1465" s="38"/>
      <c r="F1465" s="38"/>
      <c r="G1465" s="183"/>
      <c r="H1465" s="38"/>
      <c r="I1465" s="38"/>
      <c r="J1465" s="175"/>
      <c r="K1465" s="175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</row>
    <row r="1466" spans="1:26" ht="15" x14ac:dyDescent="0.25">
      <c r="A1466" s="37"/>
      <c r="B1466" s="38"/>
      <c r="C1466" s="38"/>
      <c r="D1466" s="38"/>
      <c r="E1466" s="38"/>
      <c r="F1466" s="38"/>
      <c r="G1466" s="183"/>
      <c r="H1466" s="38"/>
      <c r="I1466" s="38"/>
      <c r="J1466" s="175"/>
      <c r="K1466" s="175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</row>
    <row r="1467" spans="1:26" ht="15" x14ac:dyDescent="0.25">
      <c r="A1467" s="37"/>
      <c r="B1467" s="38"/>
      <c r="C1467" s="38"/>
      <c r="D1467" s="38"/>
      <c r="E1467" s="38"/>
      <c r="F1467" s="38"/>
      <c r="G1467" s="183"/>
      <c r="H1467" s="38"/>
      <c r="I1467" s="38"/>
      <c r="J1467" s="175"/>
      <c r="K1467" s="175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</row>
    <row r="1468" spans="1:26" ht="15" x14ac:dyDescent="0.25">
      <c r="A1468" s="37"/>
      <c r="B1468" s="38"/>
      <c r="C1468" s="38"/>
      <c r="D1468" s="38"/>
      <c r="E1468" s="38"/>
      <c r="F1468" s="38"/>
      <c r="G1468" s="183"/>
      <c r="H1468" s="38"/>
      <c r="I1468" s="38"/>
      <c r="J1468" s="175"/>
      <c r="K1468" s="175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</row>
    <row r="1469" spans="1:26" ht="15" x14ac:dyDescent="0.25">
      <c r="A1469" s="37"/>
      <c r="B1469" s="38"/>
      <c r="C1469" s="38"/>
      <c r="D1469" s="38"/>
      <c r="E1469" s="38"/>
      <c r="F1469" s="38"/>
      <c r="G1469" s="183"/>
      <c r="H1469" s="38"/>
      <c r="I1469" s="38"/>
      <c r="J1469" s="175"/>
      <c r="K1469" s="175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</row>
    <row r="1470" spans="1:26" ht="15" x14ac:dyDescent="0.25">
      <c r="A1470" s="37"/>
      <c r="B1470" s="38"/>
      <c r="C1470" s="38"/>
      <c r="D1470" s="38"/>
      <c r="E1470" s="38"/>
      <c r="F1470" s="38"/>
      <c r="G1470" s="183"/>
      <c r="H1470" s="38"/>
      <c r="I1470" s="38"/>
      <c r="J1470" s="175"/>
      <c r="K1470" s="175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</row>
    <row r="1471" spans="1:26" ht="15" x14ac:dyDescent="0.25">
      <c r="A1471" s="37"/>
      <c r="B1471" s="38"/>
      <c r="C1471" s="38"/>
      <c r="D1471" s="38"/>
      <c r="E1471" s="38"/>
      <c r="F1471" s="38"/>
      <c r="G1471" s="183"/>
      <c r="H1471" s="38"/>
      <c r="I1471" s="38"/>
      <c r="J1471" s="175"/>
      <c r="K1471" s="175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</row>
    <row r="1472" spans="1:26" ht="15" x14ac:dyDescent="0.25">
      <c r="A1472" s="37"/>
      <c r="B1472" s="38"/>
      <c r="C1472" s="38"/>
      <c r="D1472" s="38"/>
      <c r="E1472" s="38"/>
      <c r="F1472" s="38"/>
      <c r="G1472" s="183"/>
      <c r="H1472" s="38"/>
      <c r="I1472" s="38"/>
      <c r="J1472" s="175"/>
      <c r="K1472" s="175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</row>
    <row r="1473" spans="1:26" ht="15" x14ac:dyDescent="0.25">
      <c r="A1473" s="37"/>
      <c r="B1473" s="38"/>
      <c r="C1473" s="38"/>
      <c r="D1473" s="38"/>
      <c r="E1473" s="38"/>
      <c r="F1473" s="38"/>
      <c r="G1473" s="183"/>
      <c r="H1473" s="38"/>
      <c r="I1473" s="38"/>
      <c r="J1473" s="175"/>
      <c r="K1473" s="175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</row>
    <row r="1474" spans="1:26" ht="15" x14ac:dyDescent="0.25">
      <c r="A1474" s="37"/>
      <c r="B1474" s="38"/>
      <c r="C1474" s="38"/>
      <c r="D1474" s="38"/>
      <c r="E1474" s="38"/>
      <c r="F1474" s="38"/>
      <c r="G1474" s="183"/>
      <c r="H1474" s="38"/>
      <c r="I1474" s="38"/>
      <c r="J1474" s="175"/>
      <c r="K1474" s="175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</row>
    <row r="1475" spans="1:26" ht="15" x14ac:dyDescent="0.25">
      <c r="A1475" s="37"/>
      <c r="B1475" s="38"/>
      <c r="C1475" s="38"/>
      <c r="D1475" s="38"/>
      <c r="E1475" s="38"/>
      <c r="F1475" s="38"/>
      <c r="G1475" s="183"/>
      <c r="H1475" s="38"/>
      <c r="I1475" s="38"/>
      <c r="J1475" s="175"/>
      <c r="K1475" s="175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</row>
    <row r="1476" spans="1:26" ht="15" x14ac:dyDescent="0.25">
      <c r="A1476" s="37"/>
      <c r="B1476" s="38"/>
      <c r="C1476" s="38"/>
      <c r="D1476" s="38"/>
      <c r="E1476" s="38"/>
      <c r="F1476" s="38"/>
      <c r="G1476" s="183"/>
      <c r="H1476" s="38"/>
      <c r="I1476" s="38"/>
      <c r="J1476" s="175"/>
      <c r="K1476" s="175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</row>
    <row r="1477" spans="1:26" ht="15" x14ac:dyDescent="0.25">
      <c r="A1477" s="37"/>
      <c r="B1477" s="38"/>
      <c r="C1477" s="38"/>
      <c r="D1477" s="38"/>
      <c r="E1477" s="38"/>
      <c r="F1477" s="38"/>
      <c r="G1477" s="183"/>
      <c r="H1477" s="38"/>
      <c r="I1477" s="38"/>
      <c r="J1477" s="175"/>
      <c r="K1477" s="175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</row>
    <row r="1478" spans="1:26" ht="15" x14ac:dyDescent="0.25">
      <c r="A1478" s="37"/>
      <c r="B1478" s="38"/>
      <c r="C1478" s="38"/>
      <c r="D1478" s="38"/>
      <c r="E1478" s="38"/>
      <c r="F1478" s="38"/>
      <c r="G1478" s="183"/>
      <c r="H1478" s="38"/>
      <c r="I1478" s="38"/>
      <c r="J1478" s="175"/>
      <c r="K1478" s="175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</row>
    <row r="1479" spans="1:26" ht="15" x14ac:dyDescent="0.25">
      <c r="A1479" s="37"/>
      <c r="B1479" s="38"/>
      <c r="C1479" s="38"/>
      <c r="D1479" s="38"/>
      <c r="E1479" s="38"/>
      <c r="F1479" s="38"/>
      <c r="G1479" s="183"/>
      <c r="H1479" s="38"/>
      <c r="I1479" s="38"/>
      <c r="J1479" s="175"/>
      <c r="K1479" s="175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</row>
    <row r="1480" spans="1:26" ht="15" x14ac:dyDescent="0.25">
      <c r="A1480" s="37"/>
      <c r="B1480" s="38"/>
      <c r="C1480" s="38"/>
      <c r="D1480" s="38"/>
      <c r="E1480" s="38"/>
      <c r="F1480" s="38"/>
      <c r="G1480" s="183"/>
      <c r="H1480" s="38"/>
      <c r="I1480" s="38"/>
      <c r="J1480" s="175"/>
      <c r="K1480" s="175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</row>
    <row r="1481" spans="1:26" ht="15" x14ac:dyDescent="0.25">
      <c r="A1481" s="37"/>
      <c r="B1481" s="38"/>
      <c r="C1481" s="38"/>
      <c r="D1481" s="38"/>
      <c r="E1481" s="38"/>
      <c r="F1481" s="38"/>
      <c r="G1481" s="183"/>
      <c r="H1481" s="38"/>
      <c r="I1481" s="38"/>
      <c r="J1481" s="175"/>
      <c r="K1481" s="175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</row>
    <row r="1482" spans="1:26" ht="15" x14ac:dyDescent="0.25">
      <c r="A1482" s="37"/>
      <c r="B1482" s="38"/>
      <c r="C1482" s="38"/>
      <c r="D1482" s="38"/>
      <c r="E1482" s="38"/>
      <c r="F1482" s="38"/>
      <c r="G1482" s="183"/>
      <c r="H1482" s="38"/>
      <c r="I1482" s="38"/>
      <c r="J1482" s="175"/>
      <c r="K1482" s="175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</row>
    <row r="1483" spans="1:26" ht="15" x14ac:dyDescent="0.25">
      <c r="A1483" s="37"/>
      <c r="B1483" s="38"/>
      <c r="C1483" s="38"/>
      <c r="D1483" s="38"/>
      <c r="E1483" s="38"/>
      <c r="F1483" s="38"/>
      <c r="G1483" s="183"/>
      <c r="H1483" s="38"/>
      <c r="I1483" s="38"/>
      <c r="J1483" s="175"/>
      <c r="K1483" s="175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</row>
    <row r="1484" spans="1:26" ht="15" x14ac:dyDescent="0.25">
      <c r="A1484" s="37"/>
      <c r="B1484" s="38"/>
      <c r="C1484" s="38"/>
      <c r="D1484" s="38"/>
      <c r="E1484" s="38"/>
      <c r="F1484" s="38"/>
      <c r="G1484" s="183"/>
      <c r="H1484" s="38"/>
      <c r="I1484" s="38"/>
      <c r="J1484" s="175"/>
      <c r="K1484" s="175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</row>
    <row r="1485" spans="1:26" ht="15" x14ac:dyDescent="0.25">
      <c r="A1485" s="37"/>
      <c r="B1485" s="38"/>
      <c r="C1485" s="38"/>
      <c r="D1485" s="38"/>
      <c r="E1485" s="38"/>
      <c r="F1485" s="38"/>
      <c r="G1485" s="183"/>
      <c r="H1485" s="38"/>
      <c r="I1485" s="38"/>
      <c r="J1485" s="175"/>
      <c r="K1485" s="175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</row>
    <row r="1486" spans="1:26" ht="15" x14ac:dyDescent="0.25">
      <c r="A1486" s="37"/>
      <c r="B1486" s="38"/>
      <c r="C1486" s="38"/>
      <c r="D1486" s="38"/>
      <c r="E1486" s="38"/>
      <c r="F1486" s="38"/>
      <c r="G1486" s="183"/>
      <c r="H1486" s="38"/>
      <c r="I1486" s="38"/>
      <c r="J1486" s="175"/>
      <c r="K1486" s="175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</row>
    <row r="1487" spans="1:26" ht="15" x14ac:dyDescent="0.25">
      <c r="A1487" s="37"/>
      <c r="B1487" s="38"/>
      <c r="C1487" s="38"/>
      <c r="D1487" s="38"/>
      <c r="E1487" s="38"/>
      <c r="F1487" s="38"/>
      <c r="G1487" s="183"/>
      <c r="H1487" s="38"/>
      <c r="I1487" s="38"/>
      <c r="J1487" s="175"/>
      <c r="K1487" s="175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</row>
    <row r="1488" spans="1:26" ht="15" x14ac:dyDescent="0.25">
      <c r="A1488" s="37"/>
      <c r="B1488" s="38"/>
      <c r="C1488" s="38"/>
      <c r="D1488" s="38"/>
      <c r="E1488" s="38"/>
      <c r="F1488" s="38"/>
      <c r="G1488" s="183"/>
      <c r="H1488" s="38"/>
      <c r="I1488" s="38"/>
      <c r="J1488" s="175"/>
      <c r="K1488" s="175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</row>
    <row r="1489" spans="1:26" ht="15" x14ac:dyDescent="0.25">
      <c r="A1489" s="37"/>
      <c r="B1489" s="38"/>
      <c r="C1489" s="38"/>
      <c r="D1489" s="38"/>
      <c r="E1489" s="38"/>
      <c r="F1489" s="38"/>
      <c r="G1489" s="183"/>
      <c r="H1489" s="38"/>
      <c r="I1489" s="38"/>
      <c r="J1489" s="175"/>
      <c r="K1489" s="175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</row>
    <row r="1490" spans="1:26" ht="15" x14ac:dyDescent="0.25">
      <c r="A1490" s="37"/>
      <c r="B1490" s="38"/>
      <c r="C1490" s="38"/>
      <c r="D1490" s="38"/>
      <c r="E1490" s="38"/>
      <c r="F1490" s="38"/>
      <c r="G1490" s="183"/>
      <c r="H1490" s="38"/>
      <c r="I1490" s="38"/>
      <c r="J1490" s="175"/>
      <c r="K1490" s="175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</row>
    <row r="1491" spans="1:26" ht="15" x14ac:dyDescent="0.25">
      <c r="A1491" s="37"/>
      <c r="B1491" s="38"/>
      <c r="C1491" s="38"/>
      <c r="D1491" s="38"/>
      <c r="E1491" s="38"/>
      <c r="F1491" s="38"/>
      <c r="G1491" s="183"/>
      <c r="H1491" s="38"/>
      <c r="I1491" s="38"/>
      <c r="J1491" s="175"/>
      <c r="K1491" s="175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</row>
    <row r="1492" spans="1:26" ht="15" x14ac:dyDescent="0.25">
      <c r="A1492" s="37"/>
      <c r="B1492" s="38"/>
      <c r="C1492" s="38"/>
      <c r="D1492" s="38"/>
      <c r="E1492" s="38"/>
      <c r="F1492" s="38"/>
      <c r="G1492" s="183"/>
      <c r="H1492" s="38"/>
      <c r="I1492" s="38"/>
      <c r="J1492" s="175"/>
      <c r="K1492" s="175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</row>
    <row r="1493" spans="1:26" ht="15" x14ac:dyDescent="0.25">
      <c r="A1493" s="37"/>
      <c r="B1493" s="38"/>
      <c r="C1493" s="38"/>
      <c r="D1493" s="38"/>
      <c r="E1493" s="38"/>
      <c r="F1493" s="38"/>
      <c r="G1493" s="183"/>
      <c r="H1493" s="38"/>
      <c r="I1493" s="38"/>
      <c r="J1493" s="175"/>
      <c r="K1493" s="175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</row>
    <row r="1494" spans="1:26" ht="15" x14ac:dyDescent="0.25">
      <c r="A1494" s="37"/>
      <c r="B1494" s="38"/>
      <c r="C1494" s="38"/>
      <c r="D1494" s="38"/>
      <c r="E1494" s="38"/>
      <c r="F1494" s="38"/>
      <c r="G1494" s="183"/>
      <c r="H1494" s="38"/>
      <c r="I1494" s="38"/>
      <c r="J1494" s="175"/>
      <c r="K1494" s="175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</row>
    <row r="1495" spans="1:26" ht="15" x14ac:dyDescent="0.25">
      <c r="A1495" s="37"/>
      <c r="B1495" s="38"/>
      <c r="C1495" s="38"/>
      <c r="D1495" s="38"/>
      <c r="E1495" s="38"/>
      <c r="F1495" s="38"/>
      <c r="G1495" s="183"/>
      <c r="H1495" s="38"/>
      <c r="I1495" s="38"/>
      <c r="J1495" s="175"/>
      <c r="K1495" s="175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</row>
    <row r="1496" spans="1:26" ht="15" x14ac:dyDescent="0.25">
      <c r="A1496" s="37"/>
      <c r="B1496" s="38"/>
      <c r="C1496" s="38"/>
      <c r="D1496" s="38"/>
      <c r="E1496" s="38"/>
      <c r="F1496" s="38"/>
      <c r="G1496" s="183"/>
      <c r="H1496" s="38"/>
      <c r="I1496" s="38"/>
      <c r="J1496" s="175"/>
      <c r="K1496" s="175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</row>
    <row r="1497" spans="1:26" ht="15" x14ac:dyDescent="0.25">
      <c r="A1497" s="37"/>
      <c r="B1497" s="38"/>
      <c r="C1497" s="38"/>
      <c r="D1497" s="38"/>
      <c r="E1497" s="38"/>
      <c r="F1497" s="38"/>
      <c r="G1497" s="183"/>
      <c r="H1497" s="38"/>
      <c r="I1497" s="38"/>
      <c r="J1497" s="175"/>
      <c r="K1497" s="175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</row>
    <row r="1498" spans="1:26" ht="15" x14ac:dyDescent="0.25">
      <c r="A1498" s="37"/>
      <c r="B1498" s="38"/>
      <c r="C1498" s="38"/>
      <c r="D1498" s="38"/>
      <c r="E1498" s="38"/>
      <c r="F1498" s="38"/>
      <c r="G1498" s="183"/>
      <c r="H1498" s="38"/>
      <c r="I1498" s="38"/>
      <c r="J1498" s="175"/>
      <c r="K1498" s="175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</row>
    <row r="1499" spans="1:26" ht="15" x14ac:dyDescent="0.25">
      <c r="A1499" s="37"/>
      <c r="B1499" s="38"/>
      <c r="C1499" s="38"/>
      <c r="D1499" s="38"/>
      <c r="E1499" s="38"/>
      <c r="F1499" s="38"/>
      <c r="G1499" s="183"/>
      <c r="H1499" s="38"/>
      <c r="I1499" s="38"/>
      <c r="J1499" s="175"/>
      <c r="K1499" s="175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</row>
    <row r="1500" spans="1:26" ht="15" x14ac:dyDescent="0.25">
      <c r="A1500" s="37"/>
      <c r="B1500" s="38"/>
      <c r="C1500" s="38"/>
      <c r="D1500" s="38"/>
      <c r="E1500" s="38"/>
      <c r="F1500" s="38"/>
      <c r="G1500" s="183"/>
      <c r="H1500" s="38"/>
      <c r="I1500" s="38"/>
      <c r="J1500" s="175"/>
      <c r="K1500" s="175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</row>
    <row r="1501" spans="1:26" ht="15" x14ac:dyDescent="0.25">
      <c r="A1501" s="37"/>
      <c r="B1501" s="38"/>
      <c r="C1501" s="38"/>
      <c r="D1501" s="38"/>
      <c r="E1501" s="38"/>
      <c r="F1501" s="38"/>
      <c r="G1501" s="183"/>
      <c r="H1501" s="38"/>
      <c r="I1501" s="38"/>
      <c r="J1501" s="175"/>
      <c r="K1501" s="175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</row>
    <row r="1502" spans="1:26" ht="15" x14ac:dyDescent="0.25">
      <c r="A1502" s="37"/>
      <c r="B1502" s="38"/>
      <c r="C1502" s="38"/>
      <c r="D1502" s="38"/>
      <c r="E1502" s="38"/>
      <c r="F1502" s="38"/>
      <c r="G1502" s="183"/>
      <c r="H1502" s="38"/>
      <c r="I1502" s="38"/>
      <c r="J1502" s="175"/>
      <c r="K1502" s="175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</row>
    <row r="1503" spans="1:26" ht="15" x14ac:dyDescent="0.25">
      <c r="A1503" s="37"/>
      <c r="B1503" s="38"/>
      <c r="C1503" s="38"/>
      <c r="D1503" s="38"/>
      <c r="E1503" s="38"/>
      <c r="F1503" s="38"/>
      <c r="G1503" s="183"/>
      <c r="H1503" s="38"/>
      <c r="I1503" s="38"/>
      <c r="J1503" s="175"/>
      <c r="K1503" s="175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</row>
    <row r="1504" spans="1:26" ht="15" x14ac:dyDescent="0.25">
      <c r="A1504" s="37"/>
      <c r="B1504" s="38"/>
      <c r="C1504" s="38"/>
      <c r="D1504" s="38"/>
      <c r="E1504" s="38"/>
      <c r="F1504" s="38"/>
      <c r="G1504" s="183"/>
      <c r="H1504" s="38"/>
      <c r="I1504" s="38"/>
      <c r="J1504" s="175"/>
      <c r="K1504" s="175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</row>
    <row r="1505" spans="1:26" ht="15" x14ac:dyDescent="0.25">
      <c r="A1505" s="37"/>
      <c r="B1505" s="38"/>
      <c r="C1505" s="38"/>
      <c r="D1505" s="38"/>
      <c r="E1505" s="38"/>
      <c r="F1505" s="38"/>
      <c r="G1505" s="183"/>
      <c r="H1505" s="38"/>
      <c r="I1505" s="38"/>
      <c r="J1505" s="175"/>
      <c r="K1505" s="175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</row>
    <row r="1506" spans="1:26" ht="15" x14ac:dyDescent="0.25">
      <c r="A1506" s="37"/>
      <c r="B1506" s="38"/>
      <c r="C1506" s="38"/>
      <c r="D1506" s="38"/>
      <c r="E1506" s="38"/>
      <c r="F1506" s="38"/>
      <c r="G1506" s="183"/>
      <c r="H1506" s="38"/>
      <c r="I1506" s="38"/>
      <c r="J1506" s="175"/>
      <c r="K1506" s="175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</row>
    <row r="1507" spans="1:26" ht="15" x14ac:dyDescent="0.25">
      <c r="A1507" s="37"/>
      <c r="B1507" s="38"/>
      <c r="C1507" s="38"/>
      <c r="D1507" s="38"/>
      <c r="E1507" s="38"/>
      <c r="F1507" s="38"/>
      <c r="G1507" s="183"/>
      <c r="H1507" s="38"/>
      <c r="I1507" s="38"/>
      <c r="J1507" s="175"/>
      <c r="K1507" s="175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</row>
    <row r="1508" spans="1:26" ht="15" x14ac:dyDescent="0.25">
      <c r="A1508" s="37"/>
      <c r="B1508" s="38"/>
      <c r="C1508" s="38"/>
      <c r="D1508" s="38"/>
      <c r="E1508" s="38"/>
      <c r="F1508" s="38"/>
      <c r="G1508" s="183"/>
      <c r="H1508" s="38"/>
      <c r="I1508" s="38"/>
      <c r="J1508" s="175"/>
      <c r="K1508" s="175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</row>
    <row r="1509" spans="1:26" ht="15" x14ac:dyDescent="0.25">
      <c r="A1509" s="37"/>
      <c r="B1509" s="38"/>
      <c r="C1509" s="38"/>
      <c r="D1509" s="38"/>
      <c r="E1509" s="38"/>
      <c r="F1509" s="38"/>
      <c r="G1509" s="183"/>
      <c r="H1509" s="38"/>
      <c r="I1509" s="38"/>
      <c r="J1509" s="175"/>
      <c r="K1509" s="175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</row>
    <row r="1510" spans="1:26" ht="15" x14ac:dyDescent="0.25">
      <c r="A1510" s="37"/>
      <c r="B1510" s="38"/>
      <c r="C1510" s="38"/>
      <c r="D1510" s="38"/>
      <c r="E1510" s="38"/>
      <c r="F1510" s="38"/>
      <c r="G1510" s="183"/>
      <c r="H1510" s="38"/>
      <c r="I1510" s="38"/>
      <c r="J1510" s="175"/>
      <c r="K1510" s="175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</row>
    <row r="1511" spans="1:26" ht="15" x14ac:dyDescent="0.25">
      <c r="A1511" s="37"/>
      <c r="B1511" s="38"/>
      <c r="C1511" s="38"/>
      <c r="D1511" s="38"/>
      <c r="E1511" s="38"/>
      <c r="F1511" s="38"/>
      <c r="G1511" s="183"/>
      <c r="H1511" s="38"/>
      <c r="I1511" s="38"/>
      <c r="J1511" s="175"/>
      <c r="K1511" s="175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</row>
    <row r="1512" spans="1:26" ht="15" x14ac:dyDescent="0.25">
      <c r="A1512" s="37"/>
      <c r="B1512" s="38"/>
      <c r="C1512" s="38"/>
      <c r="D1512" s="38"/>
      <c r="E1512" s="38"/>
      <c r="F1512" s="38"/>
      <c r="G1512" s="183"/>
      <c r="H1512" s="38"/>
      <c r="I1512" s="38"/>
      <c r="J1512" s="175"/>
      <c r="K1512" s="175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</row>
    <row r="1513" spans="1:26" ht="15" x14ac:dyDescent="0.25">
      <c r="A1513" s="37"/>
      <c r="B1513" s="38"/>
      <c r="C1513" s="38"/>
      <c r="D1513" s="38"/>
      <c r="E1513" s="38"/>
      <c r="F1513" s="38"/>
      <c r="G1513" s="183"/>
      <c r="H1513" s="38"/>
      <c r="I1513" s="38"/>
      <c r="J1513" s="175"/>
      <c r="K1513" s="175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</row>
    <row r="1514" spans="1:26" ht="15" x14ac:dyDescent="0.25">
      <c r="A1514" s="37"/>
      <c r="B1514" s="38"/>
      <c r="C1514" s="38"/>
      <c r="D1514" s="38"/>
      <c r="E1514" s="38"/>
      <c r="F1514" s="38"/>
      <c r="G1514" s="183"/>
      <c r="H1514" s="38"/>
      <c r="I1514" s="38"/>
      <c r="J1514" s="175"/>
      <c r="K1514" s="175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</row>
    <row r="1515" spans="1:26" ht="15" x14ac:dyDescent="0.25">
      <c r="A1515" s="37"/>
      <c r="B1515" s="38"/>
      <c r="C1515" s="38"/>
      <c r="D1515" s="38"/>
      <c r="E1515" s="38"/>
      <c r="F1515" s="38"/>
      <c r="G1515" s="183"/>
      <c r="H1515" s="38"/>
      <c r="I1515" s="38"/>
      <c r="J1515" s="175"/>
      <c r="K1515" s="175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</row>
    <row r="1516" spans="1:26" ht="15" x14ac:dyDescent="0.25">
      <c r="A1516" s="37"/>
      <c r="B1516" s="38"/>
      <c r="C1516" s="38"/>
      <c r="D1516" s="38"/>
      <c r="E1516" s="38"/>
      <c r="F1516" s="38"/>
      <c r="G1516" s="183"/>
      <c r="H1516" s="38"/>
      <c r="I1516" s="38"/>
      <c r="J1516" s="175"/>
      <c r="K1516" s="175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</row>
    <row r="1517" spans="1:26" ht="15" x14ac:dyDescent="0.25">
      <c r="A1517" s="37"/>
      <c r="B1517" s="38"/>
      <c r="C1517" s="38"/>
      <c r="D1517" s="38"/>
      <c r="E1517" s="38"/>
      <c r="F1517" s="38"/>
      <c r="G1517" s="183"/>
      <c r="H1517" s="38"/>
      <c r="I1517" s="38"/>
      <c r="J1517" s="175"/>
      <c r="K1517" s="175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</row>
    <row r="1518" spans="1:26" ht="15" x14ac:dyDescent="0.25">
      <c r="A1518" s="37"/>
      <c r="B1518" s="38"/>
      <c r="C1518" s="38"/>
      <c r="D1518" s="38"/>
      <c r="E1518" s="38"/>
      <c r="F1518" s="38"/>
      <c r="G1518" s="183"/>
      <c r="H1518" s="38"/>
      <c r="I1518" s="38"/>
      <c r="J1518" s="175"/>
      <c r="K1518" s="175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</row>
    <row r="1519" spans="1:26" ht="15" x14ac:dyDescent="0.25">
      <c r="A1519" s="37"/>
      <c r="B1519" s="38"/>
      <c r="C1519" s="38"/>
      <c r="D1519" s="38"/>
      <c r="E1519" s="38"/>
      <c r="F1519" s="38"/>
      <c r="G1519" s="183"/>
      <c r="H1519" s="38"/>
      <c r="I1519" s="38"/>
      <c r="J1519" s="175"/>
      <c r="K1519" s="175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</row>
    <row r="1520" spans="1:26" ht="15" x14ac:dyDescent="0.25">
      <c r="A1520" s="37"/>
      <c r="B1520" s="38"/>
      <c r="C1520" s="38"/>
      <c r="D1520" s="38"/>
      <c r="E1520" s="38"/>
      <c r="F1520" s="38"/>
      <c r="G1520" s="183"/>
      <c r="H1520" s="38"/>
      <c r="I1520" s="38"/>
      <c r="J1520" s="175"/>
      <c r="K1520" s="175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</row>
    <row r="1521" spans="1:26" ht="15" x14ac:dyDescent="0.25">
      <c r="A1521" s="37"/>
      <c r="B1521" s="38"/>
      <c r="C1521" s="38"/>
      <c r="D1521" s="38"/>
      <c r="E1521" s="38"/>
      <c r="F1521" s="38"/>
      <c r="G1521" s="183"/>
      <c r="H1521" s="38"/>
      <c r="I1521" s="38"/>
      <c r="J1521" s="175"/>
      <c r="K1521" s="175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</row>
    <row r="1522" spans="1:26" ht="15" x14ac:dyDescent="0.25">
      <c r="A1522" s="37"/>
      <c r="B1522" s="38"/>
      <c r="C1522" s="38"/>
      <c r="D1522" s="38"/>
      <c r="E1522" s="38"/>
      <c r="F1522" s="38"/>
      <c r="G1522" s="183"/>
      <c r="H1522" s="38"/>
      <c r="I1522" s="38"/>
      <c r="J1522" s="175"/>
      <c r="K1522" s="175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</row>
    <row r="1523" spans="1:26" ht="15" x14ac:dyDescent="0.25">
      <c r="A1523" s="37"/>
      <c r="B1523" s="38"/>
      <c r="C1523" s="38"/>
      <c r="D1523" s="38"/>
      <c r="E1523" s="38"/>
      <c r="F1523" s="38"/>
      <c r="G1523" s="183"/>
      <c r="H1523" s="38"/>
      <c r="I1523" s="38"/>
      <c r="J1523" s="175"/>
      <c r="K1523" s="175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</row>
    <row r="1524" spans="1:26" ht="15" x14ac:dyDescent="0.25">
      <c r="A1524" s="37"/>
      <c r="B1524" s="38"/>
      <c r="C1524" s="38"/>
      <c r="D1524" s="38"/>
      <c r="E1524" s="38"/>
      <c r="F1524" s="38"/>
      <c r="G1524" s="183"/>
      <c r="H1524" s="38"/>
      <c r="I1524" s="38"/>
      <c r="J1524" s="175"/>
      <c r="K1524" s="175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</row>
    <row r="1525" spans="1:26" ht="15" x14ac:dyDescent="0.25">
      <c r="A1525" s="37"/>
      <c r="B1525" s="38"/>
      <c r="C1525" s="38"/>
      <c r="D1525" s="38"/>
      <c r="E1525" s="38"/>
      <c r="F1525" s="38"/>
      <c r="G1525" s="183"/>
      <c r="H1525" s="38"/>
      <c r="I1525" s="38"/>
      <c r="J1525" s="175"/>
      <c r="K1525" s="175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</row>
    <row r="1526" spans="1:26" ht="15" x14ac:dyDescent="0.25">
      <c r="A1526" s="37"/>
      <c r="B1526" s="38"/>
      <c r="C1526" s="38"/>
      <c r="D1526" s="38"/>
      <c r="E1526" s="38"/>
      <c r="F1526" s="38"/>
      <c r="G1526" s="183"/>
      <c r="H1526" s="38"/>
      <c r="I1526" s="38"/>
      <c r="J1526" s="175"/>
      <c r="K1526" s="175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</row>
    <row r="1527" spans="1:26" ht="15" x14ac:dyDescent="0.25">
      <c r="A1527" s="37"/>
      <c r="B1527" s="38"/>
      <c r="C1527" s="38"/>
      <c r="D1527" s="38"/>
      <c r="E1527" s="38"/>
      <c r="F1527" s="38"/>
      <c r="G1527" s="183"/>
      <c r="H1527" s="38"/>
      <c r="I1527" s="38"/>
      <c r="J1527" s="175"/>
      <c r="K1527" s="175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</row>
    <row r="1528" spans="1:26" ht="15" x14ac:dyDescent="0.25">
      <c r="A1528" s="37"/>
      <c r="B1528" s="38"/>
      <c r="C1528" s="38"/>
      <c r="D1528" s="38"/>
      <c r="E1528" s="38"/>
      <c r="F1528" s="38"/>
      <c r="G1528" s="183"/>
      <c r="H1528" s="38"/>
      <c r="I1528" s="38"/>
      <c r="J1528" s="175"/>
      <c r="K1528" s="175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</row>
    <row r="1529" spans="1:26" ht="15" x14ac:dyDescent="0.25">
      <c r="A1529" s="37"/>
      <c r="B1529" s="38"/>
      <c r="C1529" s="38"/>
      <c r="D1529" s="38"/>
      <c r="E1529" s="38"/>
      <c r="F1529" s="38"/>
      <c r="G1529" s="183"/>
      <c r="H1529" s="38"/>
      <c r="I1529" s="38"/>
      <c r="J1529" s="175"/>
      <c r="K1529" s="175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</row>
    <row r="1530" spans="1:26" ht="15" x14ac:dyDescent="0.25">
      <c r="A1530" s="37"/>
      <c r="B1530" s="38"/>
      <c r="C1530" s="38"/>
      <c r="D1530" s="38"/>
      <c r="E1530" s="38"/>
      <c r="F1530" s="38"/>
      <c r="G1530" s="183"/>
      <c r="H1530" s="38"/>
      <c r="I1530" s="38"/>
      <c r="J1530" s="175"/>
      <c r="K1530" s="175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</row>
    <row r="1531" spans="1:26" ht="15" x14ac:dyDescent="0.25">
      <c r="A1531" s="37"/>
      <c r="B1531" s="38"/>
      <c r="C1531" s="38"/>
      <c r="D1531" s="38"/>
      <c r="E1531" s="38"/>
      <c r="F1531" s="38"/>
      <c r="G1531" s="183"/>
      <c r="H1531" s="38"/>
      <c r="I1531" s="38"/>
      <c r="J1531" s="175"/>
      <c r="K1531" s="175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</row>
    <row r="1532" spans="1:26" ht="15" x14ac:dyDescent="0.25">
      <c r="A1532" s="37"/>
      <c r="B1532" s="38"/>
      <c r="C1532" s="38"/>
      <c r="D1532" s="38"/>
      <c r="E1532" s="38"/>
      <c r="F1532" s="38"/>
      <c r="G1532" s="183"/>
      <c r="H1532" s="38"/>
      <c r="I1532" s="38"/>
      <c r="J1532" s="175"/>
      <c r="K1532" s="175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</row>
    <row r="1533" spans="1:26" ht="15" x14ac:dyDescent="0.25">
      <c r="A1533" s="37"/>
      <c r="B1533" s="38"/>
      <c r="C1533" s="38"/>
      <c r="D1533" s="38"/>
      <c r="E1533" s="38"/>
      <c r="F1533" s="38"/>
      <c r="G1533" s="183"/>
      <c r="H1533" s="38"/>
      <c r="I1533" s="38"/>
      <c r="J1533" s="175"/>
      <c r="K1533" s="175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</row>
    <row r="1534" spans="1:26" ht="15" x14ac:dyDescent="0.25">
      <c r="A1534" s="37"/>
      <c r="B1534" s="38"/>
      <c r="C1534" s="38"/>
      <c r="D1534" s="38"/>
      <c r="E1534" s="38"/>
      <c r="F1534" s="38"/>
      <c r="G1534" s="183"/>
      <c r="H1534" s="38"/>
      <c r="I1534" s="38"/>
      <c r="J1534" s="175"/>
      <c r="K1534" s="175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</row>
    <row r="1535" spans="1:26" ht="15" x14ac:dyDescent="0.25">
      <c r="A1535" s="37"/>
      <c r="B1535" s="38"/>
      <c r="C1535" s="38"/>
      <c r="D1535" s="38"/>
      <c r="E1535" s="38"/>
      <c r="F1535" s="38"/>
      <c r="G1535" s="183"/>
      <c r="H1535" s="38"/>
      <c r="I1535" s="38"/>
      <c r="J1535" s="175"/>
      <c r="K1535" s="175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</row>
    <row r="1536" spans="1:26" ht="15" x14ac:dyDescent="0.25">
      <c r="A1536" s="37"/>
      <c r="B1536" s="38"/>
      <c r="C1536" s="38"/>
      <c r="D1536" s="38"/>
      <c r="E1536" s="38"/>
      <c r="F1536" s="38"/>
      <c r="G1536" s="183"/>
      <c r="H1536" s="38"/>
      <c r="I1536" s="38"/>
      <c r="J1536" s="175"/>
      <c r="K1536" s="175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</row>
    <row r="1537" spans="1:26" ht="15" x14ac:dyDescent="0.25">
      <c r="A1537" s="37"/>
      <c r="B1537" s="38"/>
      <c r="C1537" s="38"/>
      <c r="D1537" s="38"/>
      <c r="E1537" s="38"/>
      <c r="F1537" s="38"/>
      <c r="G1537" s="183"/>
      <c r="H1537" s="38"/>
      <c r="I1537" s="38"/>
      <c r="J1537" s="175"/>
      <c r="K1537" s="175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</row>
    <row r="1538" spans="1:26" ht="15" x14ac:dyDescent="0.25">
      <c r="A1538" s="37"/>
      <c r="B1538" s="38"/>
      <c r="C1538" s="38"/>
      <c r="D1538" s="38"/>
      <c r="E1538" s="38"/>
      <c r="F1538" s="38"/>
      <c r="G1538" s="183"/>
      <c r="H1538" s="38"/>
      <c r="I1538" s="38"/>
      <c r="J1538" s="175"/>
      <c r="K1538" s="175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</row>
    <row r="1539" spans="1:26" ht="15" x14ac:dyDescent="0.25">
      <c r="A1539" s="37"/>
      <c r="B1539" s="38"/>
      <c r="C1539" s="38"/>
      <c r="D1539" s="38"/>
      <c r="E1539" s="38"/>
      <c r="F1539" s="38"/>
      <c r="G1539" s="183"/>
      <c r="H1539" s="38"/>
      <c r="I1539" s="38"/>
      <c r="J1539" s="175"/>
      <c r="K1539" s="175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</row>
    <row r="1540" spans="1:26" ht="15" x14ac:dyDescent="0.25">
      <c r="A1540" s="37"/>
      <c r="B1540" s="38"/>
      <c r="C1540" s="38"/>
      <c r="D1540" s="38"/>
      <c r="E1540" s="38"/>
      <c r="F1540" s="38"/>
      <c r="G1540" s="183"/>
      <c r="H1540" s="38"/>
      <c r="I1540" s="38"/>
      <c r="J1540" s="175"/>
      <c r="K1540" s="175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</row>
    <row r="1541" spans="1:26" ht="15" x14ac:dyDescent="0.25">
      <c r="A1541" s="37"/>
      <c r="B1541" s="38"/>
      <c r="C1541" s="38"/>
      <c r="D1541" s="38"/>
      <c r="E1541" s="38"/>
      <c r="F1541" s="38"/>
      <c r="G1541" s="183"/>
      <c r="H1541" s="38"/>
      <c r="I1541" s="38"/>
      <c r="J1541" s="175"/>
      <c r="K1541" s="175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</row>
    <row r="1542" spans="1:26" ht="15" x14ac:dyDescent="0.25">
      <c r="A1542" s="37"/>
      <c r="B1542" s="38"/>
      <c r="C1542" s="38"/>
      <c r="D1542" s="38"/>
      <c r="E1542" s="38"/>
      <c r="F1542" s="38"/>
      <c r="G1542" s="183"/>
      <c r="H1542" s="38"/>
      <c r="I1542" s="38"/>
      <c r="J1542" s="175"/>
      <c r="K1542" s="175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</row>
    <row r="1543" spans="1:26" ht="15" x14ac:dyDescent="0.25">
      <c r="A1543" s="37"/>
      <c r="B1543" s="38"/>
      <c r="C1543" s="38"/>
      <c r="D1543" s="38"/>
      <c r="E1543" s="38"/>
      <c r="F1543" s="38"/>
      <c r="G1543" s="183"/>
      <c r="H1543" s="38"/>
      <c r="I1543" s="38"/>
      <c r="J1543" s="175"/>
      <c r="K1543" s="175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</row>
    <row r="1544" spans="1:26" ht="15" x14ac:dyDescent="0.25">
      <c r="A1544" s="37"/>
      <c r="B1544" s="38"/>
      <c r="C1544" s="38"/>
      <c r="D1544" s="38"/>
      <c r="E1544" s="38"/>
      <c r="F1544" s="38"/>
      <c r="G1544" s="183"/>
      <c r="H1544" s="38"/>
      <c r="I1544" s="38"/>
      <c r="J1544" s="175"/>
      <c r="K1544" s="175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</row>
    <row r="1545" spans="1:26" ht="15" x14ac:dyDescent="0.25">
      <c r="A1545" s="37"/>
      <c r="B1545" s="38"/>
      <c r="C1545" s="38"/>
      <c r="D1545" s="38"/>
      <c r="E1545" s="38"/>
      <c r="F1545" s="38"/>
      <c r="G1545" s="183"/>
      <c r="H1545" s="38"/>
      <c r="I1545" s="38"/>
      <c r="J1545" s="175"/>
      <c r="K1545" s="175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</row>
    <row r="1546" spans="1:26" ht="15" x14ac:dyDescent="0.25">
      <c r="A1546" s="37"/>
      <c r="B1546" s="38"/>
      <c r="C1546" s="38"/>
      <c r="D1546" s="38"/>
      <c r="E1546" s="38"/>
      <c r="F1546" s="38"/>
      <c r="G1546" s="183"/>
      <c r="H1546" s="38"/>
      <c r="I1546" s="38"/>
      <c r="J1546" s="175"/>
      <c r="K1546" s="175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</row>
    <row r="1547" spans="1:26" ht="15" x14ac:dyDescent="0.25">
      <c r="A1547" s="37"/>
      <c r="B1547" s="38"/>
      <c r="C1547" s="38"/>
      <c r="D1547" s="38"/>
      <c r="E1547" s="38"/>
      <c r="F1547" s="38"/>
      <c r="G1547" s="183"/>
      <c r="H1547" s="38"/>
      <c r="I1547" s="38"/>
      <c r="J1547" s="175"/>
      <c r="K1547" s="175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</row>
    <row r="1548" spans="1:26" ht="15" x14ac:dyDescent="0.25">
      <c r="A1548" s="37"/>
      <c r="B1548" s="38"/>
      <c r="C1548" s="38"/>
      <c r="D1548" s="38"/>
      <c r="E1548" s="38"/>
      <c r="F1548" s="38"/>
      <c r="G1548" s="183"/>
      <c r="H1548" s="38"/>
      <c r="I1548" s="38"/>
      <c r="J1548" s="175"/>
      <c r="K1548" s="175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</row>
    <row r="1549" spans="1:26" ht="15" x14ac:dyDescent="0.25">
      <c r="A1549" s="37"/>
      <c r="B1549" s="38"/>
      <c r="C1549" s="38"/>
      <c r="D1549" s="38"/>
      <c r="E1549" s="38"/>
      <c r="F1549" s="38"/>
      <c r="G1549" s="183"/>
      <c r="H1549" s="38"/>
      <c r="I1549" s="38"/>
      <c r="J1549" s="175"/>
      <c r="K1549" s="175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</row>
    <row r="1550" spans="1:26" ht="15" x14ac:dyDescent="0.25">
      <c r="A1550" s="37"/>
      <c r="B1550" s="38"/>
      <c r="C1550" s="38"/>
      <c r="D1550" s="38"/>
      <c r="E1550" s="38"/>
      <c r="F1550" s="38"/>
      <c r="G1550" s="183"/>
      <c r="H1550" s="38"/>
      <c r="I1550" s="38"/>
      <c r="J1550" s="175"/>
      <c r="K1550" s="175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</row>
    <row r="1551" spans="1:26" ht="15" x14ac:dyDescent="0.25">
      <c r="A1551" s="37"/>
      <c r="B1551" s="38"/>
      <c r="C1551" s="38"/>
      <c r="D1551" s="38"/>
      <c r="E1551" s="38"/>
      <c r="F1551" s="38"/>
      <c r="G1551" s="183"/>
      <c r="H1551" s="38"/>
      <c r="I1551" s="38"/>
      <c r="J1551" s="175"/>
      <c r="K1551" s="175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</row>
    <row r="1552" spans="1:26" ht="15" x14ac:dyDescent="0.25">
      <c r="A1552" s="37"/>
      <c r="B1552" s="38"/>
      <c r="C1552" s="38"/>
      <c r="D1552" s="38"/>
      <c r="E1552" s="38"/>
      <c r="F1552" s="38"/>
      <c r="G1552" s="183"/>
      <c r="H1552" s="38"/>
      <c r="I1552" s="38"/>
      <c r="J1552" s="175"/>
      <c r="K1552" s="175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</row>
    <row r="1553" spans="1:26" ht="15" x14ac:dyDescent="0.25">
      <c r="A1553" s="37"/>
      <c r="B1553" s="38"/>
      <c r="C1553" s="38"/>
      <c r="D1553" s="38"/>
      <c r="E1553" s="38"/>
      <c r="F1553" s="38"/>
      <c r="G1553" s="183"/>
      <c r="H1553" s="38"/>
      <c r="I1553" s="38"/>
      <c r="J1553" s="175"/>
      <c r="K1553" s="175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</row>
    <row r="1554" spans="1:26" ht="15" x14ac:dyDescent="0.25">
      <c r="A1554" s="37"/>
      <c r="B1554" s="38"/>
      <c r="C1554" s="38"/>
      <c r="D1554" s="38"/>
      <c r="E1554" s="38"/>
      <c r="F1554" s="38"/>
      <c r="G1554" s="183"/>
      <c r="H1554" s="38"/>
      <c r="I1554" s="38"/>
      <c r="J1554" s="175"/>
      <c r="K1554" s="175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</row>
    <row r="1555" spans="1:26" ht="15" x14ac:dyDescent="0.25">
      <c r="A1555" s="37"/>
      <c r="B1555" s="38"/>
      <c r="C1555" s="38"/>
      <c r="D1555" s="38"/>
      <c r="E1555" s="38"/>
      <c r="F1555" s="38"/>
      <c r="G1555" s="183"/>
      <c r="H1555" s="38"/>
      <c r="I1555" s="38"/>
      <c r="J1555" s="175"/>
      <c r="K1555" s="175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</row>
    <row r="1556" spans="1:26" ht="15" x14ac:dyDescent="0.25">
      <c r="A1556" s="37"/>
      <c r="B1556" s="38"/>
      <c r="C1556" s="38"/>
      <c r="D1556" s="38"/>
      <c r="E1556" s="38"/>
      <c r="F1556" s="38"/>
      <c r="G1556" s="183"/>
      <c r="H1556" s="38"/>
      <c r="I1556" s="38"/>
      <c r="J1556" s="175"/>
      <c r="K1556" s="175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</row>
    <row r="1557" spans="1:26" ht="15" x14ac:dyDescent="0.25">
      <c r="A1557" s="37"/>
      <c r="B1557" s="38"/>
      <c r="C1557" s="38"/>
      <c r="D1557" s="38"/>
      <c r="E1557" s="38"/>
      <c r="F1557" s="38"/>
      <c r="G1557" s="183"/>
      <c r="H1557" s="38"/>
      <c r="I1557" s="38"/>
      <c r="J1557" s="175"/>
      <c r="K1557" s="175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</row>
    <row r="1558" spans="1:26" ht="15" x14ac:dyDescent="0.25">
      <c r="A1558" s="37"/>
      <c r="B1558" s="38"/>
      <c r="C1558" s="38"/>
      <c r="D1558" s="38"/>
      <c r="E1558" s="38"/>
      <c r="F1558" s="38"/>
      <c r="G1558" s="183"/>
      <c r="H1558" s="38"/>
      <c r="I1558" s="38"/>
      <c r="J1558" s="175"/>
      <c r="K1558" s="175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</row>
    <row r="1559" spans="1:26" ht="15" x14ac:dyDescent="0.25">
      <c r="A1559" s="37"/>
      <c r="B1559" s="38"/>
      <c r="C1559" s="38"/>
      <c r="D1559" s="38"/>
      <c r="E1559" s="38"/>
      <c r="F1559" s="38"/>
      <c r="G1559" s="183"/>
      <c r="H1559" s="38"/>
      <c r="I1559" s="38"/>
      <c r="J1559" s="175"/>
      <c r="K1559" s="175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</row>
    <row r="1560" spans="1:26" ht="15" x14ac:dyDescent="0.25">
      <c r="A1560" s="37"/>
      <c r="B1560" s="38"/>
      <c r="C1560" s="38"/>
      <c r="D1560" s="38"/>
      <c r="E1560" s="38"/>
      <c r="F1560" s="38"/>
      <c r="G1560" s="183"/>
      <c r="H1560" s="38"/>
      <c r="I1560" s="38"/>
      <c r="J1560" s="175"/>
      <c r="K1560" s="175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</row>
    <row r="1561" spans="1:26" ht="15" x14ac:dyDescent="0.25">
      <c r="A1561" s="37"/>
      <c r="B1561" s="38"/>
      <c r="C1561" s="38"/>
      <c r="D1561" s="38"/>
      <c r="E1561" s="38"/>
      <c r="F1561" s="38"/>
      <c r="G1561" s="183"/>
      <c r="H1561" s="38"/>
      <c r="I1561" s="38"/>
      <c r="J1561" s="175"/>
      <c r="K1561" s="175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</row>
    <row r="1562" spans="1:26" ht="15" x14ac:dyDescent="0.25">
      <c r="A1562" s="37"/>
      <c r="B1562" s="38"/>
      <c r="C1562" s="38"/>
      <c r="D1562" s="38"/>
      <c r="E1562" s="38"/>
      <c r="F1562" s="38"/>
      <c r="G1562" s="183"/>
      <c r="H1562" s="38"/>
      <c r="I1562" s="38"/>
      <c r="J1562" s="175"/>
      <c r="K1562" s="175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</row>
    <row r="1563" spans="1:26" ht="15" x14ac:dyDescent="0.25">
      <c r="A1563" s="37"/>
      <c r="B1563" s="38"/>
      <c r="C1563" s="38"/>
      <c r="D1563" s="38"/>
      <c r="E1563" s="38"/>
      <c r="F1563" s="38"/>
      <c r="G1563" s="183"/>
      <c r="H1563" s="38"/>
      <c r="I1563" s="38"/>
      <c r="J1563" s="175"/>
      <c r="K1563" s="175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</row>
    <row r="1564" spans="1:26" ht="15" x14ac:dyDescent="0.25">
      <c r="A1564" s="37"/>
      <c r="B1564" s="38"/>
      <c r="C1564" s="38"/>
      <c r="D1564" s="38"/>
      <c r="E1564" s="38"/>
      <c r="F1564" s="38"/>
      <c r="G1564" s="183"/>
      <c r="H1564" s="38"/>
      <c r="I1564" s="38"/>
      <c r="J1564" s="175"/>
      <c r="K1564" s="175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</row>
    <row r="1565" spans="1:26" ht="15" x14ac:dyDescent="0.25">
      <c r="A1565" s="37"/>
      <c r="B1565" s="38"/>
      <c r="C1565" s="38"/>
      <c r="D1565" s="38"/>
      <c r="E1565" s="38"/>
      <c r="F1565" s="38"/>
      <c r="G1565" s="183"/>
      <c r="H1565" s="38"/>
      <c r="I1565" s="38"/>
      <c r="J1565" s="175"/>
      <c r="K1565" s="175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</row>
    <row r="1566" spans="1:26" ht="15" x14ac:dyDescent="0.25">
      <c r="A1566" s="37"/>
      <c r="B1566" s="38"/>
      <c r="C1566" s="38"/>
      <c r="D1566" s="38"/>
      <c r="E1566" s="38"/>
      <c r="F1566" s="38"/>
      <c r="G1566" s="183"/>
      <c r="H1566" s="38"/>
      <c r="I1566" s="38"/>
      <c r="J1566" s="175"/>
      <c r="K1566" s="175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</row>
    <row r="1567" spans="1:26" ht="15" x14ac:dyDescent="0.25">
      <c r="A1567" s="37"/>
      <c r="B1567" s="38"/>
      <c r="C1567" s="38"/>
      <c r="D1567" s="38"/>
      <c r="E1567" s="38"/>
      <c r="F1567" s="38"/>
      <c r="G1567" s="183"/>
      <c r="H1567" s="38"/>
      <c r="I1567" s="38"/>
      <c r="J1567" s="175"/>
      <c r="K1567" s="175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</row>
    <row r="1568" spans="1:26" ht="15" x14ac:dyDescent="0.25">
      <c r="A1568" s="37"/>
      <c r="B1568" s="38"/>
      <c r="C1568" s="38"/>
      <c r="D1568" s="38"/>
      <c r="E1568" s="38"/>
      <c r="F1568" s="38"/>
      <c r="G1568" s="183"/>
      <c r="H1568" s="38"/>
      <c r="I1568" s="38"/>
      <c r="J1568" s="175"/>
      <c r="K1568" s="175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</row>
    <row r="1569" spans="1:26" ht="15" x14ac:dyDescent="0.25">
      <c r="A1569" s="37"/>
      <c r="B1569" s="38"/>
      <c r="C1569" s="38"/>
      <c r="D1569" s="38"/>
      <c r="E1569" s="38"/>
      <c r="F1569" s="38"/>
      <c r="G1569" s="183"/>
      <c r="H1569" s="38"/>
      <c r="I1569" s="38"/>
      <c r="J1569" s="175"/>
      <c r="K1569" s="175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</row>
    <row r="1570" spans="1:26" ht="15" x14ac:dyDescent="0.25">
      <c r="A1570" s="37"/>
      <c r="B1570" s="38"/>
      <c r="C1570" s="38"/>
      <c r="D1570" s="38"/>
      <c r="E1570" s="38"/>
      <c r="F1570" s="38"/>
      <c r="G1570" s="183"/>
      <c r="H1570" s="38"/>
      <c r="I1570" s="38"/>
      <c r="J1570" s="175"/>
      <c r="K1570" s="175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</row>
    <row r="1571" spans="1:26" ht="15" x14ac:dyDescent="0.25">
      <c r="A1571" s="37"/>
      <c r="B1571" s="38"/>
      <c r="C1571" s="38"/>
      <c r="D1571" s="38"/>
      <c r="E1571" s="38"/>
      <c r="F1571" s="38"/>
      <c r="G1571" s="183"/>
      <c r="H1571" s="38"/>
      <c r="I1571" s="38"/>
      <c r="J1571" s="175"/>
      <c r="K1571" s="175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</row>
    <row r="1572" spans="1:26" ht="15" x14ac:dyDescent="0.25">
      <c r="A1572" s="37"/>
      <c r="B1572" s="38"/>
      <c r="C1572" s="38"/>
      <c r="D1572" s="38"/>
      <c r="E1572" s="38"/>
      <c r="F1572" s="38"/>
      <c r="G1572" s="183"/>
      <c r="H1572" s="38"/>
      <c r="I1572" s="38"/>
      <c r="J1572" s="175"/>
      <c r="K1572" s="175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</row>
    <row r="1573" spans="1:26" ht="15" x14ac:dyDescent="0.25">
      <c r="A1573" s="37"/>
      <c r="B1573" s="38"/>
      <c r="C1573" s="38"/>
      <c r="D1573" s="38"/>
      <c r="E1573" s="38"/>
      <c r="F1573" s="38"/>
      <c r="G1573" s="183"/>
      <c r="H1573" s="38"/>
      <c r="I1573" s="38"/>
      <c r="J1573" s="175"/>
      <c r="K1573" s="175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</row>
    <row r="1574" spans="1:26" ht="15" x14ac:dyDescent="0.25">
      <c r="A1574" s="37"/>
      <c r="B1574" s="38"/>
      <c r="C1574" s="38"/>
      <c r="D1574" s="38"/>
      <c r="E1574" s="38"/>
      <c r="F1574" s="38"/>
      <c r="G1574" s="183"/>
      <c r="H1574" s="38"/>
      <c r="I1574" s="38"/>
      <c r="J1574" s="175"/>
      <c r="K1574" s="175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</row>
    <row r="1575" spans="1:26" ht="15" x14ac:dyDescent="0.25">
      <c r="A1575" s="37"/>
      <c r="B1575" s="38"/>
      <c r="C1575" s="38"/>
      <c r="D1575" s="38"/>
      <c r="E1575" s="38"/>
      <c r="F1575" s="38"/>
      <c r="G1575" s="183"/>
      <c r="H1575" s="38"/>
      <c r="I1575" s="38"/>
      <c r="J1575" s="175"/>
      <c r="K1575" s="175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</row>
    <row r="1576" spans="1:26" ht="15" x14ac:dyDescent="0.25">
      <c r="A1576" s="37"/>
      <c r="B1576" s="38"/>
      <c r="C1576" s="38"/>
      <c r="D1576" s="38"/>
      <c r="E1576" s="38"/>
      <c r="F1576" s="38"/>
      <c r="G1576" s="183"/>
      <c r="H1576" s="38"/>
      <c r="I1576" s="38"/>
      <c r="J1576" s="175"/>
      <c r="K1576" s="175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</row>
    <row r="1577" spans="1:26" ht="15" x14ac:dyDescent="0.25">
      <c r="A1577" s="37"/>
      <c r="B1577" s="38"/>
      <c r="C1577" s="38"/>
      <c r="D1577" s="38"/>
      <c r="E1577" s="38"/>
      <c r="F1577" s="38"/>
      <c r="G1577" s="183"/>
      <c r="H1577" s="38"/>
      <c r="I1577" s="38"/>
      <c r="J1577" s="175"/>
      <c r="K1577" s="175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</row>
    <row r="1578" spans="1:26" ht="15" x14ac:dyDescent="0.25">
      <c r="A1578" s="37"/>
      <c r="B1578" s="38"/>
      <c r="C1578" s="38"/>
      <c r="D1578" s="38"/>
      <c r="E1578" s="38"/>
      <c r="F1578" s="38"/>
      <c r="G1578" s="183"/>
      <c r="H1578" s="38"/>
      <c r="I1578" s="38"/>
      <c r="J1578" s="175"/>
      <c r="K1578" s="175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</row>
    <row r="1579" spans="1:26" ht="15" x14ac:dyDescent="0.25">
      <c r="A1579" s="37"/>
      <c r="B1579" s="38"/>
      <c r="C1579" s="38"/>
      <c r="D1579" s="38"/>
      <c r="E1579" s="38"/>
      <c r="F1579" s="38"/>
      <c r="G1579" s="183"/>
      <c r="H1579" s="38"/>
      <c r="I1579" s="38"/>
      <c r="J1579" s="175"/>
      <c r="K1579" s="175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</row>
    <row r="1580" spans="1:26" ht="15" x14ac:dyDescent="0.25">
      <c r="A1580" s="37"/>
      <c r="B1580" s="38"/>
      <c r="C1580" s="38"/>
      <c r="D1580" s="38"/>
      <c r="E1580" s="38"/>
      <c r="F1580" s="38"/>
      <c r="G1580" s="183"/>
      <c r="H1580" s="38"/>
      <c r="I1580" s="38"/>
      <c r="J1580" s="175"/>
      <c r="K1580" s="175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</row>
    <row r="1581" spans="1:26" ht="15" x14ac:dyDescent="0.25">
      <c r="A1581" s="37"/>
      <c r="B1581" s="38"/>
      <c r="C1581" s="38"/>
      <c r="D1581" s="38"/>
      <c r="E1581" s="38"/>
      <c r="F1581" s="38"/>
      <c r="G1581" s="183"/>
      <c r="H1581" s="38"/>
      <c r="I1581" s="38"/>
      <c r="J1581" s="175"/>
      <c r="K1581" s="175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</row>
    <row r="1582" spans="1:26" ht="15" x14ac:dyDescent="0.25">
      <c r="A1582" s="37"/>
      <c r="B1582" s="38"/>
      <c r="C1582" s="38"/>
      <c r="D1582" s="38"/>
      <c r="E1582" s="38"/>
      <c r="F1582" s="38"/>
      <c r="G1582" s="183"/>
      <c r="H1582" s="38"/>
      <c r="I1582" s="38"/>
      <c r="J1582" s="175"/>
      <c r="K1582" s="175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</row>
    <row r="1583" spans="1:26" ht="15" x14ac:dyDescent="0.25">
      <c r="A1583" s="37"/>
      <c r="B1583" s="38"/>
      <c r="C1583" s="38"/>
      <c r="D1583" s="38"/>
      <c r="E1583" s="38"/>
      <c r="F1583" s="38"/>
      <c r="G1583" s="183"/>
      <c r="H1583" s="38"/>
      <c r="I1583" s="38"/>
      <c r="J1583" s="175"/>
      <c r="K1583" s="175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</row>
    <row r="1584" spans="1:26" ht="15" x14ac:dyDescent="0.25">
      <c r="A1584" s="37"/>
      <c r="B1584" s="38"/>
      <c r="C1584" s="38"/>
      <c r="D1584" s="38"/>
      <c r="E1584" s="38"/>
      <c r="F1584" s="38"/>
      <c r="G1584" s="183"/>
      <c r="H1584" s="38"/>
      <c r="I1584" s="38"/>
      <c r="J1584" s="175"/>
      <c r="K1584" s="175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</row>
    <row r="1585" spans="1:26" ht="15" x14ac:dyDescent="0.25">
      <c r="A1585" s="37"/>
      <c r="B1585" s="38"/>
      <c r="C1585" s="38"/>
      <c r="D1585" s="38"/>
      <c r="E1585" s="38"/>
      <c r="F1585" s="38"/>
      <c r="G1585" s="183"/>
      <c r="H1585" s="38"/>
      <c r="I1585" s="38"/>
      <c r="J1585" s="175"/>
      <c r="K1585" s="175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</row>
    <row r="1586" spans="1:26" ht="15" x14ac:dyDescent="0.25">
      <c r="A1586" s="37"/>
      <c r="B1586" s="38"/>
      <c r="C1586" s="38"/>
      <c r="D1586" s="38"/>
      <c r="E1586" s="38"/>
      <c r="F1586" s="38"/>
      <c r="G1586" s="183"/>
      <c r="H1586" s="38"/>
      <c r="I1586" s="38"/>
      <c r="J1586" s="175"/>
      <c r="K1586" s="175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</row>
    <row r="1587" spans="1:26" ht="15" x14ac:dyDescent="0.25">
      <c r="A1587" s="37"/>
      <c r="B1587" s="38"/>
      <c r="C1587" s="38"/>
      <c r="D1587" s="38"/>
      <c r="E1587" s="38"/>
      <c r="F1587" s="38"/>
      <c r="G1587" s="183"/>
      <c r="H1587" s="38"/>
      <c r="I1587" s="38"/>
      <c r="J1587" s="175"/>
      <c r="K1587" s="175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</row>
    <row r="1588" spans="1:26" ht="15" x14ac:dyDescent="0.25">
      <c r="A1588" s="37"/>
      <c r="B1588" s="38"/>
      <c r="C1588" s="38"/>
      <c r="D1588" s="38"/>
      <c r="E1588" s="38"/>
      <c r="F1588" s="38"/>
      <c r="G1588" s="183"/>
      <c r="H1588" s="38"/>
      <c r="I1588" s="38"/>
      <c r="J1588" s="175"/>
      <c r="K1588" s="175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</row>
    <row r="1589" spans="1:26" ht="15" x14ac:dyDescent="0.25">
      <c r="A1589" s="37"/>
      <c r="B1589" s="38"/>
      <c r="C1589" s="38"/>
      <c r="D1589" s="38"/>
      <c r="E1589" s="38"/>
      <c r="F1589" s="38"/>
      <c r="G1589" s="183"/>
      <c r="H1589" s="38"/>
      <c r="I1589" s="38"/>
      <c r="J1589" s="175"/>
      <c r="K1589" s="175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</row>
    <row r="1590" spans="1:26" ht="15" x14ac:dyDescent="0.25">
      <c r="A1590" s="37"/>
      <c r="B1590" s="38"/>
      <c r="C1590" s="38"/>
      <c r="D1590" s="38"/>
      <c r="E1590" s="38"/>
      <c r="F1590" s="38"/>
      <c r="G1590" s="183"/>
      <c r="H1590" s="38"/>
      <c r="I1590" s="38"/>
      <c r="J1590" s="175"/>
      <c r="K1590" s="175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</row>
    <row r="1591" spans="1:26" ht="15" x14ac:dyDescent="0.25">
      <c r="A1591" s="37"/>
      <c r="B1591" s="38"/>
      <c r="C1591" s="38"/>
      <c r="D1591" s="38"/>
      <c r="E1591" s="38"/>
      <c r="F1591" s="38"/>
      <c r="G1591" s="183"/>
      <c r="H1591" s="38"/>
      <c r="I1591" s="38"/>
      <c r="J1591" s="175"/>
      <c r="K1591" s="175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</row>
    <row r="1592" spans="1:26" ht="15" x14ac:dyDescent="0.25">
      <c r="A1592" s="37"/>
      <c r="B1592" s="38"/>
      <c r="C1592" s="38"/>
      <c r="D1592" s="38"/>
      <c r="E1592" s="38"/>
      <c r="F1592" s="38"/>
      <c r="G1592" s="183"/>
      <c r="H1592" s="38"/>
      <c r="I1592" s="38"/>
      <c r="J1592" s="175"/>
      <c r="K1592" s="175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</row>
    <row r="1593" spans="1:26" ht="15" x14ac:dyDescent="0.25">
      <c r="A1593" s="37"/>
      <c r="B1593" s="38"/>
      <c r="C1593" s="38"/>
      <c r="D1593" s="38"/>
      <c r="E1593" s="38"/>
      <c r="F1593" s="38"/>
      <c r="G1593" s="183"/>
      <c r="H1593" s="38"/>
      <c r="I1593" s="38"/>
      <c r="J1593" s="175"/>
      <c r="K1593" s="175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</row>
    <row r="1594" spans="1:26" ht="15" x14ac:dyDescent="0.25">
      <c r="A1594" s="37"/>
      <c r="B1594" s="38"/>
      <c r="C1594" s="38"/>
      <c r="D1594" s="38"/>
      <c r="E1594" s="38"/>
      <c r="F1594" s="38"/>
      <c r="G1594" s="183"/>
      <c r="H1594" s="38"/>
      <c r="I1594" s="38"/>
      <c r="J1594" s="175"/>
      <c r="K1594" s="175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</row>
    <row r="1595" spans="1:26" ht="15" x14ac:dyDescent="0.25">
      <c r="A1595" s="37"/>
      <c r="B1595" s="38"/>
      <c r="C1595" s="38"/>
      <c r="D1595" s="38"/>
      <c r="E1595" s="38"/>
      <c r="F1595" s="38"/>
      <c r="G1595" s="183"/>
      <c r="H1595" s="38"/>
      <c r="I1595" s="38"/>
      <c r="J1595" s="175"/>
      <c r="K1595" s="175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</row>
    <row r="1596" spans="1:26" ht="15" x14ac:dyDescent="0.25">
      <c r="A1596" s="37"/>
      <c r="B1596" s="38"/>
      <c r="C1596" s="38"/>
      <c r="D1596" s="38"/>
      <c r="E1596" s="38"/>
      <c r="F1596" s="38"/>
      <c r="G1596" s="183"/>
      <c r="H1596" s="38"/>
      <c r="I1596" s="38"/>
      <c r="J1596" s="175"/>
      <c r="K1596" s="175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</row>
    <row r="1597" spans="1:26" ht="15" x14ac:dyDescent="0.25">
      <c r="A1597" s="37"/>
      <c r="B1597" s="38"/>
      <c r="C1597" s="38"/>
      <c r="D1597" s="38"/>
      <c r="E1597" s="38"/>
      <c r="F1597" s="38"/>
      <c r="G1597" s="183"/>
      <c r="H1597" s="38"/>
      <c r="I1597" s="38"/>
      <c r="J1597" s="175"/>
      <c r="K1597" s="175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</row>
    <row r="1598" spans="1:26" ht="15" x14ac:dyDescent="0.25">
      <c r="A1598" s="37"/>
      <c r="B1598" s="38"/>
      <c r="C1598" s="38"/>
      <c r="D1598" s="38"/>
      <c r="E1598" s="38"/>
      <c r="F1598" s="38"/>
      <c r="G1598" s="183"/>
      <c r="H1598" s="38"/>
      <c r="I1598" s="38"/>
      <c r="J1598" s="175"/>
      <c r="K1598" s="175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</row>
    <row r="1599" spans="1:26" ht="15" x14ac:dyDescent="0.25">
      <c r="A1599" s="37"/>
      <c r="B1599" s="38"/>
      <c r="C1599" s="38"/>
      <c r="D1599" s="38"/>
      <c r="E1599" s="38"/>
      <c r="F1599" s="38"/>
      <c r="G1599" s="183"/>
      <c r="H1599" s="38"/>
      <c r="I1599" s="38"/>
      <c r="J1599" s="175"/>
      <c r="K1599" s="175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</row>
    <row r="1600" spans="1:26" ht="15" x14ac:dyDescent="0.25">
      <c r="A1600" s="37"/>
      <c r="B1600" s="38"/>
      <c r="C1600" s="38"/>
      <c r="D1600" s="38"/>
      <c r="E1600" s="38"/>
      <c r="F1600" s="38"/>
      <c r="G1600" s="183"/>
      <c r="H1600" s="38"/>
      <c r="I1600" s="38"/>
      <c r="J1600" s="175"/>
      <c r="K1600" s="175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</row>
    <row r="1601" spans="1:26" ht="15" x14ac:dyDescent="0.25">
      <c r="A1601" s="37"/>
      <c r="B1601" s="38"/>
      <c r="C1601" s="38"/>
      <c r="D1601" s="38"/>
      <c r="E1601" s="38"/>
      <c r="F1601" s="38"/>
      <c r="G1601" s="183"/>
      <c r="H1601" s="38"/>
      <c r="I1601" s="38"/>
      <c r="J1601" s="175"/>
      <c r="K1601" s="175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</row>
    <row r="1602" spans="1:26" ht="15" x14ac:dyDescent="0.25">
      <c r="A1602" s="37"/>
      <c r="B1602" s="38"/>
      <c r="C1602" s="38"/>
      <c r="D1602" s="38"/>
      <c r="E1602" s="38"/>
      <c r="F1602" s="38"/>
      <c r="G1602" s="183"/>
      <c r="H1602" s="38"/>
      <c r="I1602" s="38"/>
      <c r="J1602" s="175"/>
      <c r="K1602" s="175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</row>
    <row r="1603" spans="1:26" ht="15" x14ac:dyDescent="0.25">
      <c r="A1603" s="37"/>
      <c r="B1603" s="38"/>
      <c r="C1603" s="38"/>
      <c r="D1603" s="38"/>
      <c r="E1603" s="38"/>
      <c r="F1603" s="38"/>
      <c r="G1603" s="183"/>
      <c r="H1603" s="38"/>
      <c r="I1603" s="38"/>
      <c r="J1603" s="175"/>
      <c r="K1603" s="175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</row>
    <row r="1604" spans="1:26" ht="15" x14ac:dyDescent="0.25">
      <c r="A1604" s="37"/>
      <c r="B1604" s="38"/>
      <c r="C1604" s="38"/>
      <c r="D1604" s="38"/>
      <c r="E1604" s="38"/>
      <c r="F1604" s="38"/>
      <c r="G1604" s="183"/>
      <c r="H1604" s="38"/>
      <c r="I1604" s="38"/>
      <c r="J1604" s="175"/>
      <c r="K1604" s="175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</row>
    <row r="1605" spans="1:26" ht="15" x14ac:dyDescent="0.25">
      <c r="A1605" s="37"/>
      <c r="B1605" s="38"/>
      <c r="C1605" s="38"/>
      <c r="D1605" s="38"/>
      <c r="E1605" s="38"/>
      <c r="F1605" s="38"/>
      <c r="G1605" s="183"/>
      <c r="H1605" s="38"/>
      <c r="I1605" s="38"/>
      <c r="J1605" s="175"/>
      <c r="K1605" s="175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</row>
    <row r="1606" spans="1:26" ht="15" x14ac:dyDescent="0.25">
      <c r="A1606" s="37"/>
      <c r="B1606" s="38"/>
      <c r="C1606" s="38"/>
      <c r="D1606" s="38"/>
      <c r="E1606" s="38"/>
      <c r="F1606" s="38"/>
      <c r="G1606" s="183"/>
      <c r="H1606" s="38"/>
      <c r="I1606" s="38"/>
      <c r="J1606" s="175"/>
      <c r="K1606" s="175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</row>
    <row r="1607" spans="1:26" ht="15" x14ac:dyDescent="0.25">
      <c r="A1607" s="37"/>
      <c r="B1607" s="38"/>
      <c r="C1607" s="38"/>
      <c r="D1607" s="38"/>
      <c r="E1607" s="38"/>
      <c r="F1607" s="38"/>
      <c r="G1607" s="183"/>
      <c r="H1607" s="38"/>
      <c r="I1607" s="38"/>
      <c r="J1607" s="175"/>
      <c r="K1607" s="175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</row>
    <row r="1608" spans="1:26" ht="15" x14ac:dyDescent="0.25">
      <c r="A1608" s="37"/>
      <c r="B1608" s="38"/>
      <c r="C1608" s="38"/>
      <c r="D1608" s="38"/>
      <c r="E1608" s="38"/>
      <c r="F1608" s="38"/>
      <c r="G1608" s="183"/>
      <c r="H1608" s="38"/>
      <c r="I1608" s="38"/>
      <c r="J1608" s="175"/>
      <c r="K1608" s="175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</row>
    <row r="1609" spans="1:26" ht="15" x14ac:dyDescent="0.25">
      <c r="A1609" s="37"/>
      <c r="B1609" s="38"/>
      <c r="C1609" s="38"/>
      <c r="D1609" s="38"/>
      <c r="E1609" s="38"/>
      <c r="F1609" s="38"/>
      <c r="G1609" s="183"/>
      <c r="H1609" s="38"/>
      <c r="I1609" s="38"/>
      <c r="J1609" s="175"/>
      <c r="K1609" s="175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</row>
    <row r="1610" spans="1:26" ht="15" x14ac:dyDescent="0.25">
      <c r="A1610" s="37"/>
      <c r="B1610" s="38"/>
      <c r="C1610" s="38"/>
      <c r="D1610" s="38"/>
      <c r="E1610" s="38"/>
      <c r="F1610" s="38"/>
      <c r="G1610" s="183"/>
      <c r="H1610" s="38"/>
      <c r="I1610" s="38"/>
      <c r="J1610" s="175"/>
      <c r="K1610" s="175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</row>
    <row r="1611" spans="1:26" ht="15" x14ac:dyDescent="0.25">
      <c r="A1611" s="37"/>
      <c r="B1611" s="38"/>
      <c r="C1611" s="38"/>
      <c r="D1611" s="38"/>
      <c r="E1611" s="38"/>
      <c r="F1611" s="38"/>
      <c r="G1611" s="183"/>
      <c r="H1611" s="38"/>
      <c r="I1611" s="38"/>
      <c r="J1611" s="175"/>
      <c r="K1611" s="175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</row>
    <row r="1612" spans="1:26" ht="15" x14ac:dyDescent="0.25">
      <c r="A1612" s="37"/>
      <c r="B1612" s="38"/>
      <c r="C1612" s="38"/>
      <c r="D1612" s="38"/>
      <c r="E1612" s="38"/>
      <c r="F1612" s="38"/>
      <c r="G1612" s="183"/>
      <c r="H1612" s="38"/>
      <c r="I1612" s="38"/>
      <c r="J1612" s="175"/>
      <c r="K1612" s="175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</row>
    <row r="1613" spans="1:26" ht="15" x14ac:dyDescent="0.25">
      <c r="A1613" s="37"/>
      <c r="B1613" s="38"/>
      <c r="C1613" s="38"/>
      <c r="D1613" s="38"/>
      <c r="E1613" s="38"/>
      <c r="F1613" s="38"/>
      <c r="G1613" s="183"/>
      <c r="H1613" s="38"/>
      <c r="I1613" s="38"/>
      <c r="J1613" s="175"/>
      <c r="K1613" s="175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</row>
    <row r="1614" spans="1:26" ht="15" x14ac:dyDescent="0.25">
      <c r="A1614" s="37"/>
      <c r="B1614" s="38"/>
      <c r="C1614" s="38"/>
      <c r="D1614" s="38"/>
      <c r="E1614" s="38"/>
      <c r="F1614" s="38"/>
      <c r="G1614" s="183"/>
      <c r="H1614" s="38"/>
      <c r="I1614" s="38"/>
      <c r="J1614" s="175"/>
      <c r="K1614" s="175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</row>
    <row r="1615" spans="1:26" ht="15" x14ac:dyDescent="0.25">
      <c r="A1615" s="37"/>
      <c r="B1615" s="38"/>
      <c r="C1615" s="38"/>
      <c r="D1615" s="38"/>
      <c r="E1615" s="38"/>
      <c r="F1615" s="38"/>
      <c r="G1615" s="183"/>
      <c r="H1615" s="38"/>
      <c r="I1615" s="38"/>
      <c r="J1615" s="175"/>
      <c r="K1615" s="175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</row>
    <row r="1616" spans="1:26" ht="15" x14ac:dyDescent="0.25">
      <c r="A1616" s="37"/>
      <c r="B1616" s="38"/>
      <c r="C1616" s="38"/>
      <c r="D1616" s="38"/>
      <c r="E1616" s="38"/>
      <c r="F1616" s="38"/>
      <c r="G1616" s="183"/>
      <c r="H1616" s="38"/>
      <c r="I1616" s="38"/>
      <c r="J1616" s="175"/>
      <c r="K1616" s="175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</row>
    <row r="1617" spans="1:26" ht="15" x14ac:dyDescent="0.25">
      <c r="A1617" s="37"/>
      <c r="B1617" s="38"/>
      <c r="C1617" s="38"/>
      <c r="D1617" s="38"/>
      <c r="E1617" s="38"/>
      <c r="F1617" s="38"/>
      <c r="G1617" s="183"/>
      <c r="H1617" s="38"/>
      <c r="I1617" s="38"/>
      <c r="J1617" s="175"/>
      <c r="K1617" s="175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</row>
    <row r="1618" spans="1:26" ht="15" x14ac:dyDescent="0.25">
      <c r="A1618" s="37"/>
      <c r="B1618" s="38"/>
      <c r="C1618" s="38"/>
      <c r="D1618" s="38"/>
      <c r="E1618" s="38"/>
      <c r="F1618" s="38"/>
      <c r="G1618" s="183"/>
      <c r="H1618" s="38"/>
      <c r="I1618" s="38"/>
      <c r="J1618" s="175"/>
      <c r="K1618" s="175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</row>
    <row r="1619" spans="1:26" ht="15" x14ac:dyDescent="0.25">
      <c r="A1619" s="37"/>
      <c r="B1619" s="38"/>
      <c r="C1619" s="38"/>
      <c r="D1619" s="38"/>
      <c r="E1619" s="38"/>
      <c r="F1619" s="38"/>
      <c r="G1619" s="183"/>
      <c r="H1619" s="38"/>
      <c r="I1619" s="38"/>
      <c r="J1619" s="175"/>
      <c r="K1619" s="175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</row>
    <row r="1620" spans="1:26" ht="15" x14ac:dyDescent="0.25">
      <c r="A1620" s="37"/>
      <c r="B1620" s="38"/>
      <c r="C1620" s="38"/>
      <c r="D1620" s="38"/>
      <c r="E1620" s="38"/>
      <c r="F1620" s="38"/>
      <c r="G1620" s="183"/>
      <c r="H1620" s="38"/>
      <c r="I1620" s="38"/>
      <c r="J1620" s="175"/>
      <c r="K1620" s="175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</row>
    <row r="1621" spans="1:26" ht="15" x14ac:dyDescent="0.25">
      <c r="A1621" s="37"/>
      <c r="B1621" s="38"/>
      <c r="C1621" s="38"/>
      <c r="D1621" s="38"/>
      <c r="E1621" s="38"/>
      <c r="F1621" s="38"/>
      <c r="G1621" s="183"/>
      <c r="H1621" s="38"/>
      <c r="I1621" s="38"/>
      <c r="J1621" s="175"/>
      <c r="K1621" s="175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</row>
    <row r="1622" spans="1:26" ht="15" x14ac:dyDescent="0.25">
      <c r="A1622" s="37"/>
      <c r="B1622" s="38"/>
      <c r="C1622" s="38"/>
      <c r="D1622" s="38"/>
      <c r="E1622" s="38"/>
      <c r="F1622" s="38"/>
      <c r="G1622" s="183"/>
      <c r="H1622" s="38"/>
      <c r="I1622" s="38"/>
      <c r="J1622" s="175"/>
      <c r="K1622" s="175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</row>
    <row r="1623" spans="1:26" ht="15" x14ac:dyDescent="0.25">
      <c r="A1623" s="37"/>
      <c r="B1623" s="38"/>
      <c r="C1623" s="38"/>
      <c r="D1623" s="38"/>
      <c r="E1623" s="38"/>
      <c r="F1623" s="38"/>
      <c r="G1623" s="183"/>
      <c r="H1623" s="38"/>
      <c r="I1623" s="38"/>
      <c r="J1623" s="175"/>
      <c r="K1623" s="175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</row>
  </sheetData>
  <autoFilter ref="A5:AL549"/>
  <sortState caseSensitive="1" ref="G238:AH337">
    <sortCondition ref="K238:K337"/>
    <sortCondition ref="N238:N337"/>
  </sortState>
  <mergeCells count="7">
    <mergeCell ref="U4:Z4"/>
    <mergeCell ref="A44:F44"/>
    <mergeCell ref="A542:F542"/>
    <mergeCell ref="A58:F58"/>
    <mergeCell ref="A65:F65"/>
    <mergeCell ref="N4:R4"/>
    <mergeCell ref="S4:T4"/>
  </mergeCells>
  <pageMargins left="0.5" right="0.15748031496062992" top="0.43307086614173229" bottom="0.6692913385826772" header="0" footer="0.31496062992125984"/>
  <pageSetup paperSize="131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35"/>
  <sheetViews>
    <sheetView zoomScale="80" zoomScaleNormal="80" workbookViewId="0">
      <pane xSplit="2" ySplit="7" topLeftCell="C26" activePane="bottomRight" state="frozen"/>
      <selection pane="topRight" activeCell="D1" sqref="D1"/>
      <selection pane="bottomLeft" activeCell="A6" sqref="A6"/>
      <selection pane="bottomRight" activeCell="D14" sqref="D14"/>
    </sheetView>
  </sheetViews>
  <sheetFormatPr baseColWidth="10" defaultRowHeight="12.75" x14ac:dyDescent="0.2"/>
  <cols>
    <col min="1" max="1" width="12.85546875" style="13" customWidth="1"/>
    <col min="2" max="2" width="51.5703125" style="13" customWidth="1"/>
    <col min="3" max="3" width="14" style="13" customWidth="1"/>
    <col min="4" max="4" width="19.42578125" style="13" customWidth="1"/>
    <col min="5" max="5" width="2.28515625" style="13" customWidth="1"/>
    <col min="6" max="6" width="16.5703125" style="13" bestFit="1" customWidth="1"/>
    <col min="7" max="7" width="11.42578125" style="13"/>
    <col min="8" max="8" width="14.140625" style="13" bestFit="1" customWidth="1"/>
    <col min="9" max="9" width="19.5703125" style="13" bestFit="1" customWidth="1"/>
    <col min="10" max="16384" width="11.42578125" style="13"/>
  </cols>
  <sheetData>
    <row r="1" spans="1:9" s="4" customFormat="1" ht="29.25" customHeight="1" x14ac:dyDescent="0.25">
      <c r="A1" s="293" t="s">
        <v>98</v>
      </c>
      <c r="B1" s="293"/>
      <c r="C1" s="293"/>
      <c r="D1" s="293"/>
    </row>
    <row r="2" spans="1:9" s="4" customFormat="1" ht="22.5" customHeight="1" x14ac:dyDescent="0.25">
      <c r="A2" s="5"/>
      <c r="B2" s="297">
        <v>42522</v>
      </c>
      <c r="C2" s="298"/>
      <c r="D2" s="5"/>
    </row>
    <row r="3" spans="1:9" s="4" customFormat="1" ht="18" x14ac:dyDescent="0.25">
      <c r="A3" s="293" t="s">
        <v>295</v>
      </c>
      <c r="B3" s="293"/>
      <c r="C3" s="293"/>
      <c r="D3" s="293"/>
    </row>
    <row r="4" spans="1:9" s="4" customFormat="1" ht="18" x14ac:dyDescent="0.25">
      <c r="A4" s="294" t="s">
        <v>362</v>
      </c>
      <c r="B4" s="294"/>
      <c r="C4" s="294"/>
      <c r="D4" s="294"/>
    </row>
    <row r="5" spans="1:9" s="4" customFormat="1" ht="18" x14ac:dyDescent="0.25">
      <c r="A5" s="295" t="s">
        <v>304</v>
      </c>
      <c r="B5" s="295"/>
      <c r="C5" s="295"/>
      <c r="D5" s="295"/>
    </row>
    <row r="6" spans="1:9" s="4" customFormat="1" ht="18" x14ac:dyDescent="0.25">
      <c r="A6" s="296"/>
      <c r="B6" s="296"/>
      <c r="C6" s="296"/>
      <c r="D6" s="296"/>
    </row>
    <row r="7" spans="1:9" s="6" customFormat="1" ht="33" customHeight="1" x14ac:dyDescent="0.25">
      <c r="A7" s="40" t="s">
        <v>305</v>
      </c>
      <c r="B7" s="40" t="s">
        <v>306</v>
      </c>
      <c r="C7" s="40" t="s">
        <v>307</v>
      </c>
      <c r="D7" s="40" t="s">
        <v>308</v>
      </c>
      <c r="E7" s="15"/>
    </row>
    <row r="8" spans="1:9" s="9" customFormat="1" ht="21" customHeight="1" x14ac:dyDescent="0.2">
      <c r="A8" s="7">
        <v>1131</v>
      </c>
      <c r="B8" s="8" t="s">
        <v>309</v>
      </c>
      <c r="C8" s="75">
        <f>'APROBADA EN JUNIO 2016'!N549</f>
        <v>8621200.9000000004</v>
      </c>
      <c r="D8" s="76">
        <f>C8*12</f>
        <v>103454410.80000001</v>
      </c>
    </row>
    <row r="9" spans="1:9" s="9" customFormat="1" ht="21" customHeight="1" x14ac:dyDescent="0.2">
      <c r="A9" s="7">
        <v>1131</v>
      </c>
      <c r="B9" s="8" t="s">
        <v>310</v>
      </c>
      <c r="C9" s="76">
        <v>0</v>
      </c>
      <c r="D9" s="75">
        <v>0</v>
      </c>
    </row>
    <row r="10" spans="1:9" s="9" customFormat="1" ht="21" customHeight="1" x14ac:dyDescent="0.2">
      <c r="A10" s="7">
        <v>1211</v>
      </c>
      <c r="B10" s="10" t="s">
        <v>311</v>
      </c>
      <c r="C10" s="75">
        <v>0</v>
      </c>
      <c r="D10" s="75">
        <v>0</v>
      </c>
    </row>
    <row r="11" spans="1:9" s="9" customFormat="1" ht="21" customHeight="1" x14ac:dyDescent="0.2">
      <c r="A11" s="7">
        <v>1221</v>
      </c>
      <c r="B11" s="10" t="s">
        <v>312</v>
      </c>
      <c r="C11" s="75">
        <f>D11/12</f>
        <v>270342.15333333332</v>
      </c>
      <c r="D11" s="75">
        <f>'APROBADA EN JUNIO 2016'!AF549</f>
        <v>3244105.84</v>
      </c>
      <c r="H11" s="83"/>
    </row>
    <row r="12" spans="1:9" s="9" customFormat="1" ht="21" customHeight="1" x14ac:dyDescent="0.2">
      <c r="A12" s="7">
        <v>1232</v>
      </c>
      <c r="B12" s="8" t="s">
        <v>313</v>
      </c>
      <c r="C12" s="75">
        <v>0</v>
      </c>
      <c r="D12" s="75">
        <v>0</v>
      </c>
    </row>
    <row r="13" spans="1:9" s="9" customFormat="1" ht="26.25" customHeight="1" x14ac:dyDescent="0.35">
      <c r="A13" s="7">
        <v>1311</v>
      </c>
      <c r="B13" s="11" t="s">
        <v>314</v>
      </c>
      <c r="C13" s="75">
        <f>'APROBADA EN JUNIO 2016'!R549</f>
        <v>128920.01999999999</v>
      </c>
      <c r="D13" s="77">
        <f>C13*12</f>
        <v>1547040.2399999998</v>
      </c>
      <c r="F13" s="17"/>
      <c r="I13" s="79"/>
    </row>
    <row r="14" spans="1:9" s="9" customFormat="1" ht="21.75" customHeight="1" x14ac:dyDescent="0.2">
      <c r="A14" s="7">
        <v>1321</v>
      </c>
      <c r="B14" s="10" t="s">
        <v>315</v>
      </c>
      <c r="C14" s="75">
        <f>D14/12</f>
        <v>139270.67361111109</v>
      </c>
      <c r="D14" s="75">
        <f>'APROBADA EN JUNIO 2016'!S549</f>
        <v>1671248.083333333</v>
      </c>
      <c r="H14" s="82"/>
    </row>
    <row r="15" spans="1:9" s="9" customFormat="1" ht="21.75" customHeight="1" x14ac:dyDescent="0.3">
      <c r="A15" s="7">
        <v>1321</v>
      </c>
      <c r="B15" s="8" t="s">
        <v>316</v>
      </c>
      <c r="C15" s="75">
        <f>D15/12</f>
        <v>18333.333333333332</v>
      </c>
      <c r="D15" s="75">
        <f>'APROBADA EN JUNIO 2016'!AG549</f>
        <v>220000</v>
      </c>
      <c r="I15" s="80"/>
    </row>
    <row r="16" spans="1:9" s="9" customFormat="1" ht="21.75" customHeight="1" x14ac:dyDescent="0.2">
      <c r="A16" s="7">
        <v>1322</v>
      </c>
      <c r="B16" s="10" t="s">
        <v>317</v>
      </c>
      <c r="C16" s="75">
        <f>D16/12</f>
        <v>1393485.7361111105</v>
      </c>
      <c r="D16" s="75">
        <f>'APROBADA EN JUNIO 2016'!T549</f>
        <v>16721828.833333327</v>
      </c>
      <c r="I16" s="81"/>
    </row>
    <row r="17" spans="1:6" s="9" customFormat="1" ht="21.75" customHeight="1" x14ac:dyDescent="0.2">
      <c r="A17" s="7">
        <v>1411</v>
      </c>
      <c r="B17" s="12" t="s">
        <v>318</v>
      </c>
      <c r="C17" s="75">
        <f>'APROBADA EN JUNIO 2016'!W549</f>
        <v>454785.87500000012</v>
      </c>
      <c r="D17" s="75">
        <f>C17*12</f>
        <v>5457430.5000000019</v>
      </c>
    </row>
    <row r="18" spans="1:6" s="9" customFormat="1" ht="21.75" customHeight="1" x14ac:dyDescent="0.2">
      <c r="A18" s="7">
        <v>1421</v>
      </c>
      <c r="B18" s="8" t="s">
        <v>319</v>
      </c>
      <c r="C18" s="75">
        <f>'APROBADA EN JUNIO 2016'!V549</f>
        <v>272871.52500000002</v>
      </c>
      <c r="D18" s="75">
        <f>C18*12</f>
        <v>3274458.3000000003</v>
      </c>
    </row>
    <row r="19" spans="1:6" s="9" customFormat="1" ht="21.75" customHeight="1" x14ac:dyDescent="0.2">
      <c r="A19" s="7">
        <v>1431</v>
      </c>
      <c r="B19" s="8" t="s">
        <v>320</v>
      </c>
      <c r="C19" s="75">
        <f>'APROBADA EN JUNIO 2016'!U549</f>
        <v>1364357.6250000002</v>
      </c>
      <c r="D19" s="75">
        <f>C19*12</f>
        <v>16372291.500000004</v>
      </c>
    </row>
    <row r="20" spans="1:6" s="9" customFormat="1" ht="26.25" customHeight="1" x14ac:dyDescent="0.2">
      <c r="A20" s="7">
        <v>1432</v>
      </c>
      <c r="B20" s="12" t="s">
        <v>321</v>
      </c>
      <c r="C20" s="75">
        <f>'APROBADA EN JUNIO 2016'!X549</f>
        <v>181914.35000000003</v>
      </c>
      <c r="D20" s="75">
        <f>C20*12</f>
        <v>2182972.2000000002</v>
      </c>
    </row>
    <row r="21" spans="1:6" s="9" customFormat="1" ht="21.75" customHeight="1" x14ac:dyDescent="0.2">
      <c r="A21" s="7">
        <v>1441</v>
      </c>
      <c r="B21" s="8" t="s">
        <v>322</v>
      </c>
      <c r="C21" s="75">
        <f>D21/12</f>
        <v>29166.666666666668</v>
      </c>
      <c r="D21" s="75">
        <f>'APROBADA EN JUNIO 2016'!AH549</f>
        <v>350000</v>
      </c>
    </row>
    <row r="22" spans="1:6" s="9" customFormat="1" ht="26.25" customHeight="1" x14ac:dyDescent="0.2">
      <c r="A22" s="7">
        <v>1521</v>
      </c>
      <c r="B22" s="11" t="s">
        <v>323</v>
      </c>
      <c r="C22" s="75">
        <f>D22/12</f>
        <v>250334.60416666666</v>
      </c>
      <c r="D22" s="75">
        <f>'APROBADA EN JUNIO 2016'!AI549</f>
        <v>3004015.25</v>
      </c>
    </row>
    <row r="23" spans="1:6" s="9" customFormat="1" ht="21.75" customHeight="1" x14ac:dyDescent="0.2">
      <c r="A23" s="7">
        <v>1523</v>
      </c>
      <c r="B23" s="8" t="s">
        <v>324</v>
      </c>
      <c r="C23" s="75">
        <f>'APROBADA EN JUNIO 2016'!P549</f>
        <v>108000.00000000009</v>
      </c>
      <c r="D23" s="75">
        <f>C23*12</f>
        <v>1296000.0000000009</v>
      </c>
    </row>
    <row r="24" spans="1:6" s="9" customFormat="1" ht="21.75" customHeight="1" x14ac:dyDescent="0.2">
      <c r="A24" s="7">
        <v>1531</v>
      </c>
      <c r="B24" s="10" t="s">
        <v>325</v>
      </c>
      <c r="C24" s="75">
        <f>D24/12</f>
        <v>0</v>
      </c>
      <c r="D24" s="75">
        <f>'APROBADA EN JUNIO 2016'!AK549</f>
        <v>0</v>
      </c>
    </row>
    <row r="25" spans="1:6" s="9" customFormat="1" ht="21.75" customHeight="1" x14ac:dyDescent="0.2">
      <c r="A25" s="7">
        <v>1592</v>
      </c>
      <c r="B25" s="8" t="s">
        <v>326</v>
      </c>
      <c r="C25" s="75">
        <f>'APROBADA EN JUNIO 2016'!O549</f>
        <v>366716.59999999974</v>
      </c>
      <c r="D25" s="75">
        <f>C25*12</f>
        <v>4400599.1999999974</v>
      </c>
    </row>
    <row r="26" spans="1:6" s="9" customFormat="1" ht="21.75" customHeight="1" x14ac:dyDescent="0.2">
      <c r="A26" s="7">
        <v>1611</v>
      </c>
      <c r="B26" s="8" t="s">
        <v>327</v>
      </c>
      <c r="C26" s="75">
        <f>D26/12</f>
        <v>0</v>
      </c>
      <c r="D26" s="75">
        <f>'APROBADA EN JUNIO 2016'!AD549</f>
        <v>0</v>
      </c>
    </row>
    <row r="27" spans="1:6" s="9" customFormat="1" ht="21.75" customHeight="1" x14ac:dyDescent="0.2">
      <c r="A27" s="7">
        <v>1712</v>
      </c>
      <c r="B27" s="8" t="s">
        <v>328</v>
      </c>
      <c r="C27" s="75">
        <f>'APROBADA EN JUNIO 2016'!Y549</f>
        <v>564318</v>
      </c>
      <c r="D27" s="75">
        <f>C27*12</f>
        <v>6771816</v>
      </c>
    </row>
    <row r="28" spans="1:6" s="9" customFormat="1" ht="21.75" customHeight="1" x14ac:dyDescent="0.2">
      <c r="A28" s="7">
        <v>1713</v>
      </c>
      <c r="B28" s="8" t="s">
        <v>329</v>
      </c>
      <c r="C28" s="75">
        <f>'APROBADA EN JUNIO 2016'!Z549</f>
        <v>367453</v>
      </c>
      <c r="D28" s="75">
        <f>C28*12</f>
        <v>4409436</v>
      </c>
    </row>
    <row r="29" spans="1:6" s="9" customFormat="1" ht="21.75" customHeight="1" x14ac:dyDescent="0.2">
      <c r="A29" s="7">
        <v>1715</v>
      </c>
      <c r="B29" s="12" t="s">
        <v>330</v>
      </c>
      <c r="C29" s="75">
        <f>D29/12</f>
        <v>355112.27083333308</v>
      </c>
      <c r="D29" s="75">
        <f>'APROBADA EN JUNIO 2016'!AA549</f>
        <v>4261347.2499999972</v>
      </c>
    </row>
    <row r="30" spans="1:6" ht="21.75" customHeight="1" x14ac:dyDescent="0.2">
      <c r="A30" s="7">
        <v>1719</v>
      </c>
      <c r="B30" s="10" t="s">
        <v>331</v>
      </c>
      <c r="C30" s="75">
        <f>D30/12</f>
        <v>103750</v>
      </c>
      <c r="D30" s="75">
        <f>'APROBADA EN JUNIO 2016'!AL549</f>
        <v>1245000</v>
      </c>
      <c r="F30" s="120"/>
    </row>
    <row r="31" spans="1:6" ht="21.75" customHeight="1" x14ac:dyDescent="0.2">
      <c r="A31" s="14"/>
      <c r="B31" s="41" t="s">
        <v>120</v>
      </c>
      <c r="C31" s="78">
        <f>SUM(C8:C30)</f>
        <v>14990333.333055556</v>
      </c>
      <c r="D31" s="78">
        <f>SUM(D8:D30)</f>
        <v>179883999.99666664</v>
      </c>
      <c r="F31" s="74"/>
    </row>
    <row r="33" spans="3:7" x14ac:dyDescent="0.2">
      <c r="G33" s="85"/>
    </row>
    <row r="35" spans="3:7" x14ac:dyDescent="0.2">
      <c r="C35" s="120"/>
    </row>
  </sheetData>
  <mergeCells count="6">
    <mergeCell ref="A1:D1"/>
    <mergeCell ref="A3:D3"/>
    <mergeCell ref="A4:D4"/>
    <mergeCell ref="A5:D5"/>
    <mergeCell ref="A6:D6"/>
    <mergeCell ref="B2:C2"/>
  </mergeCells>
  <printOptions horizontalCentered="1" verticalCentered="1"/>
  <pageMargins left="0.23622047244094491" right="0.19685039370078741" top="0.23622047244094491" bottom="0.78740157480314965" header="0.15748031496062992" footer="0.55118110236220474"/>
  <pageSetup paperSize="5" scale="80" fitToWidth="2" orientation="landscape" r:id="rId1"/>
  <headerFooter>
    <oddFooter>&amp;LABRIL 2013</oddFooter>
  </headerFooter>
  <ignoredErrors>
    <ignoredError sqref="D24 C23 D2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Portada plantilla</vt:lpstr>
      <vt:lpstr>APROBADA EN JUNIO 2016</vt:lpstr>
      <vt:lpstr>Resumen por partida</vt:lpstr>
      <vt:lpstr>'APROBADA EN JUNIO 2016'!Área_de_impresión</vt:lpstr>
      <vt:lpstr>'Portada plantilla'!Área_de_impresión</vt:lpstr>
      <vt:lpstr>'Resumen por partida'!Área_de_impresión</vt:lpstr>
      <vt:lpstr>'APROBADA EN JUNIO 2016'!Títulos_a_imprimir</vt:lpstr>
    </vt:vector>
  </TitlesOfParts>
  <Company>Gobierno del Estado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Comisiòn Estatal del Agua de Jalisco</dc:creator>
  <cp:lastModifiedBy>Laura Nayerli Pacheco Casillas</cp:lastModifiedBy>
  <cp:lastPrinted>2016-02-29T23:48:14Z</cp:lastPrinted>
  <dcterms:created xsi:type="dcterms:W3CDTF">2009-06-15T14:00:20Z</dcterms:created>
  <dcterms:modified xsi:type="dcterms:W3CDTF">2018-05-21T20:08:48Z</dcterms:modified>
</cp:coreProperties>
</file>