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5010" windowWidth="15300" windowHeight="3105" tabRatio="597" firstSheet="6" activeTab="7"/>
  </bookViews>
  <sheets>
    <sheet name="RESUMEN" sheetId="193" r:id="rId1"/>
    <sheet name="PROTAR INFRAESTRUCTURA" sheetId="189" r:id="rId2"/>
    <sheet name="APAZU" sheetId="199" r:id="rId3"/>
    <sheet name="PROSSAPYS" sheetId="184" r:id="rId4"/>
    <sheet name="PROME " sheetId="185" r:id="rId5"/>
    <sheet name="AGUA LIMPIA " sheetId="148" r:id="rId6"/>
    <sheet name="CULTURA DEL AGUA  " sheetId="191" r:id="rId7"/>
    <sheet name="Abastecimiento ZCG " sheetId="200" r:id="rId8"/>
    <sheet name="U037 INFRA HIDRÁULICA" sheetId="188" r:id="rId9"/>
    <sheet name="INFRA. HIDRA. Tlajomulco Z" sheetId="177" r:id="rId10"/>
    <sheet name="FONDEN" sheetId="192" r:id="rId11"/>
  </sheets>
  <externalReferences>
    <externalReference r:id="rId12"/>
  </externalReferences>
  <definedNames>
    <definedName name="_xlnm._FilterDatabase" localSheetId="8" hidden="1">'U037 INFRA HIDRÁULICA'!$A$10:$M$21</definedName>
    <definedName name="_xlnm.Print_Area" localSheetId="5">'AGUA LIMPIA '!$A$1:$M$24</definedName>
    <definedName name="_xlnm.Print_Area" localSheetId="6">'CULTURA DEL AGUA  '!$A$1:$M$23</definedName>
    <definedName name="_xlnm.Print_Area" localSheetId="9">'INFRA. HIDRA. Tlajomulco Z'!$A$1:$M$18</definedName>
    <definedName name="_xlnm.Print_Area" localSheetId="4">'PROME '!$A$1:$M$14</definedName>
    <definedName name="_xlnm.Print_Area" localSheetId="3">PROSSAPYS!$A$1:$M$66</definedName>
    <definedName name="_xlnm.Print_Area" localSheetId="8">'U037 INFRA HIDRÁULICA'!$A$1:$M$23</definedName>
    <definedName name="_xlnm.Print_Titles" localSheetId="7">'Abastecimiento ZCG '!$1:$11</definedName>
    <definedName name="_xlnm.Print_Titles" localSheetId="2">APAZU!$1:$11</definedName>
    <definedName name="_xlnm.Print_Titles" localSheetId="10">FONDEN!$1:$13</definedName>
    <definedName name="_xlnm.Print_Titles" localSheetId="4">'PROME '!$1:$11</definedName>
    <definedName name="_xlnm.Print_Titles" localSheetId="3">PROSSAPYS!$1:$11</definedName>
    <definedName name="_xlnm.Print_Titles" localSheetId="1">'PROTAR INFRAESTRUCTURA'!$1:$11</definedName>
    <definedName name="_xlnm.Print_Titles" localSheetId="8">'U037 INFRA HIDRÁULICA'!$1:$11</definedName>
  </definedNames>
  <calcPr calcId="152511"/>
</workbook>
</file>

<file path=xl/calcChain.xml><?xml version="1.0" encoding="utf-8"?>
<calcChain xmlns="http://schemas.openxmlformats.org/spreadsheetml/2006/main">
  <c r="L21" i="192" l="1"/>
  <c r="F19" i="193" s="1"/>
  <c r="I23" i="192"/>
  <c r="C19" i="193"/>
  <c r="E19" i="193" s="1"/>
  <c r="K14" i="185"/>
  <c r="F13" i="193" s="1"/>
  <c r="K48" i="199"/>
  <c r="K39" i="199"/>
  <c r="K31" i="199"/>
  <c r="K49" i="199"/>
  <c r="F11" i="193" s="1"/>
  <c r="J15" i="189"/>
  <c r="J13" i="189"/>
  <c r="J16" i="189" s="1"/>
  <c r="E10" i="193" s="1"/>
  <c r="I15" i="189"/>
  <c r="I16" i="189" s="1"/>
  <c r="D10" i="193" s="1"/>
  <c r="I13" i="189"/>
  <c r="H13" i="189"/>
  <c r="H16" i="189" s="1"/>
  <c r="C10" i="193" s="1"/>
  <c r="B16" i="193"/>
  <c r="I25" i="200"/>
  <c r="I26" i="200"/>
  <c r="D16" i="193" s="1"/>
  <c r="J25" i="200"/>
  <c r="J26" i="200"/>
  <c r="E16" i="193" s="1"/>
  <c r="H25" i="200"/>
  <c r="H26" i="200"/>
  <c r="C16" i="193" s="1"/>
  <c r="K18" i="200"/>
  <c r="J18" i="200"/>
  <c r="I18" i="200"/>
  <c r="H18" i="200"/>
  <c r="K15" i="200"/>
  <c r="J15" i="200"/>
  <c r="I15" i="200"/>
  <c r="H15" i="200"/>
  <c r="J14" i="185"/>
  <c r="B11" i="193"/>
  <c r="K20" i="192"/>
  <c r="I48" i="184"/>
  <c r="J13" i="184"/>
  <c r="J14" i="184"/>
  <c r="J19" i="184"/>
  <c r="J21" i="184"/>
  <c r="J22" i="184"/>
  <c r="J23" i="184"/>
  <c r="J51" i="199"/>
  <c r="I51" i="199"/>
  <c r="I52" i="199" s="1"/>
  <c r="D11" i="193" s="1"/>
  <c r="H48" i="199"/>
  <c r="I48" i="199"/>
  <c r="H43" i="199"/>
  <c r="J43" i="199"/>
  <c r="I43" i="199"/>
  <c r="H39" i="199"/>
  <c r="I39" i="199"/>
  <c r="H31" i="199"/>
  <c r="J31" i="199"/>
  <c r="J39" i="199"/>
  <c r="I31" i="199"/>
  <c r="J48" i="199"/>
  <c r="K21" i="188"/>
  <c r="F17" i="193" s="1"/>
  <c r="B17" i="193"/>
  <c r="B20" i="193" s="1"/>
  <c r="K51" i="184"/>
  <c r="K43" i="184"/>
  <c r="K35" i="184"/>
  <c r="K62" i="184" s="1"/>
  <c r="F12" i="193" s="1"/>
  <c r="K31" i="184"/>
  <c r="I21" i="188"/>
  <c r="H21" i="188"/>
  <c r="C17" i="193" s="1"/>
  <c r="J19" i="188"/>
  <c r="J18" i="188"/>
  <c r="J16" i="188"/>
  <c r="J15" i="188"/>
  <c r="J20" i="188"/>
  <c r="I65" i="184"/>
  <c r="I22" i="184"/>
  <c r="H51" i="184"/>
  <c r="J50" i="184"/>
  <c r="B13" i="193"/>
  <c r="H31" i="184"/>
  <c r="H14" i="185"/>
  <c r="C13" i="193" s="1"/>
  <c r="B12" i="193"/>
  <c r="I35" i="184"/>
  <c r="J35" i="184"/>
  <c r="H43" i="184"/>
  <c r="I23" i="184"/>
  <c r="J17" i="188"/>
  <c r="J54" i="184"/>
  <c r="I54" i="184"/>
  <c r="I62" i="184" s="1"/>
  <c r="H62" i="184"/>
  <c r="J61" i="184"/>
  <c r="I61" i="184"/>
  <c r="J57" i="184"/>
  <c r="I57" i="184"/>
  <c r="J56" i="184"/>
  <c r="I56" i="184"/>
  <c r="J55" i="184"/>
  <c r="I55" i="184"/>
  <c r="J40" i="184"/>
  <c r="I40" i="184"/>
  <c r="J37" i="184"/>
  <c r="I37" i="184"/>
  <c r="H35" i="184"/>
  <c r="E13" i="193"/>
  <c r="I14" i="185"/>
  <c r="B19" i="193"/>
  <c r="E18" i="193"/>
  <c r="C18" i="193"/>
  <c r="D17" i="193"/>
  <c r="F15" i="193"/>
  <c r="F14" i="193"/>
  <c r="D13" i="193"/>
  <c r="F10" i="193"/>
  <c r="J13" i="188"/>
  <c r="J21" i="188" s="1"/>
  <c r="E17" i="193" s="1"/>
  <c r="H22" i="191"/>
  <c r="C15" i="193" s="1"/>
  <c r="J23" i="192"/>
  <c r="K22" i="192"/>
  <c r="K21" i="192"/>
  <c r="K19" i="192"/>
  <c r="K18" i="192"/>
  <c r="K17" i="192"/>
  <c r="K15" i="192"/>
  <c r="J15" i="192"/>
  <c r="I15" i="192"/>
  <c r="H14" i="192"/>
  <c r="K22" i="191"/>
  <c r="J20" i="191"/>
  <c r="J19" i="191"/>
  <c r="J22" i="191" s="1"/>
  <c r="E15" i="193" s="1"/>
  <c r="I20" i="191"/>
  <c r="I19" i="191"/>
  <c r="I18" i="191"/>
  <c r="I17" i="191"/>
  <c r="I16" i="191"/>
  <c r="I15" i="191"/>
  <c r="I22" i="191"/>
  <c r="D15" i="193" s="1"/>
  <c r="J14" i="191"/>
  <c r="I14" i="191"/>
  <c r="H14" i="191"/>
  <c r="J14" i="188"/>
  <c r="J49" i="184"/>
  <c r="J51" i="184" s="1"/>
  <c r="J66" i="184" s="1"/>
  <c r="E12" i="193" s="1"/>
  <c r="J48" i="184"/>
  <c r="J46" i="184"/>
  <c r="J65" i="184"/>
  <c r="I46" i="184"/>
  <c r="I49" i="184"/>
  <c r="K16" i="189"/>
  <c r="I19" i="184"/>
  <c r="I21" i="184"/>
  <c r="I14" i="184"/>
  <c r="I31" i="184" s="1"/>
  <c r="I13" i="184"/>
  <c r="I14" i="177"/>
  <c r="H14" i="177"/>
  <c r="J13" i="177"/>
  <c r="J14" i="177" s="1"/>
  <c r="K14" i="177"/>
  <c r="H12" i="177"/>
  <c r="K24" i="148"/>
  <c r="J15" i="148"/>
  <c r="I15" i="148"/>
  <c r="H15" i="148"/>
  <c r="K23" i="192"/>
  <c r="J43" i="184"/>
  <c r="H66" i="184"/>
  <c r="J62" i="184"/>
  <c r="I51" i="184"/>
  <c r="I43" i="184"/>
  <c r="J31" i="184"/>
  <c r="H52" i="199"/>
  <c r="C11" i="193" s="1"/>
  <c r="J52" i="199"/>
  <c r="E11" i="193" s="1"/>
  <c r="C12" i="193"/>
  <c r="I22" i="148"/>
  <c r="I24" i="148" s="1"/>
  <c r="D14" i="193" s="1"/>
  <c r="J22" i="148"/>
  <c r="J24" i="148" s="1"/>
  <c r="E14" i="193" s="1"/>
  <c r="H24" i="148"/>
  <c r="C14" i="193" s="1"/>
  <c r="I66" i="184" l="1"/>
  <c r="D12" i="193" s="1"/>
  <c r="D20" i="193" s="1"/>
  <c r="C20" i="193"/>
  <c r="E20" i="193"/>
</calcChain>
</file>

<file path=xl/sharedStrings.xml><?xml version="1.0" encoding="utf-8"?>
<sst xmlns="http://schemas.openxmlformats.org/spreadsheetml/2006/main" count="843" uniqueCount="313">
  <si>
    <t>DEPENDENCIA</t>
  </si>
  <si>
    <t>ORGANISMO</t>
  </si>
  <si>
    <t>Clave Presupuestal</t>
  </si>
  <si>
    <t>Municipio</t>
  </si>
  <si>
    <t>Localidad</t>
  </si>
  <si>
    <t>Nombre de la Obra</t>
  </si>
  <si>
    <t>Inversión           Federal</t>
  </si>
  <si>
    <t>Fechas Programadas</t>
  </si>
  <si>
    <t>No.</t>
  </si>
  <si>
    <t>Nombre</t>
  </si>
  <si>
    <t>Inicio</t>
  </si>
  <si>
    <t>Termino</t>
  </si>
  <si>
    <t>CEA</t>
  </si>
  <si>
    <t>TOTAL</t>
  </si>
  <si>
    <t>COMISIÓN ESTATAL DEL AGUA DE JALISCO</t>
  </si>
  <si>
    <t>Dependencia Ejecutora</t>
  </si>
  <si>
    <t>Inversión total  Anexo</t>
  </si>
  <si>
    <t xml:space="preserve"> </t>
  </si>
  <si>
    <t>COMISIÓN  ESTATAL  DEL AGUA DE JALISCO</t>
  </si>
  <si>
    <t>Término</t>
  </si>
  <si>
    <t>Inversión
Estatal</t>
  </si>
  <si>
    <t>Inversión
Total</t>
  </si>
  <si>
    <t>des. Anexo tec.</t>
  </si>
  <si>
    <t>Varios</t>
  </si>
  <si>
    <t>Varias</t>
  </si>
  <si>
    <t>Inversión           Total</t>
  </si>
  <si>
    <t>CULTURA DEL AGUA</t>
  </si>
  <si>
    <t>Número de Beneficiarios</t>
  </si>
  <si>
    <t>Inversión               Federal</t>
  </si>
  <si>
    <t>Inversión              Estatal</t>
  </si>
  <si>
    <t>Inversión          Total</t>
  </si>
  <si>
    <t>05 10 4156 00</t>
  </si>
  <si>
    <t xml:space="preserve">APAZU </t>
  </si>
  <si>
    <t>Garantizar  la operación eficiente de 19 Plantas de Tratamiento de Aguas Residuales construidas en diversos municipios y de aquellas que descargan en Chapala; en beneficio de la salud y el medio ambiente de las zonas que correspondan.</t>
  </si>
  <si>
    <t xml:space="preserve">Varios </t>
  </si>
  <si>
    <t>PROTAR                           ( Operación)
 2013</t>
  </si>
  <si>
    <t xml:space="preserve"> AGUA LIMPIA 2013</t>
  </si>
  <si>
    <t>CULTURA DEL AGUA 2013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</si>
  <si>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</si>
  <si>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 xml:space="preserve">Fomenta y apoya el desarrollo de acciones para ampliar la cobertura de desinfección del agua para consumo humano, mediante diversos procesos químicos, orgánicos u otros, en los sistemas de abastecimiento y distribución; la instalación, rehabilitación y mantenimiento de hipocloradores; el suministro y distribución eficiente de desinfectantes; así como, la capacitación de operadores. </t>
  </si>
  <si>
    <t>Lagos de Moreno</t>
  </si>
  <si>
    <t>Inversión 
Total</t>
  </si>
  <si>
    <t>Inversión 
Federal</t>
  </si>
  <si>
    <t>Inversión 
Estatal</t>
  </si>
  <si>
    <t>Concepción de Buenos Aires</t>
  </si>
  <si>
    <t>Reposición de equipos dosificadores de cloro.</t>
  </si>
  <si>
    <t>Protección física y sanitaria de fuentes de abastecimiento.</t>
  </si>
  <si>
    <t>Monitoreo de cloro libre residual.</t>
  </si>
  <si>
    <t>Suministro de hipoclorito de calcio al 65%.</t>
  </si>
  <si>
    <t>Operativos preventivos de saneamiento básico.</t>
  </si>
  <si>
    <t>TOTAL GLOBAL</t>
  </si>
  <si>
    <t>Agua Potable</t>
  </si>
  <si>
    <t>SECRETARIA DE INFRAESTRUCTURA Y OBRA PÚBLICA</t>
  </si>
  <si>
    <t xml:space="preserve">Inversión 
Total </t>
  </si>
  <si>
    <t>Mezquitic</t>
  </si>
  <si>
    <t>Ocotlán</t>
  </si>
  <si>
    <t>Contraloría Social</t>
  </si>
  <si>
    <t>Tapalpa</t>
  </si>
  <si>
    <t>Juanacatlán</t>
  </si>
  <si>
    <t>Ameca</t>
  </si>
  <si>
    <t>Zapotlán el Grande</t>
  </si>
  <si>
    <t>La Joya</t>
  </si>
  <si>
    <t>Buenavista</t>
  </si>
  <si>
    <t>San Antonio Matute</t>
  </si>
  <si>
    <t>La Orilla del Agua</t>
  </si>
  <si>
    <t>El Bajío</t>
  </si>
  <si>
    <t>Cuautla</t>
  </si>
  <si>
    <t>Tlajomulco de Zúñiga</t>
  </si>
  <si>
    <t>Supervisión Técnica</t>
  </si>
  <si>
    <t>San Miguel el Alto</t>
  </si>
  <si>
    <t>PROME</t>
  </si>
  <si>
    <t>Estudios y Proyectos</t>
  </si>
  <si>
    <t>ABASTECIMIENTO ZCG</t>
  </si>
  <si>
    <t>Construcción de colectores y planta de tratamiento de Aguas Residuales.</t>
  </si>
  <si>
    <t>Programa Presupuestario de Inversión Pública</t>
  </si>
  <si>
    <t>Estudios Proyectos</t>
  </si>
  <si>
    <t>Sub-Total Estudios y Proyectos</t>
  </si>
  <si>
    <t>SUBTOTAL</t>
  </si>
  <si>
    <t>El total de las acciones, beneficiarán a más de 4´400,000 habitantes; al término del Proyecto Integral de Saneamiento de la Zona Conurbada de Guadalajara.</t>
  </si>
  <si>
    <t>Tuxcacuexco</t>
  </si>
  <si>
    <t xml:space="preserve">Material inédito diseñado MDLI-I </t>
  </si>
  <si>
    <t>Apertura de  Espacio de Cultura del Agua A-ECA.</t>
  </si>
  <si>
    <t>Fortalecimientos (re-equipamiento) de espacios de Cultura de Agua (F-ECA).</t>
  </si>
  <si>
    <t>Capacitación Cursos-Talleres (CAP- CT).</t>
  </si>
  <si>
    <t>Suministro de plata coloidal al 0.36%</t>
  </si>
  <si>
    <t>Atoyac</t>
  </si>
  <si>
    <t>San Pedro Itzicán</t>
  </si>
  <si>
    <t>Proyecto y construcción de planta potabilizadora.</t>
  </si>
  <si>
    <t>Casas Blancas (San Felipe de Jesús)</t>
  </si>
  <si>
    <t>Canales</t>
  </si>
  <si>
    <t>Las Azules</t>
  </si>
  <si>
    <t>San Fernando</t>
  </si>
  <si>
    <t>Turicate</t>
  </si>
  <si>
    <t>La Briza</t>
  </si>
  <si>
    <t>La Ladera</t>
  </si>
  <si>
    <t>Fortalecimiento Institucional</t>
  </si>
  <si>
    <t>Tazumbos</t>
  </si>
  <si>
    <t>Chalpicote</t>
  </si>
  <si>
    <t>La Zapotera</t>
  </si>
  <si>
    <t>Agua Caliente</t>
  </si>
  <si>
    <t>Charco Azul</t>
  </si>
  <si>
    <t>Los Depósitos</t>
  </si>
  <si>
    <t>La Mesa (El Fresnito)</t>
  </si>
  <si>
    <t>Jilotlán de los Dolores</t>
  </si>
  <si>
    <t>Poncitlán</t>
  </si>
  <si>
    <t>Cuautitlán de García Barragán</t>
  </si>
  <si>
    <t>Ocota de la Sierra</t>
  </si>
  <si>
    <t>Matanzas</t>
  </si>
  <si>
    <t>San Martín de Bolaños</t>
  </si>
  <si>
    <t>Bolaños</t>
  </si>
  <si>
    <t>Mesa del Tirador</t>
  </si>
  <si>
    <t>Santa María del Oro</t>
  </si>
  <si>
    <t>Ampliación y rehabilitación de alcantarillado sanitario, primera etapa.</t>
  </si>
  <si>
    <t>Sub-Total Agua Potable</t>
  </si>
  <si>
    <t>Totatiche</t>
  </si>
  <si>
    <t>Temastián (La Cantera)</t>
  </si>
  <si>
    <t>Ampliación y rehabilitación de la red de alcantarillado sanitario.</t>
  </si>
  <si>
    <t>Jalostotitlán</t>
  </si>
  <si>
    <t>San Gaspar de los Reyes</t>
  </si>
  <si>
    <t>Proyecto y construcción de planta de tratamiento de aguas residuales para 3 LPS y colector.</t>
  </si>
  <si>
    <t>Ejutla</t>
  </si>
  <si>
    <t>Chiquilistlán</t>
  </si>
  <si>
    <t>Atotonilco el Alto</t>
  </si>
  <si>
    <t>Margaritas</t>
  </si>
  <si>
    <t>Atenguillo</t>
  </si>
  <si>
    <t>Proyecto de ampliación y rehabilitación  del sistema de agua potable.</t>
  </si>
  <si>
    <t>Proyecto de ampliación y rehabilitación del sistema de agua potable.</t>
  </si>
  <si>
    <t>Atención Social</t>
  </si>
  <si>
    <t>Desarrollo Institucional</t>
  </si>
  <si>
    <t>0623 4156 00</t>
  </si>
  <si>
    <t>0623 4156 81</t>
  </si>
  <si>
    <t>Gastos supervisión técnica</t>
  </si>
  <si>
    <t>Primera etapa de ampliación y rehabilitación de línea de conducción y red de distribución de agua potable.</t>
  </si>
  <si>
    <t>Construcción de planta de tratamiento de aguas residuales de 4lps y colectores.</t>
  </si>
  <si>
    <t>Alcantarillado y Saneamiento</t>
  </si>
  <si>
    <t>Monitoreo de Obras Años Anteriores</t>
  </si>
  <si>
    <t>Material (ejemplar) reproducido (MDLI-R).</t>
  </si>
  <si>
    <t>Material (ejemplares) adquiridos (MDLI-A).</t>
  </si>
  <si>
    <t>Zapotlanejo e Ixtlahuacán del Río</t>
  </si>
  <si>
    <t>San Diego de Alejandría</t>
  </si>
  <si>
    <t>Total Saneamiento</t>
  </si>
  <si>
    <t>Suministro de insumos para la rehabilitación de la red de agua potable.</t>
  </si>
  <si>
    <t>Rehabilitación de línea de conducción y red de distribución de agua potable.</t>
  </si>
  <si>
    <t>Equipamiento, electrificación, líneas de conducción, caseta de control y tanque.</t>
  </si>
  <si>
    <t>Primera etapa de rehabilitación  de captaciones, línea de conducción, equipamiento electromecánico del sistema de agua potable.</t>
  </si>
  <si>
    <t>Total Global</t>
  </si>
  <si>
    <t>Programa Presupuestario</t>
  </si>
  <si>
    <t>203 Gestión Integral de los Recursos Hídricos</t>
  </si>
  <si>
    <t>0623 4156 88</t>
  </si>
  <si>
    <t>0623 4156 85</t>
  </si>
  <si>
    <t>0623 4156 86</t>
  </si>
  <si>
    <t>0623 4156 87</t>
  </si>
  <si>
    <t>0623 4156 89</t>
  </si>
  <si>
    <t>0623 4156 90</t>
  </si>
  <si>
    <t>Programa 
de Gobierno</t>
  </si>
  <si>
    <t>Recursos Estatales</t>
  </si>
  <si>
    <t>Tamazula de Gordiano</t>
  </si>
  <si>
    <t>Reposición de 180 metros de tubería de concreto reforzado de 30" de diámetro y 50 metros de tubería de concreto reforzado de 14" de diámetro, incluye la formación de terraplén compactado sobre el eje de colector con un volumen aproximado de 2,500 m3.</t>
  </si>
  <si>
    <t>Los González</t>
  </si>
  <si>
    <t>Los Noxtles</t>
  </si>
  <si>
    <t>Reposición de 900 metros de emisor, con tubería de PVC sanitaria de 8" de diámetro, fosas sépticas y cerco perimetral con malla ciclónica y rodapié de mampostería de la misma y 150 metros de tubería de Fo.Go. de 3" de diámetro.</t>
  </si>
  <si>
    <t>Tuxpan</t>
  </si>
  <si>
    <t>Platanar</t>
  </si>
  <si>
    <t>Reposición de 770 metros de línea de conducción, con tubería de Fo. Go, PVC y PAD.</t>
  </si>
  <si>
    <t>Gastos de Operación y Supervisión</t>
  </si>
  <si>
    <t>Gastos de Supervisión Externa</t>
  </si>
  <si>
    <t>Total Recursos Estatales</t>
  </si>
  <si>
    <t>FONDEN</t>
  </si>
  <si>
    <t>18 eventos EVE.</t>
  </si>
  <si>
    <t>PROGRAMA PRESUPUESTARIO DE INVERSIÓN PÚBLICA (PPIP)</t>
  </si>
  <si>
    <t>NOMBRE DEL PROGRAMA</t>
  </si>
  <si>
    <t>NO. DE ACCIONES</t>
  </si>
  <si>
    <t>MONTO  TOTAL</t>
  </si>
  <si>
    <t>MONTO
FEDERAL</t>
  </si>
  <si>
    <t>MONTO
ESTATAL</t>
  </si>
  <si>
    <t>BENEFICIADOS</t>
  </si>
  <si>
    <t>PROTAR (INFRAESTRUCTURA)</t>
  </si>
  <si>
    <t>PROSSAPYS</t>
  </si>
  <si>
    <t>AGUA LIMPIA</t>
  </si>
  <si>
    <t>4´400,000</t>
  </si>
  <si>
    <t>TLAJOMULCO DE ZÚÑIGA
   (COLECTORES Y PTAR)</t>
  </si>
  <si>
    <t>Mamatla</t>
  </si>
  <si>
    <t>Pihuamo</t>
  </si>
  <si>
    <t>Mascota</t>
  </si>
  <si>
    <t>Presupuesto Autorizado</t>
  </si>
  <si>
    <t>Tonalá</t>
  </si>
  <si>
    <t>Nota:</t>
  </si>
  <si>
    <t>La acción número 1, correspondiente a la Presa Derivadora Purgatorio, es una obra multianual; cuyo monto de contrato asciende a 660 mdp.</t>
  </si>
  <si>
    <t>El contrato de la obra mencionada es multianual, el cual asciende a un monto de 161.60 mdp; de los cuales, 61.60 corresponden al presupuesto de 2013.</t>
  </si>
  <si>
    <t>Construcción de Colectores Mezquites, Arboledas y Progreso, incluye cruce con perforación direccionada en cruce del río Zula.</t>
  </si>
  <si>
    <t>PROGRAMA U037 INFRAESTRUCTURA HIDRICA (AUTORIZADO)</t>
  </si>
  <si>
    <t xml:space="preserve">Teocaltiche                                        </t>
  </si>
  <si>
    <t>La Trinidad</t>
  </si>
  <si>
    <t>626 4156 86</t>
  </si>
  <si>
    <t>San Martín Hidalgo</t>
  </si>
  <si>
    <t>Jesús María</t>
  </si>
  <si>
    <t>Ahualulco de Mercado</t>
  </si>
  <si>
    <t>Santa Cruz de Bárcenas</t>
  </si>
  <si>
    <t>Unión de Tula</t>
  </si>
  <si>
    <t>Atengo</t>
  </si>
  <si>
    <t>Zapotlán El Grande</t>
  </si>
  <si>
    <t>Sustitución de red de alcantarillado sanitario, primera etapa.</t>
  </si>
  <si>
    <t>La Alcaparrosa</t>
  </si>
  <si>
    <t>Sustitución de equipamiento electromecánico, adecuación de equipo de controles y tren de descarga en los pozos 2, 11, 22 y 25 "Providencia".</t>
  </si>
  <si>
    <t>Proyecto y construcción de torre de enfriamiento de 20 LPS, con longitud aproximada a los 900 m. de línea eléctrica, subestación, caseta y sistema de desinfección.</t>
  </si>
  <si>
    <t>Electrificación, equipamiento complementario y línea de impulsión.</t>
  </si>
  <si>
    <t>Construcción de colector "Río San Miguel".</t>
  </si>
  <si>
    <t>Villa Guerrero</t>
  </si>
  <si>
    <t>Equipamiento electromecánico, tren de descarga, rehabilitación de caseta y cerco perimetral en pozo Ojo de Agua</t>
  </si>
  <si>
    <t>Electrificación, equipamiento, tren de descarga, caseta, cerco perimetral y línea de conducción, pozo Madre Luisita.</t>
  </si>
  <si>
    <t>Casimiro Castillo</t>
  </si>
  <si>
    <t>La Resolana</t>
  </si>
  <si>
    <t>Construcción de obra de toma, desarenador y línea de conducción, primera etapa.</t>
  </si>
  <si>
    <t>Construcción de red de agua potable en calle Luis Donaldo Colosio</t>
  </si>
  <si>
    <t>SANEAMIENTO</t>
  </si>
  <si>
    <t>Sub Total Estudios y Proyectos</t>
  </si>
  <si>
    <t>ALCANTARILLADO</t>
  </si>
  <si>
    <t>Sub Total Alcantarillado</t>
  </si>
  <si>
    <t>Sub Total Saneamiento</t>
  </si>
  <si>
    <t>Sub Total Agua Potable</t>
  </si>
  <si>
    <t>Suministro de equipo de bombeo e insumos para la construcción de las líneas de alimentación de la planta potabilizadora a las localidades de El Tablero y La Trinidad.</t>
  </si>
  <si>
    <t xml:space="preserve">Atengo </t>
  </si>
  <si>
    <t>(Agua Potable) PROGRAMA SINHAMBRE</t>
  </si>
  <si>
    <t>(Agua Potable) PROGRAMA SEQUÍA</t>
  </si>
  <si>
    <t>Sub-Total Programa SINHAMBRE</t>
  </si>
  <si>
    <t>Ojuelos de Jalisco</t>
  </si>
  <si>
    <t>Sub-Total Programa SEQUÍA</t>
  </si>
  <si>
    <t>Sub-Total Alcantarillado - Saneamiento</t>
  </si>
  <si>
    <t>Santa Rosalía</t>
  </si>
  <si>
    <t>Torrecillas                 (El Lindero)</t>
  </si>
  <si>
    <t>Villa Corona</t>
  </si>
  <si>
    <t>Atotonilco el Bajo</t>
  </si>
  <si>
    <t>Ampliación de red de atarjeas en la zona norte.</t>
  </si>
  <si>
    <t xml:space="preserve">Tepatitlán de Morelos </t>
  </si>
  <si>
    <t>Salto del Agua (Salto de los Iñiguez)</t>
  </si>
  <si>
    <t xml:space="preserve">Diagnóstico para la rehabilitación de obra de toma, de la presa El Salto, ubicada en el cauce del río Valle de Guadalupe. </t>
  </si>
  <si>
    <t>Cañadas de Obregón</t>
  </si>
  <si>
    <t xml:space="preserve">Líneas de conducción, tanque de regulación y red de distribución, primera etapa. </t>
  </si>
  <si>
    <t>Tomatlán</t>
  </si>
  <si>
    <t>Tequesquite</t>
  </si>
  <si>
    <t>El tablero</t>
  </si>
  <si>
    <t>U037 INFRAESTRUCTURA HIDRÁULICA ÁREA METROPOLITANA DE GUADALAJARA Y EL RESTO DE LOS MUNICIPIOS DEL ESTADO DE JALISCO 2014</t>
  </si>
  <si>
    <t>0623 4156 3K</t>
  </si>
  <si>
    <t>Proyecto de alcantarillado sanitario, incluye colectores y emisores.</t>
  </si>
  <si>
    <t>Proyecto de ampliación y rehabilitación del sistema de alcantarillado.</t>
  </si>
  <si>
    <t>Perforación de pozo profundo en el predio denominado calle El Cardenal en la Cabecera Municipal.</t>
  </si>
  <si>
    <t>Perforación de pozo profundo en el predio denominado calle Centenario de la Revolución en la Cabecera Municipal.</t>
  </si>
  <si>
    <t>Yahualica de González Gallo</t>
  </si>
  <si>
    <t>La Cumbre</t>
  </si>
  <si>
    <t>Valle de Majahuas (El Poblado)</t>
  </si>
  <si>
    <t>Ixtlahuacán del Río</t>
  </si>
  <si>
    <t>El Jagüeycito</t>
  </si>
  <si>
    <t>Adquisición de bomba Autocebante automática, montada en remolque, para apoyos emergentes en contingencias</t>
  </si>
  <si>
    <t>Tres Gallos, La Tijera y Tulipanes</t>
  </si>
  <si>
    <t>Cambio de equipo de bombeo en pozo existente, "Mesa de los Timbres", sustitución de línea y construcción de línea de alimentación nueva, primera etapa.</t>
  </si>
  <si>
    <t>Equipamiento, electrificación, caseta de controles, cerco perimetral, tren de descarga, equipo de desinfección y línea de conducción, primera etapa.</t>
  </si>
  <si>
    <t>Línea de impulsión para interconexión de pozo en la localidad de Santa Fe</t>
  </si>
  <si>
    <t>Rehabilitación de tanques de almacenamiento en las localidades de La Noria y Lomas de San Agustín</t>
  </si>
  <si>
    <t>Construcción de obra civil, suministro de dos plantas potabilizadoras para remoción de arsénico y metales pesados para cumplir la norma NOM-127-SSA1-1994 en La Cofradía (16 lps) y Residencial San Pablo (12 lps)</t>
  </si>
  <si>
    <t>Construcción de obra civil, suministro de tres plantas potabilizadoras para remoción de arsénico y metales pesados para cumplir la norma NOM-127-SSA1-1994 en Tres Gallos(2 lps), la Tijera (4 lps) y Tulipanes (15 lps).</t>
  </si>
  <si>
    <t>Construcción de alcantarillado sanitario, línea de interconexión del Refugio al colector El Ahogado</t>
  </si>
  <si>
    <t>La Cofradía y Residencial San Pablo</t>
  </si>
  <si>
    <t xml:space="preserve">U037 Infraestructura Hidráulica Área Metropolitana de Guadalajara y el resto de los Municipios del Estado de Jalisco </t>
  </si>
  <si>
    <t>Cabe señalar que en este ejercicio fiscal solo se ministraron 20 MDP.</t>
  </si>
  <si>
    <t>Reposición de 100 metros de línea de conducción con tubería de Fo.Go. de 3" diámetro, planta de tratamiento a base de fosas sépticas para sanear las aguas residuales generadas por la población de la localidad y descargas las aguas tratadas al río Jiquilpan; así como, reposición de 400 metros. de emisor, 500 metros de red de alcantarillado, con tubería de PVC de 8" de diámetro, incluye 25 descargas domiciliarias y malla ciclónica.</t>
  </si>
  <si>
    <t>Electrificación, equipamiento electromecánico de pozo profundo, y construcción de línea de conducción y tanque, primera etapa.</t>
  </si>
  <si>
    <t xml:space="preserve">De las 3 últimas acciones no se elaboró ficha, se contrataron en 2014,  el recurso fue ministrado en 2013 y transferido para su ejecución en este ejercicio fiscal.  </t>
  </si>
  <si>
    <t>Santa Catarina</t>
  </si>
  <si>
    <t>Nota.- El Programa se conforma de 24 acciones por un monto de $10,214,906.00, de las cuales 20 acciones las ejecutará la Normativa Federal CONAGUA, por un monto de 4,938,875.00; 4 restantes las ejecutará el Estado</t>
  </si>
  <si>
    <t>Segunda etapa de proyecto y construcción de ampliación de planta de tratamiento de aguas residuales de Ocotlán, de 190 a  300 LPS, con remoción de nutrientes.</t>
  </si>
  <si>
    <t>Construcción de Colector Tapalpa.</t>
  </si>
  <si>
    <t>Proyecto y construcción planta de tratamiento de aguas residuales de Juanacatlán.</t>
  </si>
  <si>
    <t>Construcción de colector zona norte y prolongación de colectores existentes.</t>
  </si>
  <si>
    <t>Construcción de colector pluvial, en calle Luis Donaldo Colosio</t>
  </si>
  <si>
    <t>Construcción de red alcantarillado sanitario, en calle Luis Donaldo Colosio</t>
  </si>
  <si>
    <t>Electrificación, equipamiento electromecánico de pozo profundo, y construcción de línea de conducción. primera etapa.</t>
  </si>
  <si>
    <t>Equipamiento, electrificación, cerco perimetral, línea de conducción, tanque y línea de alimentación, primera etapa.</t>
  </si>
  <si>
    <t xml:space="preserve">Perforación de pozo profundo. </t>
  </si>
  <si>
    <t>Equipamiento, electrificación de pozo profundo e interconexión al sistema de agua potable (primera etapa).</t>
  </si>
  <si>
    <t>Proyecto y construcción de planta potabilizadora 3 lps (primera etapa).</t>
  </si>
  <si>
    <t>Equipamiento, electrificación de pozo profundo, línea de conducción, caseta de control y tanque (primera etapa).</t>
  </si>
  <si>
    <t>Proyecto de colectores.</t>
  </si>
  <si>
    <t>0.02% Órgano Estatal de Control.</t>
  </si>
  <si>
    <t>Perforación de pozo profundo en el predio denominado Avenida Agustín Yáñez en la Cabecera Municipal.</t>
  </si>
  <si>
    <r>
      <t>Proyecto de rehabilitación integral de líneas de conducción de pozo San Felipe;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Incluye: estaciones de rebombeo y todas las líneas de conducción que se derivan para el abastecimientos de todas las localidades que integran el sistema de abastecimiento de la Cabecera Municipal de San Diego de Alejandría.</t>
    </r>
  </si>
  <si>
    <t>Proyecto de ampliación y rehabilitación  del sistema de agua potable en la Cabecera Municipal de Chiquilistlán.</t>
  </si>
  <si>
    <t>Proyecto de alcantarillado sanitario en la zona sur de la Cabecera Municipal de Ocotlán, Jalisco.</t>
  </si>
  <si>
    <t>Proyecto de colector sanitario en la zona sur poniente de la Cabecera Municipal de Concepción de Buenos Aires, Jalisco.</t>
  </si>
  <si>
    <t xml:space="preserve">Acciones de abastecimiento de agua potable en el municipio de Pihuamo. </t>
  </si>
  <si>
    <t xml:space="preserve">Acciones de abastecimiento de agua potable en el municipio de Mascota.  </t>
  </si>
  <si>
    <t>Supervisión técnica y administrativa para la contrucción de la presa derivadora Purgatorio-Arcediano, incluye obra de desvío, obra de toma, cortina, desarenador, plataforma 1130 y estabilidad de taludes; en los municipios de Ixtlahuacán del Río y Zapotlanejo.</t>
  </si>
  <si>
    <t>TERRENOS</t>
  </si>
  <si>
    <t>Pago trámite contrato de compraventa condicionada, al registro de acta de dominio pleno de la parcela 15 Z1 P1/1, con una superficio de 08-00-00 hectáreas, en el núclio agrario denominado Ejido Tonalá, en el municipio de Tonalá, Jalisco.</t>
  </si>
  <si>
    <t>ETUDIOS, PROYECTOS (CRÉDITO FORTEM)</t>
  </si>
  <si>
    <t xml:space="preserve">Guadalajara </t>
  </si>
  <si>
    <t>Elaboración de Ingenierías básicas de Obra de Toma, Bombeo, Línea de Impulsión y Tanque de Regulación.</t>
  </si>
  <si>
    <t>Asesoría de gestiones para la implementación de los programas de reforestación y conservación de suelos vinculados al proyecto de la Presa Derivadora y Sistema de Bombeo Purgatorio- Arcediano.</t>
  </si>
  <si>
    <t>Zona Cornubada de Guadalajara</t>
  </si>
  <si>
    <t>Modificación de fuente de financiamiento y seguimiento financiero para el proyecto "Sistema de bombeo Purgatorio-Arcediano".</t>
  </si>
  <si>
    <t>Pago de Instrumento de Garantía que asegure el cumplimiento de las condicionantes en el segundo año de construcción del proyecto de la Presa Derivadora y Sistema de Bombeo Purgatorio-Arcediano.</t>
  </si>
  <si>
    <t>Elaboración de proyecto ejecutivo y construcción de Presa Derivadora (Sistema de Bombeo Purgatorio-Arcediano).</t>
  </si>
  <si>
    <t>ABASTECIMIENTO ZCG 2014</t>
  </si>
  <si>
    <t>PROTAR (Infraestructura) 2014</t>
  </si>
  <si>
    <t>APAZU 2014</t>
  </si>
  <si>
    <t>PROSSAPYS 2014</t>
  </si>
  <si>
    <t>PROME 2014</t>
  </si>
  <si>
    <t>AGUA LIMPIA 2014</t>
  </si>
  <si>
    <t>CULTURA DEL AGUA 2014</t>
  </si>
  <si>
    <t>TLAJOMULCO DE ZÚÑIGA 2014</t>
  </si>
  <si>
    <t>FONDEN 2014</t>
  </si>
  <si>
    <t>Rehabilitación de obra de toma, pozos, equipamiento electromecánico, tanques y ampliación de red de distribución (primera etapa).</t>
  </si>
  <si>
    <t>Primera etapa de sustitución de infraestructura existente en red de distribución de agua potable, con área de influencia del pozo Paraíso.</t>
  </si>
  <si>
    <t>RESUMEN CIERRE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</si>
</sst>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&quot;$&quot;* #,##0_-;\-&quot;$&quot;* #,##0_-;_-&quot;$&quot;* &quot;-&quot;??_-;_-@_-"/>
    <numFmt numFmtId="167" formatCode="[$$-80A]#,##0"/>
    <numFmt numFmtId="168" formatCode="_-* #,##0_-;\-* #,##0_-;_-* &quot;-&quot;??_-;_-@_-"/>
    <numFmt numFmtId="169" formatCode="#,##0.00_ ;\-#,##0.00\ "/>
    <numFmt numFmtId="170" formatCode="#,##0.00_ ;[Red]\-#,##0.00\ "/>
    <numFmt numFmtId="171" formatCode="#,##0.000"/>
  </numFmts>
  <fonts count="6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8"/>
      <color indexed="9"/>
      <name val="Tahoma"/>
      <family val="2"/>
    </font>
    <font>
      <b/>
      <sz val="26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sz val="9"/>
      <color indexed="8"/>
      <name val="Tahoma"/>
      <family val="2"/>
    </font>
    <font>
      <b/>
      <sz val="16"/>
      <color indexed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8"/>
      <color theme="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b/>
      <sz val="8"/>
      <color theme="6" tint="-0.499984740745262"/>
      <name val="Tahoma"/>
      <family val="2"/>
    </font>
    <font>
      <b/>
      <sz val="14"/>
      <color rgb="FFC00000"/>
      <name val="Arial"/>
      <family val="2"/>
    </font>
    <font>
      <b/>
      <sz val="10"/>
      <color theme="0"/>
      <name val="Tahoma"/>
      <family val="2"/>
    </font>
    <font>
      <b/>
      <sz val="9"/>
      <color indexed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20"/>
      <name val="Tahoma"/>
      <family val="2"/>
    </font>
    <font>
      <b/>
      <sz val="12"/>
      <color theme="0"/>
      <name val="Tahoma"/>
      <family val="2"/>
    </font>
    <font>
      <b/>
      <sz val="8"/>
      <color indexed="9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65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6" fillId="3" borderId="0" applyNumberFormat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5" fillId="0" borderId="0"/>
    <xf numFmtId="0" fontId="1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24" borderId="0" xfId="0" applyFont="1" applyFill="1" applyBorder="1" applyAlignment="1">
      <alignment vertical="center"/>
    </xf>
    <xf numFmtId="4" fontId="4" fillId="0" borderId="0" xfId="49" applyNumberFormat="1" applyFont="1" applyFill="1" applyBorder="1" applyAlignment="1">
      <alignment vertical="center"/>
    </xf>
    <xf numFmtId="4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" fontId="4" fillId="0" borderId="0" xfId="49" applyNumberFormat="1" applyFont="1" applyFill="1" applyBorder="1" applyAlignment="1">
      <alignment horizontal="right"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2" fillId="0" borderId="10" xfId="0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4" fillId="0" borderId="0" xfId="49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15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49" applyFont="1" applyBorder="1" applyAlignment="1"/>
    <xf numFmtId="0" fontId="16" fillId="0" borderId="0" xfId="49" applyFont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2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4" fillId="0" borderId="0" xfId="49" applyFont="1" applyBorder="1" applyAlignment="1">
      <alignment horizontal="center"/>
    </xf>
    <xf numFmtId="0" fontId="6" fillId="0" borderId="13" xfId="0" applyFont="1" applyBorder="1"/>
    <xf numFmtId="0" fontId="14" fillId="0" borderId="0" xfId="0" applyFont="1" applyBorder="1" applyAlignment="1"/>
    <xf numFmtId="0" fontId="1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6" fillId="0" borderId="15" xfId="0" applyFont="1" applyBorder="1"/>
    <xf numFmtId="17" fontId="2" fillId="0" borderId="10" xfId="0" applyNumberFormat="1" applyFont="1" applyFill="1" applyBorder="1" applyAlignment="1">
      <alignment horizontal="center" vertical="center"/>
    </xf>
    <xf numFmtId="0" fontId="2" fillId="0" borderId="10" xfId="43" applyFont="1" applyFill="1" applyBorder="1" applyAlignment="1">
      <alignment horizontal="center" vertical="center"/>
    </xf>
    <xf numFmtId="0" fontId="2" fillId="0" borderId="10" xfId="43" applyFont="1" applyFill="1" applyBorder="1" applyAlignment="1">
      <alignment horizontal="center" vertical="center" wrapText="1"/>
    </xf>
    <xf numFmtId="17" fontId="2" fillId="0" borderId="10" xfId="43" applyNumberFormat="1" applyFont="1" applyFill="1" applyBorder="1" applyAlignment="1">
      <alignment horizontal="center" vertical="center"/>
    </xf>
    <xf numFmtId="0" fontId="37" fillId="0" borderId="0" xfId="0" applyFont="1" applyBorder="1"/>
    <xf numFmtId="3" fontId="2" fillId="0" borderId="10" xfId="0" applyNumberFormat="1" applyFont="1" applyBorder="1" applyAlignment="1">
      <alignment horizontal="right" vertical="center"/>
    </xf>
    <xf numFmtId="166" fontId="4" fillId="0" borderId="17" xfId="37" applyNumberFormat="1" applyFont="1" applyBorder="1" applyAlignment="1">
      <alignment vertical="center"/>
    </xf>
    <xf numFmtId="166" fontId="4" fillId="0" borderId="17" xfId="37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19" xfId="0" applyFont="1" applyFill="1" applyBorder="1" applyAlignment="1">
      <alignment horizontal="center" vertical="center" wrapText="1"/>
    </xf>
    <xf numFmtId="166" fontId="4" fillId="24" borderId="17" xfId="37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25" borderId="2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66" fontId="41" fillId="0" borderId="10" xfId="37" applyNumberFormat="1" applyFont="1" applyBorder="1" applyAlignment="1">
      <alignment horizontal="center" vertical="center" wrapText="1"/>
    </xf>
    <xf numFmtId="166" fontId="42" fillId="0" borderId="10" xfId="37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3" fontId="2" fillId="0" borderId="10" xfId="43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/>
    </xf>
    <xf numFmtId="166" fontId="6" fillId="0" borderId="0" xfId="0" applyNumberFormat="1" applyFont="1"/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" fillId="0" borderId="0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46" applyFont="1" applyFill="1" applyBorder="1" applyAlignment="1"/>
    <xf numFmtId="0" fontId="2" fillId="0" borderId="0" xfId="46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vertical="center"/>
    </xf>
    <xf numFmtId="0" fontId="2" fillId="0" borderId="0" xfId="46" applyFont="1" applyFill="1" applyBorder="1" applyAlignment="1">
      <alignment horizontal="center"/>
    </xf>
    <xf numFmtId="0" fontId="7" fillId="0" borderId="0" xfId="46" applyFont="1" applyFill="1" applyAlignment="1">
      <alignment horizontal="center"/>
    </xf>
    <xf numFmtId="0" fontId="2" fillId="0" borderId="0" xfId="46" applyFont="1" applyBorder="1" applyAlignment="1"/>
    <xf numFmtId="0" fontId="3" fillId="0" borderId="0" xfId="46" applyFont="1" applyFill="1" applyBorder="1" applyAlignment="1">
      <alignment vertical="center"/>
    </xf>
    <xf numFmtId="0" fontId="3" fillId="0" borderId="0" xfId="46" applyFont="1" applyFill="1" applyBorder="1" applyAlignment="1">
      <alignment horizontal="center" vertical="center"/>
    </xf>
    <xf numFmtId="4" fontId="4" fillId="0" borderId="0" xfId="50" applyNumberFormat="1" applyFont="1" applyFill="1" applyBorder="1" applyAlignment="1">
      <alignment horizontal="center" vertical="center"/>
    </xf>
    <xf numFmtId="4" fontId="4" fillId="0" borderId="0" xfId="50" applyNumberFormat="1" applyFont="1" applyFill="1" applyBorder="1" applyAlignment="1">
      <alignment horizontal="right" vertical="center"/>
    </xf>
    <xf numFmtId="0" fontId="6" fillId="0" borderId="0" xfId="46" applyFont="1" applyFill="1" applyBorder="1" applyAlignment="1">
      <alignment horizontal="right" vertical="center"/>
    </xf>
    <xf numFmtId="4" fontId="4" fillId="0" borderId="0" xfId="50" applyNumberFormat="1" applyFont="1" applyFill="1" applyBorder="1" applyAlignment="1">
      <alignment vertical="center"/>
    </xf>
    <xf numFmtId="0" fontId="14" fillId="0" borderId="0" xfId="46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/>
    </xf>
    <xf numFmtId="0" fontId="4" fillId="0" borderId="11" xfId="46" applyFont="1" applyFill="1" applyBorder="1" applyAlignment="1">
      <alignment horizontal="center"/>
    </xf>
    <xf numFmtId="0" fontId="2" fillId="0" borderId="11" xfId="46" applyFont="1" applyFill="1" applyBorder="1" applyAlignment="1">
      <alignment horizontal="center"/>
    </xf>
    <xf numFmtId="0" fontId="2" fillId="0" borderId="0" xfId="46" applyFont="1" applyBorder="1"/>
    <xf numFmtId="0" fontId="15" fillId="0" borderId="0" xfId="46" applyFont="1" applyFill="1" applyBorder="1" applyAlignment="1">
      <alignment wrapText="1"/>
    </xf>
    <xf numFmtId="0" fontId="2" fillId="0" borderId="0" xfId="46" applyFont="1" applyBorder="1" applyAlignment="1">
      <alignment horizontal="center" vertical="center"/>
    </xf>
    <xf numFmtId="0" fontId="2" fillId="0" borderId="0" xfId="46" applyFont="1" applyBorder="1" applyAlignment="1">
      <alignment horizontal="center"/>
    </xf>
    <xf numFmtId="3" fontId="43" fillId="0" borderId="0" xfId="0" applyNumberFormat="1" applyFont="1" applyBorder="1"/>
    <xf numFmtId="17" fontId="2" fillId="0" borderId="0" xfId="0" applyNumberFormat="1" applyFont="1" applyBorder="1" applyAlignment="1">
      <alignment horizontal="center" vertical="center"/>
    </xf>
    <xf numFmtId="164" fontId="44" fillId="0" borderId="0" xfId="0" applyNumberFormat="1" applyFont="1"/>
    <xf numFmtId="3" fontId="43" fillId="0" borderId="0" xfId="0" applyNumberFormat="1" applyFont="1" applyBorder="1" applyAlignment="1">
      <alignment horizontal="center" vertical="center"/>
    </xf>
    <xf numFmtId="164" fontId="41" fillId="0" borderId="10" xfId="37" applyNumberFormat="1" applyFont="1" applyBorder="1" applyAlignment="1">
      <alignment horizontal="right" vertical="center" wrapText="1"/>
    </xf>
    <xf numFmtId="0" fontId="38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Border="1"/>
    <xf numFmtId="3" fontId="9" fillId="0" borderId="21" xfId="0" applyNumberFormat="1" applyFont="1" applyBorder="1" applyAlignment="1">
      <alignment horizontal="right" vertical="center" wrapText="1"/>
    </xf>
    <xf numFmtId="164" fontId="42" fillId="26" borderId="10" xfId="37" applyNumberFormat="1" applyFont="1" applyFill="1" applyBorder="1" applyAlignment="1">
      <alignment horizontal="right" vertical="center" wrapText="1"/>
    </xf>
    <xf numFmtId="0" fontId="2" fillId="26" borderId="0" xfId="46" applyFont="1" applyFill="1" applyBorder="1"/>
    <xf numFmtId="0" fontId="2" fillId="26" borderId="0" xfId="46" applyFont="1" applyFill="1" applyBorder="1" applyAlignment="1">
      <alignment horizontal="center"/>
    </xf>
    <xf numFmtId="166" fontId="2" fillId="26" borderId="0" xfId="46" applyNumberFormat="1" applyFont="1" applyFill="1" applyBorder="1" applyAlignment="1">
      <alignment horizontal="center"/>
    </xf>
    <xf numFmtId="3" fontId="2" fillId="0" borderId="0" xfId="46" applyNumberFormat="1" applyFont="1" applyBorder="1" applyAlignment="1">
      <alignment horizontal="center" vertical="center"/>
    </xf>
    <xf numFmtId="0" fontId="45" fillId="27" borderId="28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/>
    </xf>
    <xf numFmtId="4" fontId="44" fillId="0" borderId="0" xfId="0" applyNumberFormat="1" applyFont="1" applyBorder="1"/>
    <xf numFmtId="1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0" fontId="2" fillId="0" borderId="0" xfId="61" applyFont="1" applyBorder="1"/>
    <xf numFmtId="0" fontId="2" fillId="0" borderId="0" xfId="61" applyFont="1" applyBorder="1" applyAlignment="1">
      <alignment horizontal="center" vertical="center"/>
    </xf>
    <xf numFmtId="0" fontId="2" fillId="0" borderId="0" xfId="61" applyFont="1" applyBorder="1" applyAlignment="1">
      <alignment horizontal="center"/>
    </xf>
    <xf numFmtId="3" fontId="2" fillId="0" borderId="10" xfId="61" applyNumberFormat="1" applyFont="1" applyBorder="1" applyAlignment="1">
      <alignment horizontal="center" vertical="center"/>
    </xf>
    <xf numFmtId="0" fontId="47" fillId="0" borderId="0" xfId="61" applyFont="1" applyFill="1" applyBorder="1" applyAlignment="1">
      <alignment horizontal="center" vertical="center" wrapText="1"/>
    </xf>
    <xf numFmtId="0" fontId="1" fillId="0" borderId="0" xfId="61"/>
    <xf numFmtId="0" fontId="48" fillId="0" borderId="0" xfId="61" applyFont="1"/>
    <xf numFmtId="0" fontId="2" fillId="0" borderId="10" xfId="61" applyFont="1" applyFill="1" applyBorder="1" applyAlignment="1">
      <alignment horizontal="center" vertical="center"/>
    </xf>
    <xf numFmtId="0" fontId="2" fillId="0" borderId="10" xfId="61" applyFont="1" applyBorder="1" applyAlignment="1">
      <alignment horizontal="center" vertical="center" wrapText="1"/>
    </xf>
    <xf numFmtId="3" fontId="2" fillId="0" borderId="10" xfId="61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/>
    </xf>
    <xf numFmtId="0" fontId="9" fillId="26" borderId="0" xfId="46" applyFont="1" applyFill="1" applyBorder="1" applyAlignment="1">
      <alignment vertical="center" wrapText="1"/>
    </xf>
    <xf numFmtId="3" fontId="2" fillId="26" borderId="0" xfId="46" applyNumberFormat="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26" borderId="10" xfId="0" applyNumberFormat="1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9" fontId="2" fillId="0" borderId="0" xfId="61" applyNumberFormat="1" applyFont="1" applyFill="1" applyBorder="1" applyAlignment="1">
      <alignment horizontal="center" vertical="center" wrapText="1"/>
    </xf>
    <xf numFmtId="17" fontId="2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166" fontId="13" fillId="24" borderId="17" xfId="37" applyNumberFormat="1" applyFont="1" applyFill="1" applyBorder="1" applyAlignment="1">
      <alignment horizontal="right" vertical="center" wrapText="1"/>
    </xf>
    <xf numFmtId="0" fontId="14" fillId="0" borderId="0" xfId="46" applyFont="1" applyFill="1" applyBorder="1" applyAlignment="1">
      <alignment vertical="center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61" applyFont="1" applyFill="1" applyBorder="1" applyAlignment="1">
      <alignment horizontal="center" vertical="center" wrapText="1"/>
    </xf>
    <xf numFmtId="0" fontId="7" fillId="0" borderId="11" xfId="46" applyFont="1" applyFill="1" applyBorder="1" applyAlignment="1">
      <alignment horizontal="center" vertical="center" wrapText="1"/>
    </xf>
    <xf numFmtId="0" fontId="45" fillId="27" borderId="20" xfId="46" applyFont="1" applyFill="1" applyBorder="1" applyAlignment="1">
      <alignment horizontal="center" vertical="center" wrapText="1"/>
    </xf>
    <xf numFmtId="0" fontId="2" fillId="0" borderId="10" xfId="61" applyFont="1" applyBorder="1" applyAlignment="1">
      <alignment horizontal="center" vertical="center"/>
    </xf>
    <xf numFmtId="17" fontId="2" fillId="0" borderId="0" xfId="61" applyNumberFormat="1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3" fontId="43" fillId="0" borderId="0" xfId="46" applyNumberFormat="1" applyFont="1" applyFill="1" applyBorder="1" applyAlignment="1">
      <alignment horizontal="center" vertical="center"/>
    </xf>
    <xf numFmtId="0" fontId="13" fillId="0" borderId="19" xfId="46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6" fontId="4" fillId="24" borderId="0" xfId="37" applyNumberFormat="1" applyFont="1" applyFill="1" applyBorder="1" applyAlignment="1">
      <alignment vertical="center" wrapText="1"/>
    </xf>
    <xf numFmtId="164" fontId="9" fillId="0" borderId="0" xfId="37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166" fontId="13" fillId="24" borderId="0" xfId="37" applyNumberFormat="1" applyFont="1" applyFill="1" applyBorder="1" applyAlignment="1">
      <alignment vertical="center" wrapText="1"/>
    </xf>
    <xf numFmtId="3" fontId="9" fillId="0" borderId="2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7" fontId="2" fillId="0" borderId="0" xfId="0" applyNumberFormat="1" applyFont="1" applyFill="1" applyBorder="1" applyAlignment="1">
      <alignment horizontal="center" vertical="center" wrapText="1"/>
    </xf>
    <xf numFmtId="44" fontId="0" fillId="0" borderId="0" xfId="37" applyFont="1" applyBorder="1"/>
    <xf numFmtId="3" fontId="9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10" xfId="0" applyFont="1" applyBorder="1"/>
    <xf numFmtId="166" fontId="0" fillId="0" borderId="0" xfId="0" applyNumberFormat="1" applyBorder="1"/>
    <xf numFmtId="0" fontId="13" fillId="0" borderId="0" xfId="0" applyFont="1" applyFill="1" applyBorder="1" applyAlignment="1">
      <alignment horizontal="left" vertical="center" wrapText="1"/>
    </xf>
    <xf numFmtId="17" fontId="2" fillId="0" borderId="0" xfId="0" applyNumberFormat="1" applyFont="1" applyFill="1" applyBorder="1" applyAlignment="1">
      <alignment horizontal="center" vertical="center"/>
    </xf>
    <xf numFmtId="17" fontId="2" fillId="0" borderId="0" xfId="43" applyNumberFormat="1" applyFont="1" applyFill="1" applyBorder="1" applyAlignment="1">
      <alignment horizontal="center" vertical="center"/>
    </xf>
    <xf numFmtId="0" fontId="2" fillId="0" borderId="0" xfId="43" applyFont="1" applyFill="1" applyBorder="1" applyAlignment="1">
      <alignment horizontal="center" vertical="center" wrapText="1"/>
    </xf>
    <xf numFmtId="0" fontId="2" fillId="0" borderId="0" xfId="43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left" vertical="center" wrapText="1"/>
    </xf>
    <xf numFmtId="166" fontId="4" fillId="24" borderId="22" xfId="37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6" fontId="0" fillId="0" borderId="0" xfId="0" applyNumberFormat="1"/>
    <xf numFmtId="4" fontId="2" fillId="0" borderId="0" xfId="46" applyNumberFormat="1" applyFont="1" applyBorder="1" applyAlignment="1">
      <alignment horizontal="center"/>
    </xf>
    <xf numFmtId="166" fontId="4" fillId="24" borderId="24" xfId="3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43" fillId="0" borderId="0" xfId="46" applyNumberFormat="1" applyFont="1" applyBorder="1" applyAlignment="1">
      <alignment horizontal="center"/>
    </xf>
    <xf numFmtId="0" fontId="36" fillId="2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38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9" fillId="26" borderId="10" xfId="61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66" fontId="4" fillId="24" borderId="30" xfId="37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left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" fontId="4" fillId="0" borderId="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2" fillId="0" borderId="20" xfId="43" applyFont="1" applyFill="1" applyBorder="1" applyAlignment="1">
      <alignment horizontal="center" vertical="center" wrapText="1"/>
    </xf>
    <xf numFmtId="164" fontId="42" fillId="26" borderId="20" xfId="37" applyNumberFormat="1" applyFont="1" applyFill="1" applyBorder="1" applyAlignment="1">
      <alignment horizontal="right" vertical="center" wrapText="1"/>
    </xf>
    <xf numFmtId="164" fontId="41" fillId="0" borderId="20" xfId="37" applyNumberFormat="1" applyFont="1" applyBorder="1" applyAlignment="1">
      <alignment horizontal="right" vertical="center" wrapText="1"/>
    </xf>
    <xf numFmtId="0" fontId="6" fillId="0" borderId="14" xfId="0" applyFont="1" applyBorder="1"/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43" applyFont="1" applyFill="1" applyBorder="1" applyAlignment="1">
      <alignment horizontal="center" vertical="center" wrapText="1"/>
    </xf>
    <xf numFmtId="164" fontId="42" fillId="26" borderId="22" xfId="37" applyNumberFormat="1" applyFont="1" applyFill="1" applyBorder="1" applyAlignment="1">
      <alignment horizontal="right" vertical="center" wrapText="1"/>
    </xf>
    <xf numFmtId="164" fontId="41" fillId="0" borderId="22" xfId="37" applyNumberFormat="1" applyFont="1" applyBorder="1" applyAlignment="1">
      <alignment horizontal="right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1" fillId="0" borderId="0" xfId="0" applyFont="1"/>
    <xf numFmtId="166" fontId="2" fillId="0" borderId="0" xfId="46" applyNumberFormat="1" applyFont="1" applyBorder="1"/>
    <xf numFmtId="3" fontId="9" fillId="0" borderId="10" xfId="38" applyNumberFormat="1" applyFont="1" applyFill="1" applyBorder="1" applyAlignment="1">
      <alignment horizontal="right" vertical="center" wrapText="1"/>
    </xf>
    <xf numFmtId="0" fontId="13" fillId="0" borderId="27" xfId="46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6" fillId="0" borderId="22" xfId="0" applyFont="1" applyBorder="1"/>
    <xf numFmtId="164" fontId="41" fillId="0" borderId="23" xfId="37" applyNumberFormat="1" applyFont="1" applyBorder="1" applyAlignment="1">
      <alignment horizontal="right" vertical="center" wrapText="1"/>
    </xf>
    <xf numFmtId="164" fontId="41" fillId="0" borderId="16" xfId="37" applyNumberFormat="1" applyFont="1" applyBorder="1" applyAlignment="1">
      <alignment horizontal="right" vertical="center" wrapText="1"/>
    </xf>
    <xf numFmtId="0" fontId="6" fillId="0" borderId="24" xfId="0" applyFont="1" applyBorder="1"/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27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164" fontId="57" fillId="0" borderId="10" xfId="37" applyNumberFormat="1" applyFont="1" applyFill="1" applyBorder="1" applyAlignment="1">
      <alignment horizontal="right" vertical="center" wrapText="1"/>
    </xf>
    <xf numFmtId="164" fontId="58" fillId="0" borderId="10" xfId="37" applyNumberFormat="1" applyFont="1" applyFill="1" applyBorder="1" applyAlignment="1">
      <alignment horizontal="right" vertical="center" wrapText="1"/>
    </xf>
    <xf numFmtId="3" fontId="59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3" fontId="59" fillId="0" borderId="12" xfId="0" applyNumberFormat="1" applyFont="1" applyFill="1" applyBorder="1" applyAlignment="1">
      <alignment horizontal="center" vertical="center" wrapText="1"/>
    </xf>
    <xf numFmtId="3" fontId="59" fillId="0" borderId="31" xfId="0" applyNumberFormat="1" applyFont="1" applyBorder="1" applyAlignment="1">
      <alignment horizontal="center" vertical="center" wrapText="1"/>
    </xf>
    <xf numFmtId="3" fontId="59" fillId="0" borderId="20" xfId="0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3" fontId="59" fillId="0" borderId="12" xfId="0" applyNumberFormat="1" applyFont="1" applyFill="1" applyBorder="1" applyAlignment="1">
      <alignment horizontal="center" vertical="center"/>
    </xf>
    <xf numFmtId="0" fontId="55" fillId="27" borderId="28" xfId="0" applyFont="1" applyFill="1" applyBorder="1" applyAlignment="1">
      <alignment horizontal="center" vertical="center"/>
    </xf>
    <xf numFmtId="3" fontId="55" fillId="27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Border="1" applyAlignment="1">
      <alignment vertical="center"/>
    </xf>
    <xf numFmtId="164" fontId="58" fillId="0" borderId="0" xfId="37" applyNumberFormat="1" applyFont="1" applyFill="1" applyBorder="1" applyAlignment="1">
      <alignment horizontal="right" vertical="center" wrapText="1"/>
    </xf>
    <xf numFmtId="164" fontId="61" fillId="0" borderId="0" xfId="37" applyNumberFormat="1" applyFont="1" applyFill="1" applyBorder="1" applyAlignment="1">
      <alignment horizontal="right" vertical="center" wrapText="1"/>
    </xf>
    <xf numFmtId="164" fontId="62" fillId="0" borderId="0" xfId="37" applyNumberFormat="1" applyFont="1" applyFill="1" applyBorder="1" applyAlignment="1">
      <alignment horizontal="right" vertical="center" wrapText="1"/>
    </xf>
    <xf numFmtId="164" fontId="7" fillId="0" borderId="0" xfId="0" applyNumberFormat="1" applyFont="1" applyBorder="1" applyAlignment="1">
      <alignment vertical="center"/>
    </xf>
    <xf numFmtId="0" fontId="55" fillId="27" borderId="32" xfId="0" applyFont="1" applyFill="1" applyBorder="1" applyAlignment="1">
      <alignment horizontal="center" vertical="center" wrapText="1"/>
    </xf>
    <xf numFmtId="0" fontId="55" fillId="27" borderId="22" xfId="0" applyFont="1" applyFill="1" applyBorder="1" applyAlignment="1">
      <alignment horizontal="center" vertical="center" wrapText="1"/>
    </xf>
    <xf numFmtId="0" fontId="55" fillId="27" borderId="1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7" fontId="2" fillId="0" borderId="10" xfId="61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 wrapText="1"/>
    </xf>
    <xf numFmtId="44" fontId="2" fillId="0" borderId="0" xfId="46" applyNumberFormat="1" applyFont="1" applyBorder="1" applyAlignment="1">
      <alignment horizontal="center"/>
    </xf>
    <xf numFmtId="0" fontId="2" fillId="26" borderId="10" xfId="61" applyFont="1" applyFill="1" applyBorder="1" applyAlignment="1">
      <alignment horizontal="center" vertical="center"/>
    </xf>
    <xf numFmtId="3" fontId="2" fillId="26" borderId="10" xfId="37" applyNumberFormat="1" applyFont="1" applyFill="1" applyBorder="1" applyAlignment="1">
      <alignment horizontal="right" vertical="center" wrapText="1"/>
    </xf>
    <xf numFmtId="3" fontId="2" fillId="26" borderId="10" xfId="46" applyNumberFormat="1" applyFont="1" applyFill="1" applyBorder="1" applyAlignment="1">
      <alignment horizontal="center" vertical="center"/>
    </xf>
    <xf numFmtId="0" fontId="2" fillId="26" borderId="0" xfId="61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2" fillId="26" borderId="0" xfId="61" applyFont="1" applyFill="1" applyBorder="1" applyAlignment="1">
      <alignment horizontal="center" vertical="center"/>
    </xf>
    <xf numFmtId="0" fontId="13" fillId="26" borderId="19" xfId="61" applyFont="1" applyFill="1" applyBorder="1" applyAlignment="1">
      <alignment horizontal="center" vertical="center" wrapText="1"/>
    </xf>
    <xf numFmtId="166" fontId="4" fillId="26" borderId="17" xfId="37" applyNumberFormat="1" applyFont="1" applyFill="1" applyBorder="1" applyAlignment="1">
      <alignment vertical="center" wrapText="1"/>
    </xf>
    <xf numFmtId="3" fontId="43" fillId="26" borderId="0" xfId="46" applyNumberFormat="1" applyFont="1" applyFill="1" applyBorder="1" applyAlignment="1">
      <alignment horizontal="center" vertical="center"/>
    </xf>
    <xf numFmtId="17" fontId="2" fillId="26" borderId="0" xfId="61" applyNumberFormat="1" applyFont="1" applyFill="1" applyBorder="1" applyAlignment="1">
      <alignment horizontal="center" vertical="center"/>
    </xf>
    <xf numFmtId="0" fontId="2" fillId="26" borderId="0" xfId="46" applyFont="1" applyFill="1" applyBorder="1" applyAlignment="1">
      <alignment horizontal="center" vertical="center" wrapText="1"/>
    </xf>
    <xf numFmtId="3" fontId="9" fillId="26" borderId="0" xfId="37" applyNumberFormat="1" applyFont="1" applyFill="1" applyBorder="1" applyAlignment="1">
      <alignment horizontal="center" vertical="center" wrapText="1"/>
    </xf>
    <xf numFmtId="3" fontId="2" fillId="26" borderId="0" xfId="0" applyNumberFormat="1" applyFont="1" applyFill="1" applyBorder="1" applyAlignment="1">
      <alignment horizontal="right" vertical="center" wrapText="1"/>
    </xf>
    <xf numFmtId="17" fontId="2" fillId="26" borderId="0" xfId="46" applyNumberFormat="1" applyFont="1" applyFill="1" applyBorder="1" applyAlignment="1">
      <alignment horizontal="center" vertical="center"/>
    </xf>
    <xf numFmtId="0" fontId="2" fillId="26" borderId="0" xfId="46" applyFont="1" applyFill="1" applyBorder="1" applyAlignment="1">
      <alignment horizontal="center" vertical="center"/>
    </xf>
    <xf numFmtId="0" fontId="13" fillId="26" borderId="0" xfId="61" applyFont="1" applyFill="1" applyBorder="1" applyAlignment="1">
      <alignment horizontal="center" vertical="center"/>
    </xf>
    <xf numFmtId="3" fontId="13" fillId="26" borderId="0" xfId="37" applyNumberFormat="1" applyFont="1" applyFill="1" applyBorder="1" applyAlignment="1">
      <alignment vertical="center" wrapText="1"/>
    </xf>
    <xf numFmtId="3" fontId="4" fillId="26" borderId="0" xfId="37" applyNumberFormat="1" applyFont="1" applyFill="1" applyBorder="1" applyAlignment="1">
      <alignment vertical="center" wrapText="1"/>
    </xf>
    <xf numFmtId="168" fontId="49" fillId="26" borderId="0" xfId="60" applyNumberFormat="1" applyFont="1" applyFill="1" applyBorder="1" applyAlignment="1">
      <alignment horizontal="center" vertical="center"/>
    </xf>
    <xf numFmtId="0" fontId="1" fillId="26" borderId="0" xfId="61" applyFill="1"/>
    <xf numFmtId="3" fontId="2" fillId="26" borderId="10" xfId="61" applyNumberFormat="1" applyFont="1" applyFill="1" applyBorder="1" applyAlignment="1">
      <alignment horizontal="center" vertical="center"/>
    </xf>
    <xf numFmtId="17" fontId="2" fillId="26" borderId="13" xfId="61" applyNumberFormat="1" applyFont="1" applyFill="1" applyBorder="1" applyAlignment="1">
      <alignment horizontal="center" vertical="center"/>
    </xf>
    <xf numFmtId="3" fontId="2" fillId="0" borderId="10" xfId="38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" fontId="2" fillId="26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/>
    </xf>
    <xf numFmtId="0" fontId="2" fillId="26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" fontId="2" fillId="0" borderId="10" xfId="61" applyNumberFormat="1" applyFont="1" applyBorder="1" applyAlignment="1">
      <alignment horizontal="right" vertical="center"/>
    </xf>
    <xf numFmtId="17" fontId="2" fillId="0" borderId="10" xfId="61" applyNumberFormat="1" applyFont="1" applyFill="1" applyBorder="1" applyAlignment="1">
      <alignment horizontal="center" vertical="center"/>
    </xf>
    <xf numFmtId="0" fontId="2" fillId="0" borderId="12" xfId="61" applyFont="1" applyFill="1" applyBorder="1" applyAlignment="1">
      <alignment horizontal="center" vertical="center"/>
    </xf>
    <xf numFmtId="0" fontId="2" fillId="0" borderId="12" xfId="61" applyFont="1" applyBorder="1" applyAlignment="1">
      <alignment horizontal="center" vertical="center" wrapText="1"/>
    </xf>
    <xf numFmtId="0" fontId="5" fillId="26" borderId="10" xfId="61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4" xfId="61" applyFont="1" applyFill="1" applyBorder="1" applyAlignment="1">
      <alignment vertical="center"/>
    </xf>
    <xf numFmtId="166" fontId="2" fillId="0" borderId="0" xfId="46" applyNumberFormat="1" applyFont="1" applyBorder="1" applyAlignment="1">
      <alignment horizontal="center"/>
    </xf>
    <xf numFmtId="0" fontId="47" fillId="26" borderId="0" xfId="61" applyFont="1" applyFill="1" applyBorder="1" applyAlignment="1">
      <alignment horizontal="center" vertical="center" wrapText="1"/>
    </xf>
    <xf numFmtId="0" fontId="13" fillId="26" borderId="19" xfId="0" applyFont="1" applyFill="1" applyBorder="1" applyAlignment="1">
      <alignment horizontal="center" vertical="center" wrapText="1"/>
    </xf>
    <xf numFmtId="0" fontId="2" fillId="26" borderId="10" xfId="6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63" fillId="0" borderId="0" xfId="0" applyFont="1"/>
    <xf numFmtId="0" fontId="13" fillId="0" borderId="25" xfId="61" applyFont="1" applyFill="1" applyBorder="1" applyAlignment="1">
      <alignment horizontal="center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2" fontId="47" fillId="0" borderId="0" xfId="61" applyNumberFormat="1" applyFont="1" applyFill="1" applyBorder="1" applyAlignment="1">
      <alignment horizontal="center" vertical="center" wrapText="1"/>
    </xf>
    <xf numFmtId="44" fontId="2" fillId="0" borderId="0" xfId="46" applyNumberFormat="1" applyFont="1" applyBorder="1"/>
    <xf numFmtId="0" fontId="13" fillId="0" borderId="25" xfId="0" applyFont="1" applyBorder="1" applyAlignment="1">
      <alignment horizontal="center" vertical="center" wrapText="1"/>
    </xf>
    <xf numFmtId="44" fontId="4" fillId="0" borderId="0" xfId="46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4" fontId="2" fillId="26" borderId="0" xfId="46" applyNumberFormat="1" applyFont="1" applyFill="1" applyBorder="1" applyAlignment="1">
      <alignment horizontal="center"/>
    </xf>
    <xf numFmtId="3" fontId="2" fillId="26" borderId="20" xfId="37" applyNumberFormat="1" applyFont="1" applyFill="1" applyBorder="1" applyAlignment="1">
      <alignment horizontal="right" vertical="center" wrapText="1"/>
    </xf>
    <xf numFmtId="0" fontId="42" fillId="26" borderId="10" xfId="46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61" applyFont="1" applyFill="1" applyBorder="1" applyAlignment="1">
      <alignment horizontal="center" vertical="center"/>
    </xf>
    <xf numFmtId="3" fontId="9" fillId="26" borderId="10" xfId="37" applyNumberFormat="1" applyFont="1" applyFill="1" applyBorder="1" applyAlignment="1">
      <alignment horizontal="right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26" borderId="12" xfId="61" applyFont="1" applyFill="1" applyBorder="1" applyAlignment="1">
      <alignment horizontal="center" vertical="center" wrapText="1"/>
    </xf>
    <xf numFmtId="0" fontId="9" fillId="26" borderId="10" xfId="46" applyFont="1" applyFill="1" applyBorder="1" applyAlignment="1">
      <alignment horizontal="left" vertical="center" wrapText="1"/>
    </xf>
    <xf numFmtId="0" fontId="2" fillId="26" borderId="10" xfId="46" applyFont="1" applyFill="1" applyBorder="1" applyAlignment="1">
      <alignment horizontal="center" vertical="center"/>
    </xf>
    <xf numFmtId="17" fontId="2" fillId="26" borderId="10" xfId="61" applyNumberFormat="1" applyFont="1" applyFill="1" applyBorder="1" applyAlignment="1">
      <alignment horizontal="center" vertical="center"/>
    </xf>
    <xf numFmtId="0" fontId="2" fillId="26" borderId="10" xfId="46" applyFont="1" applyFill="1" applyBorder="1" applyAlignment="1">
      <alignment horizontal="center" vertical="center" wrapText="1"/>
    </xf>
    <xf numFmtId="3" fontId="9" fillId="26" borderId="20" xfId="37" applyNumberFormat="1" applyFont="1" applyFill="1" applyBorder="1" applyAlignment="1">
      <alignment horizontal="right" vertical="center" wrapText="1"/>
    </xf>
    <xf numFmtId="0" fontId="42" fillId="26" borderId="10" xfId="46" applyFont="1" applyFill="1" applyBorder="1" applyAlignment="1">
      <alignment horizontal="left" vertical="center" wrapText="1"/>
    </xf>
    <xf numFmtId="0" fontId="9" fillId="26" borderId="10" xfId="46" applyFont="1" applyFill="1" applyBorder="1" applyAlignment="1">
      <alignment horizontal="left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3" fontId="9" fillId="26" borderId="20" xfId="37" applyNumberFormat="1" applyFont="1" applyFill="1" applyBorder="1" applyAlignment="1">
      <alignment horizontal="right" vertical="center" wrapText="1"/>
    </xf>
    <xf numFmtId="0" fontId="2" fillId="26" borderId="10" xfId="61" applyFont="1" applyFill="1" applyBorder="1" applyAlignment="1">
      <alignment horizontal="center" vertical="center"/>
    </xf>
    <xf numFmtId="17" fontId="2" fillId="26" borderId="10" xfId="61" applyNumberFormat="1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left" vertical="center" wrapText="1"/>
    </xf>
    <xf numFmtId="0" fontId="9" fillId="26" borderId="20" xfId="46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0" borderId="0" xfId="61" applyFont="1" applyFill="1" applyBorder="1" applyAlignment="1">
      <alignment horizontal="center" vertical="center"/>
    </xf>
    <xf numFmtId="0" fontId="2" fillId="0" borderId="0" xfId="61" applyFont="1" applyBorder="1" applyAlignment="1">
      <alignment horizontal="center" vertical="center" wrapText="1"/>
    </xf>
    <xf numFmtId="0" fontId="2" fillId="26" borderId="0" xfId="0" applyFont="1" applyFill="1" applyBorder="1" applyAlignment="1">
      <alignment vertical="center" wrapText="1"/>
    </xf>
    <xf numFmtId="0" fontId="2" fillId="0" borderId="34" xfId="61" applyFont="1" applyBorder="1" applyAlignment="1">
      <alignment horizontal="center" vertical="center" wrapText="1"/>
    </xf>
    <xf numFmtId="3" fontId="2" fillId="0" borderId="33" xfId="61" applyNumberFormat="1" applyFont="1" applyBorder="1" applyAlignment="1">
      <alignment horizontal="right" vertical="center"/>
    </xf>
    <xf numFmtId="3" fontId="2" fillId="26" borderId="20" xfId="37" applyNumberFormat="1" applyFont="1" applyFill="1" applyBorder="1" applyAlignment="1">
      <alignment horizontal="right" vertical="center" wrapText="1"/>
    </xf>
    <xf numFmtId="0" fontId="42" fillId="26" borderId="20" xfId="46" applyFont="1" applyFill="1" applyBorder="1" applyAlignment="1">
      <alignment horizontal="left" vertical="center" wrapText="1"/>
    </xf>
    <xf numFmtId="0" fontId="9" fillId="26" borderId="10" xfId="46" applyFont="1" applyFill="1" applyBorder="1" applyAlignment="1">
      <alignment horizontal="left" vertical="center" wrapText="1"/>
    </xf>
    <xf numFmtId="164" fontId="4" fillId="24" borderId="24" xfId="37" applyNumberFormat="1" applyFont="1" applyFill="1" applyBorder="1" applyAlignment="1">
      <alignment vertical="center" wrapText="1"/>
    </xf>
    <xf numFmtId="164" fontId="2" fillId="0" borderId="0" xfId="46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3" fontId="2" fillId="0" borderId="10" xfId="38" applyNumberFormat="1" applyFont="1" applyFill="1" applyBorder="1" applyAlignment="1">
      <alignment horizontal="right" vertical="center" wrapText="1"/>
    </xf>
    <xf numFmtId="3" fontId="2" fillId="0" borderId="20" xfId="38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9" fillId="26" borderId="20" xfId="61" applyFont="1" applyFill="1" applyBorder="1" applyAlignment="1">
      <alignment horizontal="left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0" fontId="9" fillId="26" borderId="20" xfId="46" applyFont="1" applyFill="1" applyBorder="1" applyAlignment="1">
      <alignment horizontal="left" vertical="center" wrapText="1"/>
    </xf>
    <xf numFmtId="3" fontId="2" fillId="0" borderId="10" xfId="38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3" fontId="9" fillId="26" borderId="10" xfId="38" applyNumberFormat="1" applyFont="1" applyFill="1" applyBorder="1" applyAlignment="1">
      <alignment horizontal="right" vertical="center" wrapText="1"/>
    </xf>
    <xf numFmtId="3" fontId="9" fillId="26" borderId="20" xfId="38" applyNumberFormat="1" applyFont="1" applyFill="1" applyBorder="1" applyAlignment="1">
      <alignment horizontal="right" vertical="center" wrapText="1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3" fontId="2" fillId="0" borderId="10" xfId="38" applyNumberFormat="1" applyFont="1" applyFill="1" applyBorder="1" applyAlignment="1">
      <alignment horizontal="right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7" fontId="2" fillId="0" borderId="20" xfId="61" applyNumberFormat="1" applyFont="1" applyBorder="1" applyAlignment="1">
      <alignment horizontal="center" vertical="center"/>
    </xf>
    <xf numFmtId="3" fontId="9" fillId="26" borderId="20" xfId="37" applyNumberFormat="1" applyFont="1" applyFill="1" applyBorder="1" applyAlignment="1">
      <alignment horizontal="right" vertical="center" wrapText="1"/>
    </xf>
    <xf numFmtId="3" fontId="2" fillId="0" borderId="20" xfId="61" applyNumberFormat="1" applyFont="1" applyFill="1" applyBorder="1" applyAlignment="1">
      <alignment horizontal="center" vertical="center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26" borderId="10" xfId="61" applyFont="1" applyFill="1" applyBorder="1" applyAlignment="1">
      <alignment horizontal="center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49" fillId="0" borderId="0" xfId="66" applyNumberFormat="1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42" fillId="26" borderId="10" xfId="46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61" applyFont="1" applyFill="1" applyBorder="1" applyAlignment="1">
      <alignment horizontal="center" vertical="center"/>
    </xf>
    <xf numFmtId="17" fontId="2" fillId="26" borderId="10" xfId="61" applyNumberFormat="1" applyFont="1" applyFill="1" applyBorder="1" applyAlignment="1">
      <alignment horizontal="center" vertical="center"/>
    </xf>
    <xf numFmtId="0" fontId="2" fillId="26" borderId="10" xfId="61" applyFont="1" applyFill="1" applyBorder="1" applyAlignment="1">
      <alignment horizontal="center" vertical="center" wrapText="1"/>
    </xf>
    <xf numFmtId="0" fontId="2" fillId="26" borderId="10" xfId="46" applyFont="1" applyFill="1" applyBorder="1" applyAlignment="1">
      <alignment horizontal="center" vertical="center"/>
    </xf>
    <xf numFmtId="171" fontId="2" fillId="0" borderId="0" xfId="46" applyNumberFormat="1" applyFont="1" applyBorder="1" applyAlignment="1">
      <alignment horizontal="center"/>
    </xf>
    <xf numFmtId="0" fontId="9" fillId="26" borderId="20" xfId="0" applyFont="1" applyFill="1" applyBorder="1" applyAlignment="1">
      <alignment horizontal="left" vertical="center" wrapText="1"/>
    </xf>
    <xf numFmtId="0" fontId="2" fillId="26" borderId="10" xfId="61" applyFont="1" applyFill="1" applyBorder="1" applyAlignment="1">
      <alignment horizontal="center" vertical="center" wrapText="1"/>
    </xf>
    <xf numFmtId="0" fontId="2" fillId="26" borderId="10" xfId="46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9" fillId="26" borderId="20" xfId="61" applyFont="1" applyFill="1" applyBorder="1" applyAlignment="1">
      <alignment horizontal="left" vertical="center" wrapText="1"/>
    </xf>
    <xf numFmtId="3" fontId="9" fillId="26" borderId="20" xfId="37" applyNumberFormat="1" applyFont="1" applyFill="1" applyBorder="1" applyAlignment="1">
      <alignment horizontal="right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166" fontId="4" fillId="24" borderId="23" xfId="37" applyNumberFormat="1" applyFont="1" applyFill="1" applyBorder="1" applyAlignment="1">
      <alignment vertical="center" wrapText="1"/>
    </xf>
    <xf numFmtId="3" fontId="2" fillId="0" borderId="16" xfId="38" applyNumberFormat="1" applyFont="1" applyFill="1" applyBorder="1" applyAlignment="1">
      <alignment horizontal="right" vertical="center" wrapText="1"/>
    </xf>
    <xf numFmtId="0" fontId="2" fillId="26" borderId="10" xfId="43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9" fillId="26" borderId="20" xfId="61" applyFont="1" applyFill="1" applyBorder="1" applyAlignment="1">
      <alignment horizontal="left" vertical="center" wrapText="1"/>
    </xf>
    <xf numFmtId="0" fontId="9" fillId="26" borderId="10" xfId="61" applyFont="1" applyFill="1" applyBorder="1" applyAlignment="1">
      <alignment horizontal="left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26" borderId="10" xfId="61" applyFont="1" applyFill="1" applyBorder="1" applyAlignment="1">
      <alignment horizontal="center" vertical="center" wrapText="1"/>
    </xf>
    <xf numFmtId="3" fontId="4" fillId="24" borderId="17" xfId="37" applyNumberFormat="1" applyFont="1" applyFill="1" applyBorder="1" applyAlignment="1">
      <alignment vertical="center" wrapText="1"/>
    </xf>
    <xf numFmtId="3" fontId="4" fillId="24" borderId="35" xfId="37" applyNumberFormat="1" applyFont="1" applyFill="1" applyBorder="1" applyAlignment="1">
      <alignment vertical="center" wrapText="1"/>
    </xf>
    <xf numFmtId="166" fontId="4" fillId="24" borderId="35" xfId="37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166" fontId="4" fillId="26" borderId="35" xfId="37" applyNumberFormat="1" applyFont="1" applyFill="1" applyBorder="1" applyAlignment="1">
      <alignment vertical="center" wrapText="1"/>
    </xf>
    <xf numFmtId="3" fontId="2" fillId="26" borderId="16" xfId="37" applyNumberFormat="1" applyFont="1" applyFill="1" applyBorder="1" applyAlignment="1">
      <alignment horizontal="right" vertical="center" wrapText="1"/>
    </xf>
    <xf numFmtId="0" fontId="9" fillId="0" borderId="26" xfId="61" applyFont="1" applyFill="1" applyBorder="1" applyAlignment="1">
      <alignment horizontal="center" vertical="center" wrapText="1"/>
    </xf>
    <xf numFmtId="166" fontId="4" fillId="0" borderId="35" xfId="37" applyNumberFormat="1" applyFont="1" applyBorder="1" applyAlignment="1">
      <alignment vertical="center"/>
    </xf>
    <xf numFmtId="166" fontId="4" fillId="0" borderId="35" xfId="0" applyNumberFormat="1" applyFont="1" applyBorder="1" applyAlignment="1">
      <alignment horizontal="center" vertical="center" wrapText="1"/>
    </xf>
    <xf numFmtId="166" fontId="4" fillId="0" borderId="35" xfId="37" applyNumberFormat="1" applyFont="1" applyBorder="1" applyAlignment="1">
      <alignment horizontal="right" vertical="center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3" fontId="9" fillId="26" borderId="10" xfId="0" applyNumberFormat="1" applyFont="1" applyFill="1" applyBorder="1" applyAlignment="1">
      <alignment horizontal="right" vertical="center"/>
    </xf>
    <xf numFmtId="3" fontId="9" fillId="26" borderId="10" xfId="37" applyNumberFormat="1" applyFont="1" applyFill="1" applyBorder="1" applyAlignment="1">
      <alignment horizontal="right" vertical="center" wrapText="1"/>
    </xf>
    <xf numFmtId="164" fontId="57" fillId="26" borderId="10" xfId="37" applyNumberFormat="1" applyFont="1" applyFill="1" applyBorder="1" applyAlignment="1">
      <alignment horizontal="right" vertical="center" wrapText="1"/>
    </xf>
    <xf numFmtId="0" fontId="45" fillId="27" borderId="10" xfId="0" applyFont="1" applyFill="1" applyBorder="1" applyAlignment="1">
      <alignment horizontal="center" vertical="center" wrapText="1"/>
    </xf>
    <xf numFmtId="4" fontId="4" fillId="0" borderId="0" xfId="49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3" fontId="9" fillId="26" borderId="20" xfId="37" applyNumberFormat="1" applyFont="1" applyFill="1" applyBorder="1" applyAlignment="1">
      <alignment horizontal="right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6" borderId="10" xfId="61" applyFont="1" applyFill="1" applyBorder="1" applyAlignment="1">
      <alignment horizontal="center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</xf>
    <xf numFmtId="0" fontId="4" fillId="0" borderId="34" xfId="61" applyFont="1" applyFill="1" applyBorder="1" applyAlignment="1">
      <alignment vertical="center"/>
    </xf>
    <xf numFmtId="0" fontId="4" fillId="0" borderId="36" xfId="6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9" fillId="26" borderId="10" xfId="61" applyFont="1" applyFill="1" applyBorder="1" applyAlignment="1">
      <alignment horizontal="left" vertical="center" wrapText="1"/>
    </xf>
    <xf numFmtId="0" fontId="45" fillId="26" borderId="29" xfId="0" applyFont="1" applyFill="1" applyBorder="1" applyAlignment="1">
      <alignment vertical="center" wrapText="1"/>
    </xf>
    <xf numFmtId="0" fontId="45" fillId="26" borderId="13" xfId="0" applyFont="1" applyFill="1" applyBorder="1" applyAlignment="1">
      <alignment vertical="center" wrapText="1"/>
    </xf>
    <xf numFmtId="164" fontId="4" fillId="24" borderId="30" xfId="37" applyNumberFormat="1" applyFont="1" applyFill="1" applyBorder="1" applyAlignment="1">
      <alignment vertical="center" wrapText="1"/>
    </xf>
    <xf numFmtId="3" fontId="43" fillId="0" borderId="0" xfId="61" applyNumberFormat="1" applyFont="1" applyFill="1" applyBorder="1" applyAlignment="1">
      <alignment horizontal="center" vertical="center"/>
    </xf>
    <xf numFmtId="168" fontId="43" fillId="26" borderId="0" xfId="0" applyNumberFormat="1" applyFont="1" applyFill="1" applyBorder="1" applyAlignment="1">
      <alignment vertical="center" wrapText="1"/>
    </xf>
    <xf numFmtId="0" fontId="42" fillId="26" borderId="20" xfId="46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9" fillId="26" borderId="10" xfId="37" applyNumberFormat="1" applyFont="1" applyFill="1" applyBorder="1" applyAlignment="1">
      <alignment horizontal="right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9" fillId="28" borderId="20" xfId="61" applyFont="1" applyFill="1" applyBorder="1" applyAlignment="1">
      <alignment horizontal="left" vertical="center" wrapText="1"/>
    </xf>
    <xf numFmtId="0" fontId="9" fillId="28" borderId="10" xfId="61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" fontId="4" fillId="0" borderId="0" xfId="49" applyNumberFormat="1" applyFont="1" applyFill="1" applyBorder="1" applyAlignment="1">
      <alignment horizontal="right" vertical="center"/>
    </xf>
    <xf numFmtId="4" fontId="4" fillId="0" borderId="11" xfId="4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17" fontId="2" fillId="0" borderId="20" xfId="61" applyNumberFormat="1" applyFont="1" applyBorder="1" applyAlignment="1">
      <alignment horizontal="center" vertical="center"/>
    </xf>
    <xf numFmtId="17" fontId="2" fillId="0" borderId="21" xfId="61" applyNumberFormat="1" applyFont="1" applyBorder="1" applyAlignment="1">
      <alignment horizontal="center" vertical="center"/>
    </xf>
    <xf numFmtId="17" fontId="2" fillId="0" borderId="12" xfId="61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1" xfId="61" applyFont="1" applyFill="1" applyBorder="1" applyAlignment="1">
      <alignment horizontal="left" vertical="center"/>
    </xf>
    <xf numFmtId="0" fontId="4" fillId="0" borderId="29" xfId="61" applyFont="1" applyFill="1" applyBorder="1" applyAlignment="1">
      <alignment horizontal="left" vertical="center"/>
    </xf>
    <xf numFmtId="0" fontId="9" fillId="26" borderId="10" xfId="61" applyFont="1" applyFill="1" applyBorder="1" applyAlignment="1">
      <alignment horizontal="left" vertical="center" wrapText="1"/>
    </xf>
    <xf numFmtId="0" fontId="9" fillId="26" borderId="20" xfId="61" applyFont="1" applyFill="1" applyBorder="1" applyAlignment="1">
      <alignment horizontal="left" vertical="center" wrapText="1"/>
    </xf>
    <xf numFmtId="3" fontId="9" fillId="26" borderId="20" xfId="37" applyNumberFormat="1" applyFont="1" applyFill="1" applyBorder="1" applyAlignment="1">
      <alignment horizontal="right" vertical="center" wrapText="1"/>
    </xf>
    <xf numFmtId="3" fontId="9" fillId="26" borderId="21" xfId="37" applyNumberFormat="1" applyFont="1" applyFill="1" applyBorder="1" applyAlignment="1">
      <alignment horizontal="right" vertical="center" wrapText="1"/>
    </xf>
    <xf numFmtId="3" fontId="9" fillId="26" borderId="12" xfId="37" applyNumberFormat="1" applyFont="1" applyFill="1" applyBorder="1" applyAlignment="1">
      <alignment horizontal="right" vertical="center" wrapText="1"/>
    </xf>
    <xf numFmtId="3" fontId="2" fillId="26" borderId="20" xfId="37" applyNumberFormat="1" applyFont="1" applyFill="1" applyBorder="1" applyAlignment="1">
      <alignment horizontal="right" vertical="center" wrapText="1"/>
    </xf>
    <xf numFmtId="3" fontId="2" fillId="26" borderId="21" xfId="37" applyNumberFormat="1" applyFont="1" applyFill="1" applyBorder="1" applyAlignment="1">
      <alignment horizontal="right" vertical="center" wrapText="1"/>
    </xf>
    <xf numFmtId="3" fontId="2" fillId="26" borderId="12" xfId="37" applyNumberFormat="1" applyFont="1" applyFill="1" applyBorder="1" applyAlignment="1">
      <alignment horizontal="right" vertical="center" wrapText="1"/>
    </xf>
    <xf numFmtId="3" fontId="2" fillId="0" borderId="20" xfId="61" applyNumberFormat="1" applyFont="1" applyFill="1" applyBorder="1" applyAlignment="1">
      <alignment horizontal="center" vertical="center"/>
    </xf>
    <xf numFmtId="3" fontId="2" fillId="0" borderId="21" xfId="61" applyNumberFormat="1" applyFont="1" applyFill="1" applyBorder="1" applyAlignment="1">
      <alignment horizontal="center" vertical="center"/>
    </xf>
    <xf numFmtId="3" fontId="2" fillId="0" borderId="12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6" borderId="0" xfId="61" applyFont="1" applyFill="1" applyBorder="1" applyAlignment="1">
      <alignment horizontal="left" vertical="center" wrapText="1"/>
    </xf>
    <xf numFmtId="0" fontId="2" fillId="26" borderId="10" xfId="61" applyFont="1" applyFill="1" applyBorder="1" applyAlignment="1">
      <alignment horizontal="center" vertical="center"/>
    </xf>
    <xf numFmtId="0" fontId="2" fillId="26" borderId="10" xfId="61" applyFont="1" applyFill="1" applyBorder="1" applyAlignment="1">
      <alignment horizontal="center" vertical="center" wrapText="1"/>
    </xf>
    <xf numFmtId="3" fontId="9" fillId="26" borderId="10" xfId="37" applyNumberFormat="1" applyFont="1" applyFill="1" applyBorder="1" applyAlignment="1">
      <alignment horizontal="right" vertical="center" wrapText="1"/>
    </xf>
    <xf numFmtId="17" fontId="2" fillId="26" borderId="20" xfId="61" applyNumberFormat="1" applyFont="1" applyFill="1" applyBorder="1" applyAlignment="1">
      <alignment horizontal="center" vertical="center"/>
    </xf>
    <xf numFmtId="17" fontId="2" fillId="26" borderId="12" xfId="61" applyNumberFormat="1" applyFont="1" applyFill="1" applyBorder="1" applyAlignment="1">
      <alignment horizontal="center" vertical="center"/>
    </xf>
    <xf numFmtId="0" fontId="2" fillId="26" borderId="20" xfId="61" applyFont="1" applyFill="1" applyBorder="1" applyAlignment="1">
      <alignment horizontal="center" vertical="center" wrapText="1"/>
    </xf>
    <xf numFmtId="0" fontId="2" fillId="26" borderId="12" xfId="61" applyFont="1" applyFill="1" applyBorder="1" applyAlignment="1">
      <alignment horizontal="center" vertical="center" wrapText="1"/>
    </xf>
    <xf numFmtId="0" fontId="42" fillId="26" borderId="10" xfId="46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3" fontId="2" fillId="26" borderId="10" xfId="37" applyNumberFormat="1" applyFont="1" applyFill="1" applyBorder="1" applyAlignment="1">
      <alignment horizontal="right" vertical="center" wrapText="1"/>
    </xf>
    <xf numFmtId="0" fontId="2" fillId="26" borderId="21" xfId="61" applyFont="1" applyFill="1" applyBorder="1" applyAlignment="1">
      <alignment horizontal="center" vertical="center" wrapText="1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0" xfId="61" applyFont="1" applyFill="1" applyBorder="1" applyAlignment="1">
      <alignment horizontal="center" vertical="center"/>
    </xf>
    <xf numFmtId="0" fontId="2" fillId="26" borderId="21" xfId="61" applyFont="1" applyFill="1" applyBorder="1" applyAlignment="1">
      <alignment horizontal="center" vertical="center"/>
    </xf>
    <xf numFmtId="0" fontId="2" fillId="26" borderId="12" xfId="61" applyFont="1" applyFill="1" applyBorder="1" applyAlignment="1">
      <alignment horizontal="center" vertical="center"/>
    </xf>
    <xf numFmtId="0" fontId="2" fillId="26" borderId="20" xfId="46" applyFont="1" applyFill="1" applyBorder="1" applyAlignment="1">
      <alignment horizontal="center" vertical="center" wrapText="1"/>
    </xf>
    <xf numFmtId="0" fontId="2" fillId="26" borderId="21" xfId="46" applyFont="1" applyFill="1" applyBorder="1" applyAlignment="1">
      <alignment horizontal="center" vertical="center" wrapText="1"/>
    </xf>
    <xf numFmtId="0" fontId="2" fillId="26" borderId="12" xfId="46" applyFont="1" applyFill="1" applyBorder="1" applyAlignment="1">
      <alignment horizontal="center" vertical="center" wrapText="1"/>
    </xf>
    <xf numFmtId="0" fontId="9" fillId="26" borderId="20" xfId="46" applyFont="1" applyFill="1" applyBorder="1" applyAlignment="1">
      <alignment horizontal="left" vertical="center" wrapText="1"/>
    </xf>
    <xf numFmtId="0" fontId="9" fillId="26" borderId="21" xfId="46" applyFont="1" applyFill="1" applyBorder="1" applyAlignment="1">
      <alignment horizontal="left" vertical="center" wrapText="1"/>
    </xf>
    <xf numFmtId="0" fontId="9" fillId="26" borderId="12" xfId="46" applyFont="1" applyFill="1" applyBorder="1" applyAlignment="1">
      <alignment horizontal="left" vertical="center" wrapText="1"/>
    </xf>
    <xf numFmtId="0" fontId="45" fillId="27" borderId="20" xfId="46" applyFont="1" applyFill="1" applyBorder="1" applyAlignment="1">
      <alignment horizontal="center" vertical="center" wrapText="1"/>
    </xf>
    <xf numFmtId="0" fontId="45" fillId="27" borderId="21" xfId="46" applyFont="1" applyFill="1" applyBorder="1" applyAlignment="1">
      <alignment horizontal="center" vertical="center" wrapText="1"/>
    </xf>
    <xf numFmtId="0" fontId="45" fillId="27" borderId="10" xfId="46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center"/>
    </xf>
    <xf numFmtId="0" fontId="14" fillId="0" borderId="0" xfId="46" applyFont="1" applyFill="1" applyBorder="1" applyAlignment="1">
      <alignment horizontal="left" vertical="center" wrapText="1"/>
    </xf>
    <xf numFmtId="0" fontId="14" fillId="0" borderId="0" xfId="46" applyFont="1" applyFill="1" applyBorder="1" applyAlignment="1">
      <alignment horizontal="left" vertical="center"/>
    </xf>
    <xf numFmtId="0" fontId="13" fillId="26" borderId="29" xfId="46" applyFont="1" applyFill="1" applyBorder="1" applyAlignment="1">
      <alignment horizontal="left" vertical="center" wrapText="1"/>
    </xf>
    <xf numFmtId="0" fontId="7" fillId="0" borderId="11" xfId="46" applyFont="1" applyFill="1" applyBorder="1" applyAlignment="1">
      <alignment horizontal="center" vertical="center" wrapText="1"/>
    </xf>
    <xf numFmtId="17" fontId="2" fillId="26" borderId="10" xfId="61" applyNumberFormat="1" applyFont="1" applyFill="1" applyBorder="1" applyAlignment="1">
      <alignment horizontal="center" vertical="center"/>
    </xf>
    <xf numFmtId="17" fontId="2" fillId="26" borderId="21" xfId="61" applyNumberFormat="1" applyFont="1" applyFill="1" applyBorder="1" applyAlignment="1">
      <alignment horizontal="center" vertical="center"/>
    </xf>
    <xf numFmtId="3" fontId="2" fillId="26" borderId="10" xfId="61" applyNumberFormat="1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left" vertical="center" wrapText="1"/>
    </xf>
    <xf numFmtId="0" fontId="9" fillId="26" borderId="10" xfId="46" applyFont="1" applyFill="1" applyBorder="1" applyAlignment="1">
      <alignment horizontal="left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13" fillId="26" borderId="0" xfId="0" applyFont="1" applyFill="1" applyBorder="1" applyAlignment="1">
      <alignment horizontal="left" vertical="center" wrapText="1"/>
    </xf>
    <xf numFmtId="0" fontId="42" fillId="26" borderId="20" xfId="46" applyFont="1" applyFill="1" applyBorder="1" applyAlignment="1">
      <alignment horizontal="left" vertical="center" wrapText="1"/>
    </xf>
    <xf numFmtId="0" fontId="42" fillId="26" borderId="12" xfId="46" applyFont="1" applyFill="1" applyBorder="1" applyAlignment="1">
      <alignment horizontal="left" vertical="center" wrapText="1"/>
    </xf>
    <xf numFmtId="0" fontId="2" fillId="26" borderId="10" xfId="46" applyFont="1" applyFill="1" applyBorder="1" applyAlignment="1">
      <alignment horizontal="center" vertical="center"/>
    </xf>
    <xf numFmtId="0" fontId="2" fillId="26" borderId="10" xfId="46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" fontId="2" fillId="0" borderId="20" xfId="0" applyNumberFormat="1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center" vertical="center"/>
    </xf>
    <xf numFmtId="17" fontId="2" fillId="0" borderId="12" xfId="0" applyNumberFormat="1" applyFont="1" applyFill="1" applyBorder="1" applyAlignment="1">
      <alignment horizontal="center" vertical="center"/>
    </xf>
    <xf numFmtId="17" fontId="2" fillId="0" borderId="20" xfId="43" applyNumberFormat="1" applyFont="1" applyFill="1" applyBorder="1" applyAlignment="1">
      <alignment horizontal="center" vertical="center"/>
    </xf>
    <xf numFmtId="17" fontId="2" fillId="0" borderId="21" xfId="43" applyNumberFormat="1" applyFont="1" applyFill="1" applyBorder="1" applyAlignment="1">
      <alignment horizontal="center" vertical="center"/>
    </xf>
    <xf numFmtId="17" fontId="2" fillId="0" borderId="12" xfId="43" applyNumberFormat="1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43" applyFont="1" applyFill="1" applyBorder="1" applyAlignment="1">
      <alignment horizontal="center" vertical="center"/>
    </xf>
    <xf numFmtId="0" fontId="2" fillId="0" borderId="21" xfId="43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1" xfId="64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56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Incorrecto" xfId="33" builtinId="27" customBuiltin="1"/>
    <cellStyle name="Millares" xfId="60" builtinId="3"/>
    <cellStyle name="Millares 2" xfId="34"/>
    <cellStyle name="Millares 2 2" xfId="35"/>
    <cellStyle name="Millares 3" xfId="36"/>
    <cellStyle name="Millares 4 2" xfId="66"/>
    <cellStyle name="Moneda" xfId="37" builtinId="4"/>
    <cellStyle name="Moneda 2" xfId="38"/>
    <cellStyle name="Moneda 2 2" xfId="65"/>
    <cellStyle name="Moneda 2 3" xfId="39"/>
    <cellStyle name="Moneda 3" xfId="40"/>
    <cellStyle name="Moneda 4" xfId="41"/>
    <cellStyle name="Neutral" xfId="42" builtinId="28" customBuiltin="1"/>
    <cellStyle name="Normal" xfId="0" builtinId="0"/>
    <cellStyle name="Normal 2" xfId="43"/>
    <cellStyle name="Normal 3" xfId="44"/>
    <cellStyle name="Normal 3 2" xfId="45"/>
    <cellStyle name="Normal 3 2 2" xfId="63"/>
    <cellStyle name="Normal 3 2_POA J.G MAYO 2012" xfId="46"/>
    <cellStyle name="Normal 3 3" xfId="47"/>
    <cellStyle name="Normal 4" xfId="61"/>
    <cellStyle name="Normal 4 2" xfId="62"/>
    <cellStyle name="Normal 5" xfId="48"/>
    <cellStyle name="Normal 6" xfId="64"/>
    <cellStyle name="Normal_OBRAS_1" xfId="49"/>
    <cellStyle name="Normal_OBRAS_1 2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28576</xdr:rowOff>
    </xdr:from>
    <xdr:to>
      <xdr:col>5</xdr:col>
      <xdr:colOff>1543050</xdr:colOff>
      <xdr:row>5</xdr:row>
      <xdr:rowOff>0</xdr:rowOff>
    </xdr:to>
    <xdr:pic>
      <xdr:nvPicPr>
        <xdr:cNvPr id="3" name="2 Imagen" descr="logo Jalisco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485776"/>
          <a:ext cx="1543050" cy="7334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2068175" y="203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2068175" y="2038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247650</xdr:colOff>
      <xdr:row>1</xdr:row>
      <xdr:rowOff>57150</xdr:rowOff>
    </xdr:from>
    <xdr:to>
      <xdr:col>4</xdr:col>
      <xdr:colOff>0</xdr:colOff>
      <xdr:row>5</xdr:row>
      <xdr:rowOff>104775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47650"/>
          <a:ext cx="2400300" cy="7048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13</xdr:row>
      <xdr:rowOff>0</xdr:rowOff>
    </xdr:to>
    <xdr:pic>
      <xdr:nvPicPr>
        <xdr:cNvPr id="5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438150</xdr:colOff>
      <xdr:row>24</xdr:row>
      <xdr:rowOff>28575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15763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161924</xdr:rowOff>
    </xdr:from>
    <xdr:to>
      <xdr:col>3</xdr:col>
      <xdr:colOff>904875</xdr:colOff>
      <xdr:row>6</xdr:row>
      <xdr:rowOff>57149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61924"/>
          <a:ext cx="2647950" cy="866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3</xdr:col>
      <xdr:colOff>266700</xdr:colOff>
      <xdr:row>5</xdr:row>
      <xdr:rowOff>66675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9550"/>
          <a:ext cx="2276475" cy="752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0</xdr:rowOff>
    </xdr:from>
    <xdr:to>
      <xdr:col>3</xdr:col>
      <xdr:colOff>904875</xdr:colOff>
      <xdr:row>5</xdr:row>
      <xdr:rowOff>38100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190500"/>
          <a:ext cx="2600326" cy="7048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514350</xdr:colOff>
      <xdr:row>5</xdr:row>
      <xdr:rowOff>9525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2476500" cy="828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123825</xdr:rowOff>
    </xdr:from>
    <xdr:to>
      <xdr:col>4</xdr:col>
      <xdr:colOff>0</xdr:colOff>
      <xdr:row>5</xdr:row>
      <xdr:rowOff>142875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123825"/>
          <a:ext cx="2657474" cy="7524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13</xdr:row>
      <xdr:rowOff>0</xdr:rowOff>
    </xdr:to>
    <xdr:pic>
      <xdr:nvPicPr>
        <xdr:cNvPr id="107967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19</xdr:row>
      <xdr:rowOff>200025</xdr:rowOff>
    </xdr:to>
    <xdr:sp macro="" textlink="">
      <xdr:nvSpPr>
        <xdr:cNvPr id="1079673" name="Text Box 3"/>
        <xdr:cNvSpPr txBox="1">
          <a:spLocks noChangeArrowheads="1"/>
        </xdr:cNvSpPr>
      </xdr:nvSpPr>
      <xdr:spPr bwMode="auto">
        <a:xfrm>
          <a:off x="4267200" y="4324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0</xdr:row>
      <xdr:rowOff>161924</xdr:rowOff>
    </xdr:from>
    <xdr:to>
      <xdr:col>3</xdr:col>
      <xdr:colOff>904875</xdr:colOff>
      <xdr:row>6</xdr:row>
      <xdr:rowOff>28574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61924"/>
          <a:ext cx="2647950" cy="866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104775</xdr:rowOff>
    </xdr:from>
    <xdr:to>
      <xdr:col>3</xdr:col>
      <xdr:colOff>885825</xdr:colOff>
      <xdr:row>5</xdr:row>
      <xdr:rowOff>123825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104775"/>
          <a:ext cx="2628901" cy="857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0</xdr:rowOff>
    </xdr:from>
    <xdr:to>
      <xdr:col>3</xdr:col>
      <xdr:colOff>904875</xdr:colOff>
      <xdr:row>5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190500"/>
          <a:ext cx="2600326" cy="7334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0</xdr:rowOff>
    </xdr:from>
    <xdr:to>
      <xdr:col>3</xdr:col>
      <xdr:colOff>895350</xdr:colOff>
      <xdr:row>5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190500"/>
          <a:ext cx="2590801" cy="7048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66675</xdr:colOff>
      <xdr:row>12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229725" y="60198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5124450" y="1546860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438150</xdr:colOff>
      <xdr:row>11</xdr:row>
      <xdr:rowOff>0</xdr:rowOff>
    </xdr:from>
    <xdr:to>
      <xdr:col>7</xdr:col>
      <xdr:colOff>504825</xdr:colOff>
      <xdr:row>11</xdr:row>
      <xdr:rowOff>9525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6305550" y="1546860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076700" y="1866900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133350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286125" y="22955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11</xdr:row>
      <xdr:rowOff>0</xdr:rowOff>
    </xdr:from>
    <xdr:to>
      <xdr:col>5</xdr:col>
      <xdr:colOff>171450</xdr:colOff>
      <xdr:row>11</xdr:row>
      <xdr:rowOff>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933825" y="2045017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10</xdr:row>
      <xdr:rowOff>0</xdr:rowOff>
    </xdr:from>
    <xdr:to>
      <xdr:col>5</xdr:col>
      <xdr:colOff>314325</xdr:colOff>
      <xdr:row>11</xdr:row>
      <xdr:rowOff>123825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076700" y="18669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66675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076700" y="229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86125" y="154686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133350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4200525" y="22955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11</xdr:row>
      <xdr:rowOff>0</xdr:rowOff>
    </xdr:from>
    <xdr:to>
      <xdr:col>5</xdr:col>
      <xdr:colOff>171450</xdr:colOff>
      <xdr:row>11</xdr:row>
      <xdr:rowOff>0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3933825" y="1937385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95250</xdr:colOff>
      <xdr:row>11</xdr:row>
      <xdr:rowOff>0</xdr:rowOff>
    </xdr:from>
    <xdr:to>
      <xdr:col>5</xdr:col>
      <xdr:colOff>171450</xdr:colOff>
      <xdr:row>11</xdr:row>
      <xdr:rowOff>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933825" y="59912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11</xdr:row>
      <xdr:rowOff>0</xdr:rowOff>
    </xdr:from>
    <xdr:to>
      <xdr:col>5</xdr:col>
      <xdr:colOff>809625</xdr:colOff>
      <xdr:row>13</xdr:row>
      <xdr:rowOff>495300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4572000" y="2428875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861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861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32861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133350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86125" y="32670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11</xdr:row>
      <xdr:rowOff>123825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32861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66675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4076700" y="3267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4076700" y="3267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076700" y="3267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076700" y="3267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4076700" y="32670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133350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200525" y="32670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4200525" y="32670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133350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4200525" y="32670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11</xdr:row>
      <xdr:rowOff>123825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4200525" y="32670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33350"/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3286125" y="22955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23825"/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861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09550"/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4076700" y="2295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4076700" y="22955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076700" y="229552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33350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200525" y="229552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23825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4200525" y="229552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11</xdr:row>
      <xdr:rowOff>0</xdr:rowOff>
    </xdr:from>
    <xdr:ext cx="76200" cy="121920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572000" y="2428875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4076700" y="2295525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438150</xdr:colOff>
      <xdr:row>11</xdr:row>
      <xdr:rowOff>0</xdr:rowOff>
    </xdr:from>
    <xdr:ext cx="66675" cy="9525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6305550" y="584835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438150</xdr:colOff>
      <xdr:row>11</xdr:row>
      <xdr:rowOff>0</xdr:rowOff>
    </xdr:from>
    <xdr:ext cx="66675" cy="9525"/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6305550" y="584835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</xdr:row>
      <xdr:rowOff>0</xdr:rowOff>
    </xdr:from>
    <xdr:ext cx="66675" cy="95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6305550" y="5848350"/>
          <a:ext cx="666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371475</xdr:colOff>
      <xdr:row>20</xdr:row>
      <xdr:rowOff>0</xdr:rowOff>
    </xdr:from>
    <xdr:ext cx="66675" cy="16192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5124450" y="58483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371475</xdr:colOff>
      <xdr:row>11</xdr:row>
      <xdr:rowOff>0</xdr:rowOff>
    </xdr:from>
    <xdr:to>
      <xdr:col>6</xdr:col>
      <xdr:colOff>438150</xdr:colOff>
      <xdr:row>12</xdr:row>
      <xdr:rowOff>19050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5124450" y="2152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66675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4076700" y="215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733425</xdr:colOff>
      <xdr:row>11</xdr:row>
      <xdr:rowOff>0</xdr:rowOff>
    </xdr:from>
    <xdr:to>
      <xdr:col>5</xdr:col>
      <xdr:colOff>809625</xdr:colOff>
      <xdr:row>13</xdr:row>
      <xdr:rowOff>495300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4572000" y="21526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361950</xdr:colOff>
      <xdr:row>11</xdr:row>
      <xdr:rowOff>0</xdr:rowOff>
    </xdr:from>
    <xdr:to>
      <xdr:col>4</xdr:col>
      <xdr:colOff>438150</xdr:colOff>
      <xdr:row>12</xdr:row>
      <xdr:rowOff>19050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13</xdr:row>
      <xdr:rowOff>371475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66675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4076700" y="215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104775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238125</xdr:colOff>
      <xdr:row>11</xdr:row>
      <xdr:rowOff>0</xdr:rowOff>
    </xdr:from>
    <xdr:to>
      <xdr:col>5</xdr:col>
      <xdr:colOff>314325</xdr:colOff>
      <xdr:row>12</xdr:row>
      <xdr:rowOff>95250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11</xdr:row>
      <xdr:rowOff>0</xdr:rowOff>
    </xdr:from>
    <xdr:to>
      <xdr:col>5</xdr:col>
      <xdr:colOff>438150</xdr:colOff>
      <xdr:row>12</xdr:row>
      <xdr:rowOff>19050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0955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4076700" y="215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076700" y="21526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238125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4076700" y="21526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733425</xdr:colOff>
      <xdr:row>11</xdr:row>
      <xdr:rowOff>0</xdr:rowOff>
    </xdr:from>
    <xdr:ext cx="76200" cy="121920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572000" y="2152650"/>
          <a:ext cx="76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238125</xdr:colOff>
      <xdr:row>11</xdr:row>
      <xdr:rowOff>0</xdr:rowOff>
    </xdr:from>
    <xdr:ext cx="76200" cy="1095375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4076700" y="2152650"/>
          <a:ext cx="762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11</xdr:row>
      <xdr:rowOff>0</xdr:rowOff>
    </xdr:from>
    <xdr:ext cx="76200" cy="1619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32861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12</xdr:row>
      <xdr:rowOff>0</xdr:rowOff>
    </xdr:from>
    <xdr:ext cx="76200" cy="161925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32861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32861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32861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11</xdr:row>
      <xdr:rowOff>0</xdr:rowOff>
    </xdr:from>
    <xdr:ext cx="76200" cy="161925"/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4200525" y="2152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161925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4200525" y="22955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4200525" y="32956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4200525" y="41529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13</xdr:row>
      <xdr:rowOff>0</xdr:rowOff>
    </xdr:from>
    <xdr:ext cx="76200" cy="161925"/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32861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13</xdr:row>
      <xdr:rowOff>0</xdr:rowOff>
    </xdr:from>
    <xdr:ext cx="76200" cy="161925"/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4200525" y="41243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885825</xdr:colOff>
      <xdr:row>16</xdr:row>
      <xdr:rowOff>0</xdr:rowOff>
    </xdr:from>
    <xdr:ext cx="65" cy="172227"/>
    <xdr:sp macro="" textlink="">
      <xdr:nvSpPr>
        <xdr:cNvPr id="393" name="CuadroTexto 392"/>
        <xdr:cNvSpPr txBox="1"/>
      </xdr:nvSpPr>
      <xdr:spPr>
        <a:xfrm>
          <a:off x="5638800" y="86153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361950</xdr:colOff>
      <xdr:row>19</xdr:row>
      <xdr:rowOff>0</xdr:rowOff>
    </xdr:from>
    <xdr:ext cx="76200" cy="161925"/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32861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19</xdr:row>
      <xdr:rowOff>0</xdr:rowOff>
    </xdr:from>
    <xdr:ext cx="76200" cy="161925"/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4200525" y="324802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885825</xdr:colOff>
      <xdr:row>15</xdr:row>
      <xdr:rowOff>490537</xdr:rowOff>
    </xdr:from>
    <xdr:ext cx="65" cy="172227"/>
    <xdr:sp macro="" textlink="">
      <xdr:nvSpPr>
        <xdr:cNvPr id="2331" name="CuadroTexto 2330"/>
        <xdr:cNvSpPr txBox="1"/>
      </xdr:nvSpPr>
      <xdr:spPr>
        <a:xfrm>
          <a:off x="5638800" y="9939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GERENCIA%20DE%20PROGRAMACI&#211;N%20Y%20PRESUPUESTO\2014\POA%20JG%20MAYO%2029%202014\POA%202014%20JG%20MAYO%20FED%20-%20EST%20Y%20MUN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nero"/>
      <sheetName val="PTAR PROTAR Operación"/>
      <sheetName val="PROTAR INFRAESTRUCTURA"/>
      <sheetName val="APAZU  "/>
      <sheetName val="PROSSAPYS"/>
      <sheetName val="PROME "/>
      <sheetName val="AGUA LIMPIA "/>
      <sheetName val="CULTURA DEL AGUA "/>
      <sheetName val="FONDEN"/>
      <sheetName val="ABASTECIMIENTO"/>
      <sheetName val="Saneamiento ZCG"/>
      <sheetName val="INFRA. HIDRA. Tlajomulco Z"/>
    </sheetNames>
    <sheetDataSet>
      <sheetData sheetId="0" refreshError="1"/>
      <sheetData sheetId="1" refreshError="1"/>
      <sheetData sheetId="2" refreshError="1">
        <row r="16">
          <cell r="H16">
            <v>50268200</v>
          </cell>
          <cell r="L16">
            <v>83769</v>
          </cell>
        </row>
      </sheetData>
      <sheetData sheetId="3" refreshError="1"/>
      <sheetData sheetId="4" refreshError="1"/>
      <sheetData sheetId="5" refreshError="1">
        <row r="14">
          <cell r="H14">
            <v>18593058</v>
          </cell>
          <cell r="I14">
            <v>5313058</v>
          </cell>
        </row>
      </sheetData>
      <sheetData sheetId="6" refreshError="1">
        <row r="23">
          <cell r="M23">
            <v>2580576</v>
          </cell>
        </row>
      </sheetData>
      <sheetData sheetId="7" refreshError="1">
        <row r="23">
          <cell r="H23">
            <v>3050000</v>
          </cell>
          <cell r="L23">
            <v>1600250</v>
          </cell>
        </row>
      </sheetData>
      <sheetData sheetId="8" refreshError="1"/>
      <sheetData sheetId="9" refreshError="1"/>
      <sheetData sheetId="10" refreshError="1">
        <row r="66">
          <cell r="A66">
            <v>48</v>
          </cell>
        </row>
        <row r="67">
          <cell r="I67">
            <v>0</v>
          </cell>
        </row>
      </sheetData>
      <sheetData sheetId="11" refreshError="1">
        <row r="14">
          <cell r="H14">
            <v>100000000</v>
          </cell>
          <cell r="J14">
            <v>100000000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H31"/>
  <sheetViews>
    <sheetView topLeftCell="A10" workbookViewId="0">
      <selection activeCell="D20" sqref="D20"/>
    </sheetView>
  </sheetViews>
  <sheetFormatPr baseColWidth="10" defaultRowHeight="10.5" x14ac:dyDescent="0.2"/>
  <cols>
    <col min="1" max="1" width="52.7109375" style="261" customWidth="1"/>
    <col min="2" max="2" width="15.7109375" style="261" customWidth="1"/>
    <col min="3" max="3" width="25.7109375" style="261" customWidth="1"/>
    <col min="4" max="4" width="24" style="261" customWidth="1"/>
    <col min="5" max="5" width="25.7109375" style="281" customWidth="1"/>
    <col min="6" max="6" width="25.7109375" style="261" customWidth="1"/>
    <col min="7" max="8" width="11.42578125" style="261" hidden="1" customWidth="1"/>
    <col min="9" max="16384" width="11.42578125" style="261"/>
  </cols>
  <sheetData>
    <row r="3" spans="1:8" ht="15" x14ac:dyDescent="0.2">
      <c r="A3" s="260"/>
      <c r="B3" s="260"/>
      <c r="C3" s="260"/>
      <c r="D3" s="260"/>
      <c r="E3" s="260"/>
    </row>
    <row r="4" spans="1:8" ht="30" x14ac:dyDescent="0.2">
      <c r="A4" s="489" t="s">
        <v>14</v>
      </c>
      <c r="B4" s="489"/>
      <c r="C4" s="489"/>
      <c r="D4" s="489"/>
      <c r="E4" s="489"/>
      <c r="F4" s="489"/>
      <c r="G4" s="489"/>
      <c r="H4" s="489"/>
    </row>
    <row r="5" spans="1:8" ht="30" x14ac:dyDescent="0.2">
      <c r="A5" s="262"/>
      <c r="B5" s="262"/>
      <c r="C5" s="262"/>
      <c r="D5" s="262"/>
      <c r="E5" s="262"/>
      <c r="F5" s="262"/>
    </row>
    <row r="6" spans="1:8" ht="22.5" x14ac:dyDescent="0.2">
      <c r="A6" s="490" t="s">
        <v>169</v>
      </c>
      <c r="B6" s="490"/>
      <c r="C6" s="490"/>
      <c r="D6" s="490"/>
      <c r="E6" s="490"/>
      <c r="F6" s="490"/>
      <c r="G6" s="490"/>
      <c r="H6" s="490"/>
    </row>
    <row r="7" spans="1:8" ht="25.5" x14ac:dyDescent="0.2">
      <c r="A7" s="491" t="s">
        <v>312</v>
      </c>
      <c r="B7" s="491"/>
      <c r="C7" s="491"/>
      <c r="D7" s="491"/>
      <c r="E7" s="491"/>
      <c r="F7" s="491"/>
      <c r="G7" s="491"/>
      <c r="H7" s="491"/>
    </row>
    <row r="8" spans="1:8" ht="26.25" thickBot="1" x14ac:dyDescent="0.25">
      <c r="A8" s="492"/>
      <c r="B8" s="492"/>
      <c r="C8" s="492"/>
      <c r="D8" s="492"/>
      <c r="E8" s="492"/>
      <c r="F8" s="492"/>
      <c r="G8" s="492"/>
      <c r="H8" s="492"/>
    </row>
    <row r="9" spans="1:8" ht="51" customHeight="1" x14ac:dyDescent="0.2">
      <c r="A9" s="286" t="s">
        <v>170</v>
      </c>
      <c r="B9" s="287" t="s">
        <v>171</v>
      </c>
      <c r="C9" s="287" t="s">
        <v>172</v>
      </c>
      <c r="D9" s="287" t="s">
        <v>173</v>
      </c>
      <c r="E9" s="287" t="s">
        <v>174</v>
      </c>
      <c r="F9" s="263" t="s">
        <v>175</v>
      </c>
      <c r="G9" s="288"/>
      <c r="H9" s="288"/>
    </row>
    <row r="10" spans="1:8" s="264" customFormat="1" ht="39.950000000000003" customHeight="1" x14ac:dyDescent="0.2">
      <c r="A10" s="266" t="s">
        <v>176</v>
      </c>
      <c r="B10" s="267">
        <v>1</v>
      </c>
      <c r="C10" s="268">
        <f>'PROTAR INFRAESTRUCTURA'!H16</f>
        <v>50080574.119999997</v>
      </c>
      <c r="D10" s="269">
        <f>'PROTAR INFRAESTRUCTURA'!I16</f>
        <v>25014614.199999999</v>
      </c>
      <c r="E10" s="269">
        <f>'PROTAR INFRAESTRUCTURA'!J16</f>
        <v>25065959.920000002</v>
      </c>
      <c r="F10" s="270">
        <f>'[1]PROTAR INFRAESTRUCTURA'!L16</f>
        <v>83769</v>
      </c>
      <c r="G10" s="265"/>
    </row>
    <row r="11" spans="1:8" s="264" customFormat="1" ht="39.950000000000003" customHeight="1" x14ac:dyDescent="0.2">
      <c r="A11" s="271" t="s">
        <v>32</v>
      </c>
      <c r="B11" s="272">
        <f>APAZU!A47</f>
        <v>22</v>
      </c>
      <c r="C11" s="457">
        <f>APAZU!H52</f>
        <v>39429944.760000005</v>
      </c>
      <c r="D11" s="269">
        <f>APAZU!I52</f>
        <v>21943800</v>
      </c>
      <c r="E11" s="269">
        <f>APAZU!J52</f>
        <v>17486145.289999999</v>
      </c>
      <c r="F11" s="270">
        <f>APAZU!K49</f>
        <v>209974</v>
      </c>
      <c r="G11" s="39"/>
    </row>
    <row r="12" spans="1:8" s="264" customFormat="1" ht="39.950000000000003" customHeight="1" x14ac:dyDescent="0.2">
      <c r="A12" s="266" t="s">
        <v>177</v>
      </c>
      <c r="B12" s="272">
        <f>PROSSAPYS!A61</f>
        <v>31</v>
      </c>
      <c r="C12" s="268">
        <f>PROSSAPYS!H66</f>
        <v>73865252.840000004</v>
      </c>
      <c r="D12" s="269">
        <f>PROSSAPYS!I66</f>
        <v>36916185.677000001</v>
      </c>
      <c r="E12" s="269">
        <f>PROSSAPYS!J66</f>
        <v>36949067.163000003</v>
      </c>
      <c r="F12" s="270">
        <f>PROSSAPYS!K62</f>
        <v>14480</v>
      </c>
      <c r="G12" s="39"/>
    </row>
    <row r="13" spans="1:8" s="264" customFormat="1" ht="39.950000000000003" customHeight="1" x14ac:dyDescent="0.2">
      <c r="A13" s="266" t="s">
        <v>70</v>
      </c>
      <c r="B13" s="272">
        <f>'PROME '!A13</f>
        <v>2</v>
      </c>
      <c r="C13" s="268">
        <f>'PROME '!H14</f>
        <v>10636520.869999999</v>
      </c>
      <c r="D13" s="269">
        <f>'[1]PROME '!I14</f>
        <v>5313058</v>
      </c>
      <c r="E13" s="269">
        <f>'PROME '!J14</f>
        <v>5323462.87</v>
      </c>
      <c r="F13" s="270">
        <f>'PROME '!K14</f>
        <v>106223</v>
      </c>
      <c r="G13" s="39"/>
    </row>
    <row r="14" spans="1:8" s="264" customFormat="1" ht="39.950000000000003" customHeight="1" x14ac:dyDescent="0.2">
      <c r="A14" s="271" t="s">
        <v>178</v>
      </c>
      <c r="B14" s="273">
        <v>7</v>
      </c>
      <c r="C14" s="457">
        <f>'AGUA LIMPIA '!H24</f>
        <v>2105201.67</v>
      </c>
      <c r="D14" s="269">
        <f>'AGUA LIMPIA '!I24</f>
        <v>1043600</v>
      </c>
      <c r="E14" s="269">
        <f>'AGUA LIMPIA '!J24</f>
        <v>1061601.67</v>
      </c>
      <c r="F14" s="270">
        <f>'[1]AGUA LIMPIA '!M23</f>
        <v>2580576</v>
      </c>
      <c r="G14" s="39"/>
    </row>
    <row r="15" spans="1:8" s="264" customFormat="1" ht="39.950000000000003" customHeight="1" x14ac:dyDescent="0.2">
      <c r="A15" s="266" t="s">
        <v>26</v>
      </c>
      <c r="B15" s="272">
        <v>7</v>
      </c>
      <c r="C15" s="457">
        <f>'CULTURA DEL AGUA  '!H22</f>
        <v>2600000</v>
      </c>
      <c r="D15" s="269">
        <f>'CULTURA DEL AGUA  '!I22</f>
        <v>1300000</v>
      </c>
      <c r="E15" s="269">
        <f>'CULTURA DEL AGUA  '!J22</f>
        <v>1300000.01</v>
      </c>
      <c r="F15" s="270">
        <f>'[1]CULTURA DEL AGUA '!L23</f>
        <v>1600250</v>
      </c>
      <c r="G15" s="39"/>
    </row>
    <row r="16" spans="1:8" s="264" customFormat="1" ht="39.950000000000003" customHeight="1" x14ac:dyDescent="0.2">
      <c r="A16" s="271" t="s">
        <v>72</v>
      </c>
      <c r="B16" s="276">
        <f>'Abastecimiento ZCG '!A24</f>
        <v>7</v>
      </c>
      <c r="C16" s="268">
        <f>'Abastecimiento ZCG '!H26</f>
        <v>290053159</v>
      </c>
      <c r="D16" s="269">
        <f>'Abastecimiento ZCG '!I26</f>
        <v>116461031</v>
      </c>
      <c r="E16" s="269">
        <f>'Abastecimiento ZCG '!J26</f>
        <v>173592128</v>
      </c>
      <c r="F16" s="270" t="s">
        <v>179</v>
      </c>
      <c r="G16" s="39"/>
    </row>
    <row r="17" spans="1:7" s="264" customFormat="1" ht="64.5" customHeight="1" x14ac:dyDescent="0.2">
      <c r="A17" s="289" t="s">
        <v>241</v>
      </c>
      <c r="B17" s="276">
        <f>'U037 INFRA HIDRÁULICA'!A20</f>
        <v>8</v>
      </c>
      <c r="C17" s="268">
        <f>'U037 INFRA HIDRÁULICA'!H21</f>
        <v>55903439.390000001</v>
      </c>
      <c r="D17" s="269">
        <f>'[1]Saneamiento ZCG'!I67</f>
        <v>0</v>
      </c>
      <c r="E17" s="269">
        <f>'U037 INFRA HIDRÁULICA'!J21</f>
        <v>55903439.390000001</v>
      </c>
      <c r="F17" s="270">
        <f>'U037 INFRA HIDRÁULICA'!K21</f>
        <v>138938</v>
      </c>
      <c r="G17" s="39"/>
    </row>
    <row r="18" spans="1:7" s="264" customFormat="1" ht="39.950000000000003" customHeight="1" x14ac:dyDescent="0.2">
      <c r="A18" s="289" t="s">
        <v>180</v>
      </c>
      <c r="B18" s="277">
        <v>1</v>
      </c>
      <c r="C18" s="268">
        <f>'[1]INFRA. HIDRA. Tlajomulco Z'!H14</f>
        <v>100000000</v>
      </c>
      <c r="D18" s="269">
        <v>0</v>
      </c>
      <c r="E18" s="269">
        <f>'[1]INFRA. HIDRA. Tlajomulco Z'!J14</f>
        <v>100000000</v>
      </c>
      <c r="F18" s="278">
        <v>30273</v>
      </c>
      <c r="G18" s="39"/>
    </row>
    <row r="19" spans="1:7" s="264" customFormat="1" ht="39.950000000000003" customHeight="1" x14ac:dyDescent="0.2">
      <c r="A19" s="266" t="s">
        <v>167</v>
      </c>
      <c r="B19" s="274">
        <f>FONDEN!A20</f>
        <v>4</v>
      </c>
      <c r="C19" s="268">
        <f>FONDEN!I23</f>
        <v>5276020.24</v>
      </c>
      <c r="D19" s="269">
        <v>0</v>
      </c>
      <c r="E19" s="269">
        <f>C19</f>
        <v>5276020.24</v>
      </c>
      <c r="F19" s="275">
        <f>FONDEN!L21</f>
        <v>10033</v>
      </c>
      <c r="G19" s="39"/>
    </row>
    <row r="20" spans="1:7" ht="30" customHeight="1" x14ac:dyDescent="0.2">
      <c r="A20" s="279" t="s">
        <v>50</v>
      </c>
      <c r="B20" s="280">
        <f>SUM(B10:B19)</f>
        <v>90</v>
      </c>
      <c r="C20" s="280">
        <f>SUM(C10:C19)</f>
        <v>629950112.88999999</v>
      </c>
      <c r="D20" s="280">
        <f>SUM(D10:D19)</f>
        <v>207992288.877</v>
      </c>
      <c r="E20" s="280">
        <f>SUM(E10:E19)</f>
        <v>421957824.55300003</v>
      </c>
      <c r="F20" s="280"/>
    </row>
    <row r="22" spans="1:7" ht="14.25" x14ac:dyDescent="0.2">
      <c r="B22" s="282"/>
      <c r="C22" s="283"/>
      <c r="D22" s="282"/>
    </row>
    <row r="23" spans="1:7" ht="14.25" x14ac:dyDescent="0.2">
      <c r="B23" s="282"/>
      <c r="C23" s="282"/>
      <c r="D23" s="282"/>
    </row>
    <row r="24" spans="1:7" ht="14.25" x14ac:dyDescent="0.2">
      <c r="B24" s="284"/>
      <c r="C24" s="284"/>
      <c r="D24" s="282"/>
    </row>
    <row r="25" spans="1:7" ht="14.25" x14ac:dyDescent="0.2">
      <c r="B25" s="282"/>
      <c r="C25" s="282"/>
      <c r="D25" s="282"/>
    </row>
    <row r="26" spans="1:7" ht="14.25" x14ac:dyDescent="0.2">
      <c r="B26" s="282"/>
      <c r="C26" s="282"/>
      <c r="D26" s="282"/>
    </row>
    <row r="27" spans="1:7" ht="14.25" x14ac:dyDescent="0.2">
      <c r="B27" s="282"/>
      <c r="C27" s="282"/>
      <c r="D27" s="282"/>
    </row>
    <row r="28" spans="1:7" ht="14.25" x14ac:dyDescent="0.2">
      <c r="B28" s="282"/>
      <c r="C28" s="282"/>
      <c r="D28" s="282"/>
    </row>
    <row r="29" spans="1:7" ht="14.25" x14ac:dyDescent="0.2">
      <c r="B29" s="282"/>
      <c r="C29" s="282"/>
      <c r="D29" s="282"/>
    </row>
    <row r="30" spans="1:7" ht="14.25" x14ac:dyDescent="0.2">
      <c r="B30" s="282"/>
      <c r="C30" s="282"/>
      <c r="D30" s="282"/>
    </row>
    <row r="31" spans="1:7" ht="15" x14ac:dyDescent="0.2">
      <c r="C31" s="285"/>
    </row>
  </sheetData>
  <mergeCells count="4">
    <mergeCell ref="A4:H4"/>
    <mergeCell ref="A6:H6"/>
    <mergeCell ref="A7:H7"/>
    <mergeCell ref="A8:H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GOBIERNO&amp;R28 DE OCTUBRE DE 2015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 tint="-0.499984740745262"/>
  </sheetPr>
  <dimension ref="A1:M18"/>
  <sheetViews>
    <sheetView workbookViewId="0">
      <selection activeCell="A9" sqref="A9:E9"/>
    </sheetView>
  </sheetViews>
  <sheetFormatPr baseColWidth="10" defaultRowHeight="10.5" x14ac:dyDescent="0.15"/>
  <cols>
    <col min="1" max="1" width="4.7109375" style="18" customWidth="1"/>
    <col min="2" max="2" width="13.7109375" style="18" customWidth="1"/>
    <col min="3" max="3" width="11.7109375" style="18" customWidth="1"/>
    <col min="4" max="6" width="13.7109375" style="18" customWidth="1"/>
    <col min="7" max="7" width="31.7109375" style="18" customWidth="1"/>
    <col min="8" max="10" width="15.7109375" style="18" customWidth="1"/>
    <col min="11" max="11" width="14.7109375" style="18" customWidth="1"/>
    <col min="12" max="13" width="7.7109375" style="18" customWidth="1"/>
    <col min="14" max="16384" width="11.42578125" style="18"/>
  </cols>
  <sheetData>
    <row r="1" spans="1:13" s="1" customFormat="1" ht="15" customHeight="1" x14ac:dyDescent="0.2">
      <c r="E1" s="2"/>
      <c r="F1" s="2"/>
      <c r="G1" s="2"/>
      <c r="H1" s="2"/>
      <c r="I1" s="2"/>
      <c r="M1" s="28"/>
    </row>
    <row r="2" spans="1:13" s="1" customFormat="1" ht="15" customHeight="1" x14ac:dyDescent="0.2">
      <c r="E2" s="2"/>
      <c r="F2" s="2"/>
      <c r="G2" s="2"/>
      <c r="H2" s="2"/>
      <c r="I2" s="2"/>
      <c r="J2" s="494"/>
      <c r="K2" s="494"/>
      <c r="L2" s="494"/>
      <c r="M2" s="494"/>
    </row>
    <row r="3" spans="1:13" s="1" customFormat="1" ht="13.5" customHeight="1" x14ac:dyDescent="0.15"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x14ac:dyDescent="0.15">
      <c r="F4" s="2"/>
      <c r="G4" s="2"/>
      <c r="H4" s="2"/>
      <c r="I4" s="2"/>
      <c r="J4" s="496" t="s">
        <v>52</v>
      </c>
      <c r="K4" s="496"/>
      <c r="L4" s="496"/>
      <c r="M4" s="496"/>
    </row>
    <row r="5" spans="1:13" s="1" customFormat="1" ht="12.75" x14ac:dyDescent="0.15">
      <c r="F5" s="2"/>
      <c r="G5" s="2"/>
      <c r="H5" s="2"/>
      <c r="I5" s="2"/>
      <c r="J5" s="156"/>
      <c r="K5" s="156"/>
      <c r="L5" s="8"/>
      <c r="M5" s="157" t="s">
        <v>0</v>
      </c>
    </row>
    <row r="6" spans="1:13" s="1" customFormat="1" ht="12.75" x14ac:dyDescent="0.15">
      <c r="F6" s="2"/>
      <c r="G6" s="2"/>
      <c r="H6" s="2"/>
      <c r="I6" s="2"/>
      <c r="J6" s="156"/>
      <c r="K6" s="156"/>
      <c r="L6" s="8"/>
      <c r="M6" s="157"/>
    </row>
    <row r="7" spans="1:13" s="1" customFormat="1" ht="14.25" x14ac:dyDescent="0.15">
      <c r="A7" s="164" t="s">
        <v>74</v>
      </c>
      <c r="B7" s="50"/>
      <c r="C7" s="50"/>
      <c r="E7" s="5"/>
      <c r="F7" s="3"/>
      <c r="G7" s="3"/>
      <c r="H7" s="3"/>
      <c r="I7" s="3"/>
      <c r="J7" s="496" t="s">
        <v>14</v>
      </c>
      <c r="K7" s="496"/>
      <c r="L7" s="496"/>
      <c r="M7" s="496"/>
    </row>
    <row r="8" spans="1:13" s="1" customFormat="1" ht="15" customHeight="1" x14ac:dyDescent="0.2">
      <c r="A8" s="497" t="s">
        <v>308</v>
      </c>
      <c r="B8" s="497"/>
      <c r="C8" s="497"/>
      <c r="D8" s="497"/>
      <c r="E8" s="497"/>
      <c r="F8" s="497"/>
      <c r="G8" s="497"/>
      <c r="H8" s="497"/>
      <c r="I8" s="497"/>
      <c r="J8" s="24"/>
      <c r="K8" s="13"/>
      <c r="L8" s="30"/>
      <c r="M8" s="157" t="s">
        <v>1</v>
      </c>
    </row>
    <row r="9" spans="1:13" ht="9.9499999999999993" customHeight="1" x14ac:dyDescent="0.15">
      <c r="A9" s="498"/>
      <c r="B9" s="498"/>
      <c r="C9" s="498"/>
      <c r="D9" s="498"/>
      <c r="E9" s="498"/>
      <c r="F9" s="36"/>
      <c r="G9" s="36"/>
      <c r="H9" s="36"/>
      <c r="I9" s="36"/>
      <c r="J9" s="36"/>
      <c r="K9" s="31"/>
      <c r="L9" s="31"/>
      <c r="M9" s="32"/>
    </row>
    <row r="10" spans="1:13" s="33" customFormat="1" ht="24.75" customHeight="1" x14ac:dyDescent="0.15">
      <c r="A10" s="493" t="s">
        <v>8</v>
      </c>
      <c r="B10" s="132" t="s">
        <v>146</v>
      </c>
      <c r="C10" s="493" t="s">
        <v>15</v>
      </c>
      <c r="D10" s="493" t="s">
        <v>2</v>
      </c>
      <c r="E10" s="493" t="s">
        <v>3</v>
      </c>
      <c r="F10" s="493" t="s">
        <v>4</v>
      </c>
      <c r="G10" s="493" t="s">
        <v>5</v>
      </c>
      <c r="H10" s="493" t="s">
        <v>21</v>
      </c>
      <c r="I10" s="493" t="s">
        <v>6</v>
      </c>
      <c r="J10" s="493" t="s">
        <v>20</v>
      </c>
      <c r="K10" s="493" t="s">
        <v>27</v>
      </c>
      <c r="L10" s="493" t="s">
        <v>7</v>
      </c>
      <c r="M10" s="493"/>
    </row>
    <row r="11" spans="1:13" s="33" customFormat="1" ht="17.25" customHeight="1" x14ac:dyDescent="0.15">
      <c r="A11" s="493"/>
      <c r="B11" s="155" t="s">
        <v>9</v>
      </c>
      <c r="C11" s="493"/>
      <c r="D11" s="493"/>
      <c r="E11" s="493"/>
      <c r="F11" s="493"/>
      <c r="G11" s="493"/>
      <c r="H11" s="493"/>
      <c r="I11" s="493"/>
      <c r="J11" s="493"/>
      <c r="K11" s="493"/>
      <c r="L11" s="155" t="s">
        <v>10</v>
      </c>
      <c r="M11" s="155" t="s">
        <v>19</v>
      </c>
    </row>
    <row r="12" spans="1:13" ht="138" hidden="1" customHeight="1" x14ac:dyDescent="0.15">
      <c r="A12" s="15">
        <v>1</v>
      </c>
      <c r="B12" s="158" t="s">
        <v>35</v>
      </c>
      <c r="C12" s="137" t="s">
        <v>12</v>
      </c>
      <c r="D12" s="158" t="s">
        <v>31</v>
      </c>
      <c r="E12" s="137" t="s">
        <v>34</v>
      </c>
      <c r="F12" s="137" t="s">
        <v>24</v>
      </c>
      <c r="G12" s="77" t="s">
        <v>33</v>
      </c>
      <c r="H12" s="73" t="e">
        <f>I12+J12+#REF!</f>
        <v>#REF!</v>
      </c>
      <c r="I12" s="64">
        <v>0</v>
      </c>
      <c r="J12" s="64">
        <v>30000000</v>
      </c>
      <c r="K12" s="64">
        <v>0</v>
      </c>
      <c r="L12" s="16">
        <v>41334</v>
      </c>
      <c r="M12" s="16">
        <v>41609</v>
      </c>
    </row>
    <row r="13" spans="1:13" ht="48" customHeight="1" thickBot="1" x14ac:dyDescent="0.2">
      <c r="A13" s="45">
        <v>1</v>
      </c>
      <c r="B13" s="224" t="s">
        <v>147</v>
      </c>
      <c r="C13" s="78" t="s">
        <v>12</v>
      </c>
      <c r="D13" s="60" t="s">
        <v>129</v>
      </c>
      <c r="E13" s="61" t="s">
        <v>67</v>
      </c>
      <c r="F13" s="61" t="s">
        <v>24</v>
      </c>
      <c r="G13" s="86" t="s">
        <v>73</v>
      </c>
      <c r="H13" s="126">
        <v>100000000</v>
      </c>
      <c r="I13" s="122">
        <v>0</v>
      </c>
      <c r="J13" s="122">
        <f>H13</f>
        <v>100000000</v>
      </c>
      <c r="K13" s="85">
        <v>30273</v>
      </c>
      <c r="L13" s="59">
        <v>41640</v>
      </c>
      <c r="M13" s="59">
        <v>42004</v>
      </c>
    </row>
    <row r="14" spans="1:13" ht="20.100000000000001" customHeight="1" thickBot="1" x14ac:dyDescent="0.2">
      <c r="A14" s="55"/>
      <c r="B14" s="56"/>
      <c r="C14" s="56"/>
      <c r="D14" s="56"/>
      <c r="E14" s="34"/>
      <c r="F14" s="34"/>
      <c r="G14" s="69" t="s">
        <v>13</v>
      </c>
      <c r="H14" s="163">
        <f>SUM(H13)</f>
        <v>100000000</v>
      </c>
      <c r="I14" s="66">
        <f>SUM(I13)</f>
        <v>0</v>
      </c>
      <c r="J14" s="452">
        <f>SUM(J13)</f>
        <v>100000000</v>
      </c>
      <c r="K14" s="115">
        <f>SUM(K13:K13)</f>
        <v>30273</v>
      </c>
    </row>
    <row r="15" spans="1:13" ht="12.75" x14ac:dyDescent="0.15">
      <c r="E15" s="34"/>
      <c r="F15" s="34"/>
      <c r="G15" s="35"/>
      <c r="H15" s="75"/>
      <c r="I15" s="35"/>
    </row>
    <row r="16" spans="1:13" ht="15" customHeight="1" x14ac:dyDescent="0.25">
      <c r="B16" s="251" t="s">
        <v>186</v>
      </c>
      <c r="C16" s="63"/>
      <c r="I16" s="125"/>
    </row>
    <row r="17" spans="2:11" ht="12.75" x14ac:dyDescent="0.15">
      <c r="B17" s="593" t="s">
        <v>188</v>
      </c>
      <c r="C17" s="593"/>
      <c r="D17" s="593"/>
      <c r="E17" s="593"/>
      <c r="F17" s="593"/>
      <c r="G17" s="593"/>
      <c r="H17" s="593"/>
      <c r="I17" s="593"/>
      <c r="J17" s="593"/>
      <c r="K17" s="593"/>
    </row>
    <row r="18" spans="2:11" ht="12.75" customHeight="1" x14ac:dyDescent="0.15">
      <c r="B18" s="593" t="s">
        <v>263</v>
      </c>
      <c r="C18" s="593"/>
      <c r="D18" s="593"/>
      <c r="E18" s="593"/>
      <c r="F18" s="593"/>
      <c r="G18" s="593"/>
      <c r="H18" s="593"/>
      <c r="I18" s="593"/>
      <c r="J18" s="593"/>
      <c r="K18" s="593"/>
    </row>
  </sheetData>
  <mergeCells count="18">
    <mergeCell ref="B18:K18"/>
    <mergeCell ref="L10:M10"/>
    <mergeCell ref="G10:G11"/>
    <mergeCell ref="H10:H11"/>
    <mergeCell ref="I10:I11"/>
    <mergeCell ref="J10:J11"/>
    <mergeCell ref="K10:K11"/>
    <mergeCell ref="B17:K17"/>
    <mergeCell ref="J2:M2"/>
    <mergeCell ref="J4:M4"/>
    <mergeCell ref="A8:I8"/>
    <mergeCell ref="A9:E9"/>
    <mergeCell ref="J7:M7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&amp;P&amp;R28 DE OCTUBRE DE 2015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35"/>
  <sheetViews>
    <sheetView topLeftCell="A19" workbookViewId="0">
      <selection activeCell="A11" sqref="A11"/>
    </sheetView>
  </sheetViews>
  <sheetFormatPr baseColWidth="10" defaultRowHeight="12.75" x14ac:dyDescent="0.2"/>
  <cols>
    <col min="1" max="1" width="4.7109375" style="25" customWidth="1"/>
    <col min="2" max="2" width="14.7109375" style="25" customWidth="1"/>
    <col min="3" max="3" width="11.7109375" style="25" customWidth="1"/>
    <col min="4" max="6" width="13.7109375" style="25" customWidth="1"/>
    <col min="7" max="7" width="31.7109375" style="25" customWidth="1"/>
    <col min="8" max="8" width="15.28515625" style="25" hidden="1" customWidth="1"/>
    <col min="9" max="11" width="15.7109375" style="25" customWidth="1"/>
    <col min="12" max="12" width="14.7109375" style="25" customWidth="1"/>
    <col min="13" max="13" width="7.7109375" style="25" customWidth="1"/>
    <col min="14" max="14" width="14" style="25" hidden="1" customWidth="1"/>
    <col min="15" max="15" width="7.7109375" style="25" customWidth="1"/>
    <col min="16" max="16" width="3.42578125" style="25" customWidth="1"/>
    <col min="17" max="16384" width="11.42578125" style="25"/>
  </cols>
  <sheetData>
    <row r="1" spans="1:16" s="1" customFormat="1" ht="12.75" customHeight="1" x14ac:dyDescent="0.15">
      <c r="G1" s="52"/>
      <c r="H1" s="52"/>
      <c r="I1" s="52"/>
      <c r="J1" s="52"/>
      <c r="K1" s="52"/>
      <c r="L1" s="52"/>
      <c r="M1" s="52"/>
      <c r="N1" s="3"/>
      <c r="O1" s="3"/>
      <c r="P1" s="3"/>
    </row>
    <row r="2" spans="1:16" s="1" customFormat="1" ht="12" customHeight="1" x14ac:dyDescent="0.4">
      <c r="G2" s="37"/>
      <c r="H2" s="37"/>
      <c r="I2" s="37"/>
      <c r="J2" s="37"/>
      <c r="K2" s="37"/>
      <c r="L2" s="37"/>
      <c r="M2" s="37"/>
      <c r="N2" s="37"/>
      <c r="O2" s="38"/>
      <c r="P2" s="3"/>
    </row>
    <row r="3" spans="1:16" s="1" customFormat="1" ht="15" customHeight="1" x14ac:dyDescent="0.15">
      <c r="H3" s="2"/>
      <c r="I3" s="2"/>
      <c r="K3" s="496" t="s">
        <v>52</v>
      </c>
      <c r="L3" s="496"/>
      <c r="M3" s="496"/>
      <c r="N3" s="496"/>
      <c r="O3" s="496"/>
      <c r="P3" s="3"/>
    </row>
    <row r="4" spans="1:16" s="1" customFormat="1" ht="15" customHeight="1" x14ac:dyDescent="0.2">
      <c r="G4" s="3"/>
      <c r="H4" s="3"/>
      <c r="I4" s="3"/>
      <c r="J4" s="233"/>
      <c r="K4" s="572" t="s">
        <v>0</v>
      </c>
      <c r="L4" s="572"/>
      <c r="M4" s="572"/>
      <c r="N4" s="572"/>
      <c r="O4" s="572"/>
      <c r="P4" s="3"/>
    </row>
    <row r="5" spans="1:16" s="1" customFormat="1" ht="13.5" customHeight="1" x14ac:dyDescent="0.15">
      <c r="H5" s="4"/>
      <c r="I5" s="3"/>
      <c r="J5" s="3"/>
      <c r="L5" s="22"/>
      <c r="M5" s="234"/>
      <c r="N5" s="4"/>
      <c r="O5" s="23"/>
      <c r="P5" s="3"/>
    </row>
    <row r="6" spans="1:16" s="1" customFormat="1" ht="10.5" x14ac:dyDescent="0.15">
      <c r="H6" s="22"/>
      <c r="I6" s="234"/>
      <c r="J6" s="5"/>
      <c r="K6" s="496" t="s">
        <v>14</v>
      </c>
      <c r="L6" s="496"/>
      <c r="M6" s="496"/>
      <c r="N6" s="496"/>
      <c r="O6" s="496"/>
      <c r="P6" s="3"/>
    </row>
    <row r="7" spans="1:16" s="1" customFormat="1" x14ac:dyDescent="0.15">
      <c r="H7" s="22"/>
      <c r="I7" s="234"/>
      <c r="J7" s="234"/>
      <c r="K7" s="573" t="s">
        <v>1</v>
      </c>
      <c r="L7" s="573"/>
      <c r="M7" s="573"/>
      <c r="N7" s="573"/>
      <c r="O7" s="573"/>
      <c r="P7" s="3"/>
    </row>
    <row r="8" spans="1:16" s="1" customFormat="1" x14ac:dyDescent="0.15">
      <c r="H8" s="3"/>
      <c r="I8" s="7"/>
      <c r="J8" s="6"/>
      <c r="K8" s="7"/>
      <c r="L8" s="7"/>
      <c r="M8" s="7"/>
      <c r="N8" s="7" t="s">
        <v>0</v>
      </c>
      <c r="O8" s="7"/>
      <c r="P8" s="3"/>
    </row>
    <row r="9" spans="1:16" s="3" customFormat="1" ht="13.5" customHeight="1" x14ac:dyDescent="0.15">
      <c r="A9" s="164" t="s">
        <v>74</v>
      </c>
      <c r="B9" s="164"/>
      <c r="C9" s="164"/>
      <c r="D9" s="164"/>
      <c r="I9" s="5"/>
      <c r="J9" s="5"/>
      <c r="K9" s="5"/>
      <c r="L9" s="5"/>
      <c r="M9" s="5"/>
      <c r="N9" s="5"/>
      <c r="O9" s="23"/>
    </row>
    <row r="10" spans="1:16" s="1" customFormat="1" ht="17.25" customHeight="1" x14ac:dyDescent="0.25">
      <c r="A10" s="594" t="s">
        <v>309</v>
      </c>
      <c r="B10" s="594"/>
      <c r="C10" s="12"/>
      <c r="D10" s="12"/>
      <c r="I10" s="237"/>
      <c r="J10" s="24"/>
      <c r="K10" s="13"/>
      <c r="L10" s="13"/>
      <c r="M10" s="13"/>
      <c r="N10" s="237" t="s">
        <v>1</v>
      </c>
      <c r="P10" s="3"/>
    </row>
    <row r="11" spans="1:16" s="1" customFormat="1" ht="9.9499999999999993" customHeight="1" x14ac:dyDescent="0.25">
      <c r="A11" s="238"/>
      <c r="B11" s="238"/>
      <c r="C11" s="12"/>
      <c r="D11" s="12"/>
      <c r="I11" s="237"/>
      <c r="J11" s="24"/>
      <c r="K11" s="13"/>
      <c r="L11" s="13"/>
      <c r="M11" s="13"/>
      <c r="N11" s="237"/>
      <c r="P11" s="3"/>
    </row>
    <row r="12" spans="1:16" s="1" customFormat="1" ht="22.5" customHeight="1" x14ac:dyDescent="0.15">
      <c r="A12" s="580" t="s">
        <v>8</v>
      </c>
      <c r="B12" s="132" t="s">
        <v>154</v>
      </c>
      <c r="C12" s="493" t="s">
        <v>15</v>
      </c>
      <c r="D12" s="493" t="s">
        <v>2</v>
      </c>
      <c r="E12" s="493" t="s">
        <v>3</v>
      </c>
      <c r="F12" s="493" t="s">
        <v>4</v>
      </c>
      <c r="G12" s="493" t="s">
        <v>5</v>
      </c>
      <c r="H12" s="493" t="s">
        <v>16</v>
      </c>
      <c r="I12" s="493" t="s">
        <v>25</v>
      </c>
      <c r="J12" s="493" t="s">
        <v>6</v>
      </c>
      <c r="K12" s="493" t="s">
        <v>20</v>
      </c>
      <c r="L12" s="493" t="s">
        <v>27</v>
      </c>
      <c r="M12" s="493" t="s">
        <v>7</v>
      </c>
      <c r="N12" s="493"/>
      <c r="O12" s="493"/>
      <c r="P12" s="3"/>
    </row>
    <row r="13" spans="1:16" s="1" customFormat="1" ht="22.5" customHeight="1" x14ac:dyDescent="0.15">
      <c r="A13" s="581"/>
      <c r="B13" s="134" t="s">
        <v>9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232" t="s">
        <v>10</v>
      </c>
      <c r="N13" s="232" t="s">
        <v>11</v>
      </c>
      <c r="O13" s="232" t="s">
        <v>19</v>
      </c>
      <c r="P13" s="3"/>
    </row>
    <row r="14" spans="1:16" s="239" customFormat="1" ht="283.5" hidden="1" customHeight="1" x14ac:dyDescent="0.2">
      <c r="A14" s="82">
        <v>1</v>
      </c>
      <c r="B14" s="61" t="s">
        <v>36</v>
      </c>
      <c r="C14" s="60" t="s">
        <v>12</v>
      </c>
      <c r="D14" s="60" t="s">
        <v>31</v>
      </c>
      <c r="E14" s="61" t="s">
        <v>23</v>
      </c>
      <c r="F14" s="60" t="s">
        <v>24</v>
      </c>
      <c r="G14" s="74" t="s">
        <v>39</v>
      </c>
      <c r="H14" s="72" t="e">
        <f>SUM(#REF!)</f>
        <v>#REF!</v>
      </c>
      <c r="I14" s="80">
        <v>1800000</v>
      </c>
      <c r="J14" s="79">
        <v>900000</v>
      </c>
      <c r="K14" s="79">
        <v>900000</v>
      </c>
      <c r="L14" s="84"/>
      <c r="M14" s="59">
        <v>41275</v>
      </c>
      <c r="N14" s="59">
        <v>41244</v>
      </c>
      <c r="O14" s="62">
        <v>41639</v>
      </c>
    </row>
    <row r="15" spans="1:16" s="14" customFormat="1" ht="20.100000000000001" hidden="1" customHeight="1" x14ac:dyDescent="0.2">
      <c r="A15" s="13"/>
      <c r="B15" s="13"/>
      <c r="C15" s="13"/>
      <c r="D15" s="13"/>
      <c r="E15" s="13"/>
      <c r="F15" s="13"/>
      <c r="G15" s="67" t="s">
        <v>13</v>
      </c>
      <c r="H15" s="68"/>
      <c r="I15" s="66">
        <f>SUM(I14:I14)</f>
        <v>1800000</v>
      </c>
      <c r="J15" s="66">
        <f>SUM(J14:J14)</f>
        <v>900000</v>
      </c>
      <c r="K15" s="66">
        <f>SUM(K14:K14)</f>
        <v>900000</v>
      </c>
      <c r="L15" s="13"/>
      <c r="M15" s="13"/>
      <c r="N15" s="53"/>
    </row>
    <row r="16" spans="1:16" s="14" customFormat="1" ht="14.25" customHeight="1" x14ac:dyDescent="0.2">
      <c r="A16" s="240" t="s">
        <v>155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</row>
    <row r="17" spans="1:15" s="14" customFormat="1" ht="99.75" customHeight="1" x14ac:dyDescent="0.2">
      <c r="A17" s="137">
        <v>1</v>
      </c>
      <c r="B17" s="317" t="s">
        <v>147</v>
      </c>
      <c r="C17" s="235" t="s">
        <v>12</v>
      </c>
      <c r="D17" s="235" t="s">
        <v>129</v>
      </c>
      <c r="E17" s="61" t="s">
        <v>156</v>
      </c>
      <c r="F17" s="61" t="s">
        <v>156</v>
      </c>
      <c r="G17" s="74" t="s">
        <v>157</v>
      </c>
      <c r="H17" s="191"/>
      <c r="I17" s="127">
        <v>704125</v>
      </c>
      <c r="J17" s="119">
        <v>0</v>
      </c>
      <c r="K17" s="119">
        <f t="shared" ref="K17:K22" si="0">I17</f>
        <v>704125</v>
      </c>
      <c r="L17" s="201">
        <v>9400</v>
      </c>
      <c r="M17" s="59">
        <v>41640</v>
      </c>
      <c r="N17" s="59"/>
      <c r="O17" s="62">
        <v>41698</v>
      </c>
    </row>
    <row r="18" spans="1:15" s="14" customFormat="1" ht="144" customHeight="1" x14ac:dyDescent="0.2">
      <c r="A18" s="137">
        <v>2</v>
      </c>
      <c r="B18" s="317" t="s">
        <v>147</v>
      </c>
      <c r="C18" s="235" t="s">
        <v>12</v>
      </c>
      <c r="D18" s="235" t="s">
        <v>129</v>
      </c>
      <c r="E18" s="61" t="s">
        <v>79</v>
      </c>
      <c r="F18" s="60" t="s">
        <v>158</v>
      </c>
      <c r="G18" s="74" t="s">
        <v>264</v>
      </c>
      <c r="H18" s="191"/>
      <c r="I18" s="127">
        <v>2089028</v>
      </c>
      <c r="J18" s="119">
        <v>0</v>
      </c>
      <c r="K18" s="119">
        <f t="shared" si="0"/>
        <v>2089028</v>
      </c>
      <c r="L18" s="201">
        <v>77</v>
      </c>
      <c r="M18" s="59">
        <v>41671</v>
      </c>
      <c r="N18" s="59"/>
      <c r="O18" s="62">
        <v>41759</v>
      </c>
    </row>
    <row r="19" spans="1:15" s="14" customFormat="1" ht="87" customHeight="1" x14ac:dyDescent="0.2">
      <c r="A19" s="137">
        <v>3</v>
      </c>
      <c r="B19" s="317" t="s">
        <v>147</v>
      </c>
      <c r="C19" s="235" t="s">
        <v>12</v>
      </c>
      <c r="D19" s="235" t="s">
        <v>129</v>
      </c>
      <c r="E19" s="61" t="s">
        <v>79</v>
      </c>
      <c r="F19" s="60" t="s">
        <v>159</v>
      </c>
      <c r="G19" s="74" t="s">
        <v>160</v>
      </c>
      <c r="H19" s="191"/>
      <c r="I19" s="127">
        <v>1694388</v>
      </c>
      <c r="J19" s="119">
        <v>0</v>
      </c>
      <c r="K19" s="119">
        <f t="shared" si="0"/>
        <v>1694388</v>
      </c>
      <c r="L19" s="201">
        <v>99</v>
      </c>
      <c r="M19" s="59">
        <v>41640</v>
      </c>
      <c r="N19" s="59"/>
      <c r="O19" s="62">
        <v>41729</v>
      </c>
    </row>
    <row r="20" spans="1:15" s="14" customFormat="1" ht="44.25" customHeight="1" thickBot="1" x14ac:dyDescent="0.25">
      <c r="A20" s="137">
        <v>4</v>
      </c>
      <c r="B20" s="317" t="s">
        <v>147</v>
      </c>
      <c r="C20" s="236" t="s">
        <v>12</v>
      </c>
      <c r="D20" s="236" t="s">
        <v>129</v>
      </c>
      <c r="E20" s="241" t="s">
        <v>161</v>
      </c>
      <c r="F20" s="196" t="s">
        <v>162</v>
      </c>
      <c r="G20" s="86" t="s">
        <v>163</v>
      </c>
      <c r="H20" s="13"/>
      <c r="I20" s="242">
        <v>585555</v>
      </c>
      <c r="J20" s="243">
        <v>0</v>
      </c>
      <c r="K20" s="243">
        <f>I20</f>
        <v>585555</v>
      </c>
      <c r="L20" s="201">
        <v>457</v>
      </c>
      <c r="M20" s="59">
        <v>41640</v>
      </c>
      <c r="N20" s="59"/>
      <c r="O20" s="62">
        <v>41698</v>
      </c>
    </row>
    <row r="21" spans="1:15" s="14" customFormat="1" ht="22.5" customHeight="1" x14ac:dyDescent="0.2">
      <c r="A21" s="244"/>
      <c r="B21" s="245"/>
      <c r="C21" s="246"/>
      <c r="D21" s="246"/>
      <c r="E21" s="247"/>
      <c r="F21" s="247"/>
      <c r="G21" s="453" t="s">
        <v>164</v>
      </c>
      <c r="H21" s="256"/>
      <c r="I21" s="248">
        <v>101462.12</v>
      </c>
      <c r="J21" s="249">
        <v>0</v>
      </c>
      <c r="K21" s="257">
        <f t="shared" si="0"/>
        <v>101462.12</v>
      </c>
      <c r="L21" s="118">
        <f>SUM(L17:L20)</f>
        <v>10033</v>
      </c>
      <c r="M21" s="194"/>
      <c r="N21" s="194"/>
      <c r="O21" s="195"/>
    </row>
    <row r="22" spans="1:15" s="14" customFormat="1" ht="25.5" customHeight="1" x14ac:dyDescent="0.2">
      <c r="A22" s="13"/>
      <c r="B22" s="39"/>
      <c r="C22" s="20"/>
      <c r="D22" s="20"/>
      <c r="E22" s="196"/>
      <c r="F22" s="196"/>
      <c r="G22" s="454" t="s">
        <v>165</v>
      </c>
      <c r="H22" s="191"/>
      <c r="I22" s="127">
        <v>101462.12</v>
      </c>
      <c r="J22" s="119">
        <v>0</v>
      </c>
      <c r="K22" s="258">
        <f t="shared" si="0"/>
        <v>101462.12</v>
      </c>
      <c r="L22" s="121"/>
      <c r="M22" s="194"/>
      <c r="N22" s="194"/>
      <c r="O22" s="195"/>
    </row>
    <row r="23" spans="1:15" s="14" customFormat="1" ht="18" customHeight="1" thickBot="1" x14ac:dyDescent="0.25">
      <c r="A23" s="13"/>
      <c r="B23" s="39"/>
      <c r="C23" s="20"/>
      <c r="D23" s="20"/>
      <c r="E23" s="196"/>
      <c r="F23" s="196"/>
      <c r="G23" s="250" t="s">
        <v>166</v>
      </c>
      <c r="H23" s="259"/>
      <c r="I23" s="204">
        <f>SUM(I17:I22)</f>
        <v>5276020.24</v>
      </c>
      <c r="J23" s="204">
        <f t="shared" ref="J23:K23" si="1">SUM(J17:J22)</f>
        <v>0</v>
      </c>
      <c r="K23" s="220">
        <f t="shared" si="1"/>
        <v>5276020.24</v>
      </c>
      <c r="L23" s="121"/>
      <c r="M23" s="194"/>
      <c r="N23" s="194"/>
      <c r="O23" s="195"/>
    </row>
    <row r="24" spans="1:15" s="14" customFormat="1" ht="13.5" customHeight="1" x14ac:dyDescent="0.2">
      <c r="B24" s="251"/>
      <c r="J24" s="87"/>
    </row>
    <row r="25" spans="1:15" s="14" customFormat="1" ht="15.75" customHeight="1" x14ac:dyDescent="0.2">
      <c r="A25" s="14" t="s">
        <v>268</v>
      </c>
    </row>
    <row r="26" spans="1:15" s="14" customFormat="1" x14ac:dyDescent="0.2"/>
    <row r="27" spans="1:15" s="14" customFormat="1" x14ac:dyDescent="0.2"/>
    <row r="28" spans="1:15" s="14" customFormat="1" x14ac:dyDescent="0.2"/>
    <row r="29" spans="1:15" s="14" customFormat="1" x14ac:dyDescent="0.2"/>
    <row r="30" spans="1:15" s="14" customFormat="1" x14ac:dyDescent="0.2"/>
    <row r="31" spans="1:15" s="14" customFormat="1" x14ac:dyDescent="0.2"/>
    <row r="33" spans="9:11" x14ac:dyDescent="0.2">
      <c r="J33" s="26"/>
    </row>
    <row r="34" spans="9:11" x14ac:dyDescent="0.2">
      <c r="K34" s="26"/>
    </row>
    <row r="35" spans="9:11" x14ac:dyDescent="0.2">
      <c r="I35" s="48"/>
      <c r="J35" s="49"/>
    </row>
  </sheetData>
  <mergeCells count="17">
    <mergeCell ref="A12:A13"/>
    <mergeCell ref="C12:C13"/>
    <mergeCell ref="D12:D13"/>
    <mergeCell ref="E12:E13"/>
    <mergeCell ref="F12:F13"/>
    <mergeCell ref="K3:O3"/>
    <mergeCell ref="K4:O4"/>
    <mergeCell ref="K6:O6"/>
    <mergeCell ref="K7:O7"/>
    <mergeCell ref="A10:B10"/>
    <mergeCell ref="L12:L13"/>
    <mergeCell ref="M12:O12"/>
    <mergeCell ref="G12:G13"/>
    <mergeCell ref="H12:H13"/>
    <mergeCell ref="I12:I13"/>
    <mergeCell ref="J12:J13"/>
    <mergeCell ref="K12:K13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499984740745262"/>
  </sheetPr>
  <dimension ref="A1:M19"/>
  <sheetViews>
    <sheetView workbookViewId="0">
      <selection activeCell="A8" sqref="A8:I8"/>
    </sheetView>
  </sheetViews>
  <sheetFormatPr baseColWidth="10" defaultRowHeight="12.75" x14ac:dyDescent="0.2"/>
  <cols>
    <col min="1" max="1" width="4.7109375" customWidth="1"/>
    <col min="2" max="2" width="13.7109375" customWidth="1"/>
    <col min="3" max="3" width="11.7109375" customWidth="1"/>
    <col min="4" max="6" width="13.7109375" customWidth="1"/>
    <col min="7" max="7" width="31.7109375" customWidth="1"/>
    <col min="8" max="10" width="15.7109375" customWidth="1"/>
    <col min="11" max="11" width="14.7109375" customWidth="1"/>
    <col min="12" max="13" width="7.7109375" customWidth="1"/>
  </cols>
  <sheetData>
    <row r="1" spans="1:13" ht="15" x14ac:dyDescent="0.2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28"/>
    </row>
    <row r="2" spans="1:13" ht="15" x14ac:dyDescent="0.2">
      <c r="A2" s="1"/>
      <c r="B2" s="1"/>
      <c r="C2" s="1"/>
      <c r="D2" s="1"/>
      <c r="E2" s="2"/>
      <c r="F2" s="2"/>
      <c r="G2" s="2"/>
      <c r="H2" s="2"/>
      <c r="I2" s="2"/>
      <c r="J2" s="494"/>
      <c r="K2" s="494"/>
      <c r="L2" s="494"/>
      <c r="M2" s="494"/>
    </row>
    <row r="3" spans="1:13" ht="15" x14ac:dyDescent="0.2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1"/>
      <c r="B4" s="1"/>
      <c r="C4" s="1"/>
      <c r="D4" s="1"/>
      <c r="E4" s="1"/>
      <c r="F4" s="2"/>
      <c r="G4" s="2"/>
      <c r="H4" s="2"/>
      <c r="I4" s="2"/>
      <c r="J4" s="495" t="s">
        <v>52</v>
      </c>
      <c r="K4" s="496"/>
      <c r="L4" s="496"/>
      <c r="M4" s="496"/>
    </row>
    <row r="5" spans="1:13" x14ac:dyDescent="0.2">
      <c r="A5" s="1"/>
      <c r="B5" s="1"/>
      <c r="C5" s="1"/>
      <c r="D5" s="1"/>
      <c r="E5" s="1"/>
      <c r="F5" s="2"/>
      <c r="G5" s="2"/>
      <c r="H5" s="2"/>
      <c r="I5" s="2"/>
      <c r="J5" s="178"/>
      <c r="K5" s="178"/>
      <c r="L5" s="8"/>
      <c r="M5" s="179" t="s">
        <v>0</v>
      </c>
    </row>
    <row r="6" spans="1:13" x14ac:dyDescent="0.2">
      <c r="A6" s="1"/>
      <c r="B6" s="1"/>
      <c r="C6" s="1"/>
      <c r="D6" s="1"/>
      <c r="E6" s="1"/>
      <c r="F6" s="2"/>
      <c r="G6" s="2"/>
      <c r="H6" s="2"/>
      <c r="I6" s="2"/>
      <c r="J6" s="178"/>
      <c r="K6" s="178"/>
      <c r="L6" s="8"/>
      <c r="M6" s="179"/>
    </row>
    <row r="7" spans="1:13" ht="14.25" x14ac:dyDescent="0.2">
      <c r="A7" s="50" t="s">
        <v>74</v>
      </c>
      <c r="B7" s="50"/>
      <c r="C7" s="50"/>
      <c r="D7" s="1"/>
      <c r="E7" s="5"/>
      <c r="F7" s="3"/>
      <c r="G7" s="3"/>
      <c r="H7" s="3"/>
      <c r="I7" s="3"/>
      <c r="J7" s="496" t="s">
        <v>18</v>
      </c>
      <c r="K7" s="496"/>
      <c r="L7" s="496"/>
      <c r="M7" s="496"/>
    </row>
    <row r="8" spans="1:13" ht="14.25" x14ac:dyDescent="0.2">
      <c r="A8" s="497" t="s">
        <v>302</v>
      </c>
      <c r="B8" s="497"/>
      <c r="C8" s="497"/>
      <c r="D8" s="497"/>
      <c r="E8" s="497"/>
      <c r="F8" s="497"/>
      <c r="G8" s="497"/>
      <c r="H8" s="497"/>
      <c r="I8" s="497"/>
      <c r="J8" s="24"/>
      <c r="K8" s="13"/>
      <c r="L8" s="30"/>
      <c r="M8" s="179" t="s">
        <v>1</v>
      </c>
    </row>
    <row r="9" spans="1:13" ht="15" x14ac:dyDescent="0.2">
      <c r="A9" s="498"/>
      <c r="B9" s="498"/>
      <c r="C9" s="498"/>
      <c r="D9" s="498"/>
      <c r="E9" s="498"/>
      <c r="F9" s="36"/>
      <c r="G9" s="36"/>
      <c r="H9" s="36"/>
      <c r="I9" s="36"/>
      <c r="J9" s="36"/>
      <c r="K9" s="31"/>
      <c r="L9" s="31"/>
      <c r="M9" s="32"/>
    </row>
    <row r="10" spans="1:13" ht="21" customHeight="1" x14ac:dyDescent="0.2">
      <c r="A10" s="493" t="s">
        <v>8</v>
      </c>
      <c r="B10" s="132" t="s">
        <v>146</v>
      </c>
      <c r="C10" s="493" t="s">
        <v>15</v>
      </c>
      <c r="D10" s="493" t="s">
        <v>2</v>
      </c>
      <c r="E10" s="493" t="s">
        <v>3</v>
      </c>
      <c r="F10" s="493" t="s">
        <v>4</v>
      </c>
      <c r="G10" s="493" t="s">
        <v>5</v>
      </c>
      <c r="H10" s="493" t="s">
        <v>21</v>
      </c>
      <c r="I10" s="493" t="s">
        <v>6</v>
      </c>
      <c r="J10" s="493" t="s">
        <v>20</v>
      </c>
      <c r="K10" s="493" t="s">
        <v>27</v>
      </c>
      <c r="L10" s="493" t="s">
        <v>7</v>
      </c>
      <c r="M10" s="493"/>
    </row>
    <row r="11" spans="1:13" x14ac:dyDescent="0.2">
      <c r="A11" s="493"/>
      <c r="B11" s="177" t="s">
        <v>9</v>
      </c>
      <c r="C11" s="493"/>
      <c r="D11" s="493"/>
      <c r="E11" s="493"/>
      <c r="F11" s="493"/>
      <c r="G11" s="493"/>
      <c r="H11" s="493"/>
      <c r="I11" s="493"/>
      <c r="J11" s="493"/>
      <c r="K11" s="493"/>
      <c r="L11" s="177" t="s">
        <v>10</v>
      </c>
      <c r="M11" s="177" t="s">
        <v>19</v>
      </c>
    </row>
    <row r="12" spans="1:13" ht="62.25" customHeight="1" thickBot="1" x14ac:dyDescent="0.25">
      <c r="A12" s="216">
        <v>1</v>
      </c>
      <c r="B12" s="224" t="s">
        <v>147</v>
      </c>
      <c r="C12" s="137" t="s">
        <v>12</v>
      </c>
      <c r="D12" s="217" t="s">
        <v>148</v>
      </c>
      <c r="E12" s="205" t="s">
        <v>55</v>
      </c>
      <c r="F12" s="205" t="s">
        <v>55</v>
      </c>
      <c r="G12" s="86" t="s">
        <v>269</v>
      </c>
      <c r="H12" s="184">
        <v>48957392</v>
      </c>
      <c r="I12" s="138">
        <v>24478696</v>
      </c>
      <c r="J12" s="138">
        <v>24478696</v>
      </c>
      <c r="K12" s="201">
        <v>83769</v>
      </c>
      <c r="L12" s="16">
        <v>41730</v>
      </c>
      <c r="M12" s="16">
        <v>41974</v>
      </c>
    </row>
    <row r="13" spans="1:13" x14ac:dyDescent="0.2">
      <c r="A13" s="19"/>
      <c r="B13" s="20"/>
      <c r="C13" s="71"/>
      <c r="D13" s="20"/>
      <c r="E13" s="185"/>
      <c r="F13" s="185"/>
      <c r="G13" s="218" t="s">
        <v>77</v>
      </c>
      <c r="H13" s="199">
        <f>SUM(H12:H12)</f>
        <v>48957392</v>
      </c>
      <c r="I13" s="199">
        <f>SUM(I12:I12)</f>
        <v>24478696</v>
      </c>
      <c r="J13" s="434">
        <f>SUM(J12:J12)</f>
        <v>24478696</v>
      </c>
      <c r="K13" s="186"/>
      <c r="L13" s="187"/>
      <c r="M13" s="187"/>
    </row>
    <row r="14" spans="1:13" ht="27.75" customHeight="1" x14ac:dyDescent="0.2">
      <c r="A14" s="19"/>
      <c r="B14" s="20"/>
      <c r="C14" s="71"/>
      <c r="D14" s="20"/>
      <c r="E14" s="185"/>
      <c r="F14" s="185"/>
      <c r="G14" s="454" t="s">
        <v>68</v>
      </c>
      <c r="H14" s="73">
        <v>1113182.1200000001</v>
      </c>
      <c r="I14" s="399">
        <v>530918.19999999995</v>
      </c>
      <c r="J14" s="435">
        <v>582263.92000000004</v>
      </c>
      <c r="K14" s="186"/>
      <c r="L14" s="187"/>
      <c r="M14" s="187"/>
    </row>
    <row r="15" spans="1:13" x14ac:dyDescent="0.2">
      <c r="A15" s="19"/>
      <c r="B15" s="20"/>
      <c r="C15" s="71"/>
      <c r="D15" s="20"/>
      <c r="E15" s="185"/>
      <c r="F15" s="185"/>
      <c r="G15" s="454" t="s">
        <v>56</v>
      </c>
      <c r="H15" s="73">
        <v>10000</v>
      </c>
      <c r="I15" s="399">
        <f>H15*0.5</f>
        <v>5000</v>
      </c>
      <c r="J15" s="435">
        <f>H15*0.5</f>
        <v>5000</v>
      </c>
      <c r="K15" s="186"/>
      <c r="L15" s="187"/>
      <c r="M15" s="187"/>
    </row>
    <row r="16" spans="1:13" ht="20.100000000000001" customHeight="1" thickBot="1" x14ac:dyDescent="0.25">
      <c r="A16" s="55"/>
      <c r="B16" s="56"/>
      <c r="C16" s="56"/>
      <c r="D16" s="56"/>
      <c r="E16" s="34"/>
      <c r="F16" s="34"/>
      <c r="G16" s="219" t="s">
        <v>13</v>
      </c>
      <c r="H16" s="204">
        <f>H15+H14+H13</f>
        <v>50080574.119999997</v>
      </c>
      <c r="I16" s="204">
        <f t="shared" ref="I16:J16" si="0">I15+I14+I13</f>
        <v>25014614.199999999</v>
      </c>
      <c r="J16" s="220">
        <f t="shared" si="0"/>
        <v>25065959.920000002</v>
      </c>
      <c r="K16" s="115">
        <f>SUM(K12:K12)</f>
        <v>83769</v>
      </c>
      <c r="L16" s="18"/>
      <c r="M16" s="18"/>
    </row>
    <row r="17" spans="8:10" x14ac:dyDescent="0.2">
      <c r="H17" s="188"/>
      <c r="I17" s="189"/>
      <c r="J17" s="189"/>
    </row>
    <row r="18" spans="8:10" x14ac:dyDescent="0.2">
      <c r="H18" s="190"/>
      <c r="I18" s="192"/>
      <c r="J18" s="190"/>
    </row>
    <row r="19" spans="8:10" x14ac:dyDescent="0.2">
      <c r="H19" s="202"/>
    </row>
  </sheetData>
  <mergeCells count="16">
    <mergeCell ref="L10:M10"/>
    <mergeCell ref="G10:G11"/>
    <mergeCell ref="H10:H11"/>
    <mergeCell ref="I10:I11"/>
    <mergeCell ref="J10:J11"/>
    <mergeCell ref="K10:K11"/>
    <mergeCell ref="J2:M2"/>
    <mergeCell ref="J4:M4"/>
    <mergeCell ref="A8:I8"/>
    <mergeCell ref="A9:E9"/>
    <mergeCell ref="J7:M7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 DE OCTUBRE DE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70"/>
  <sheetViews>
    <sheetView workbookViewId="0">
      <selection activeCell="A8" sqref="A8:D8"/>
    </sheetView>
  </sheetViews>
  <sheetFormatPr baseColWidth="10" defaultRowHeight="10.5" x14ac:dyDescent="0.15"/>
  <cols>
    <col min="1" max="1" width="4.7109375" style="18" customWidth="1"/>
    <col min="2" max="2" width="13.7109375" style="94" customWidth="1"/>
    <col min="3" max="3" width="11.7109375" style="18" customWidth="1"/>
    <col min="4" max="6" width="13.7109375" style="18" customWidth="1"/>
    <col min="7" max="7" width="31.7109375" style="18" customWidth="1"/>
    <col min="8" max="10" width="16.7109375" style="153" customWidth="1"/>
    <col min="11" max="11" width="12.85546875" style="153" customWidth="1"/>
    <col min="12" max="13" width="7.7109375" style="153" customWidth="1"/>
    <col min="14" max="14" width="2" style="18" customWidth="1"/>
    <col min="15" max="16384" width="11.42578125" style="18"/>
  </cols>
  <sheetData>
    <row r="1" spans="1:14" s="3" customFormat="1" ht="15" customHeight="1" x14ac:dyDescent="0.1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4" s="1" customFormat="1" ht="15" x14ac:dyDescent="0.2">
      <c r="A2" s="3"/>
      <c r="B2" s="416"/>
      <c r="C2" s="3"/>
      <c r="D2" s="3"/>
      <c r="E2" s="2"/>
      <c r="F2" s="2"/>
      <c r="G2" s="2"/>
      <c r="H2" s="416"/>
      <c r="I2" s="416"/>
      <c r="J2" s="528"/>
      <c r="K2" s="528"/>
      <c r="L2" s="528"/>
      <c r="M2" s="528"/>
      <c r="N2" s="3"/>
    </row>
    <row r="3" spans="1:14" s="1" customFormat="1" ht="15" x14ac:dyDescent="0.15">
      <c r="A3" s="3"/>
      <c r="B3" s="416"/>
      <c r="C3" s="3"/>
      <c r="D3" s="21"/>
      <c r="E3" s="21"/>
      <c r="F3" s="21"/>
      <c r="G3" s="21"/>
      <c r="H3" s="89"/>
      <c r="I3" s="89"/>
      <c r="J3" s="89"/>
      <c r="K3" s="89"/>
      <c r="L3" s="89"/>
      <c r="M3" s="89"/>
      <c r="N3" s="3"/>
    </row>
    <row r="4" spans="1:14" s="1" customFormat="1" ht="12" customHeight="1" x14ac:dyDescent="0.15">
      <c r="A4" s="3"/>
      <c r="B4" s="416"/>
      <c r="C4" s="3"/>
      <c r="D4" s="3"/>
      <c r="E4" s="3"/>
      <c r="F4" s="2"/>
      <c r="G4" s="2"/>
      <c r="H4" s="408"/>
      <c r="I4" s="408"/>
      <c r="J4" s="496" t="s">
        <v>52</v>
      </c>
      <c r="K4" s="496"/>
      <c r="L4" s="496"/>
      <c r="M4" s="496"/>
      <c r="N4" s="3"/>
    </row>
    <row r="5" spans="1:14" s="1" customFormat="1" ht="12.75" x14ac:dyDescent="0.15">
      <c r="A5" s="3"/>
      <c r="B5" s="416"/>
      <c r="C5" s="3"/>
      <c r="D5" s="3"/>
      <c r="E5" s="3"/>
      <c r="F5" s="2"/>
      <c r="G5" s="2"/>
      <c r="H5" s="416"/>
      <c r="I5" s="416"/>
      <c r="J5" s="90"/>
      <c r="K5" s="397"/>
      <c r="L5" s="27"/>
      <c r="M5" s="27" t="s">
        <v>0</v>
      </c>
      <c r="N5" s="3"/>
    </row>
    <row r="6" spans="1:14" s="1" customFormat="1" ht="12.75" x14ac:dyDescent="0.15">
      <c r="A6" s="3"/>
      <c r="B6" s="416"/>
      <c r="C6" s="3"/>
      <c r="D6" s="3"/>
      <c r="E6" s="3"/>
      <c r="F6" s="2"/>
      <c r="G6" s="2"/>
      <c r="H6" s="416"/>
      <c r="I6" s="416"/>
      <c r="J6" s="90"/>
      <c r="K6" s="397"/>
      <c r="L6" s="27"/>
      <c r="M6" s="27"/>
      <c r="N6" s="3"/>
    </row>
    <row r="7" spans="1:14" s="1" customFormat="1" ht="14.25" x14ac:dyDescent="0.15">
      <c r="A7" s="29" t="s">
        <v>74</v>
      </c>
      <c r="B7" s="29"/>
      <c r="C7" s="29"/>
      <c r="D7" s="29"/>
      <c r="E7" s="5"/>
      <c r="F7" s="3"/>
      <c r="G7" s="3"/>
      <c r="H7" s="408"/>
      <c r="I7" s="408"/>
      <c r="J7" s="496" t="s">
        <v>18</v>
      </c>
      <c r="K7" s="496"/>
      <c r="L7" s="496"/>
      <c r="M7" s="496"/>
      <c r="N7" s="3"/>
    </row>
    <row r="8" spans="1:14" s="1" customFormat="1" ht="14.25" x14ac:dyDescent="0.2">
      <c r="A8" s="497" t="s">
        <v>303</v>
      </c>
      <c r="B8" s="497"/>
      <c r="C8" s="497"/>
      <c r="D8" s="497"/>
      <c r="E8" s="497"/>
      <c r="F8" s="497"/>
      <c r="G8" s="497"/>
      <c r="H8" s="91"/>
      <c r="I8" s="91"/>
      <c r="J8" s="91"/>
      <c r="K8" s="92"/>
      <c r="L8" s="92"/>
      <c r="M8" s="27" t="s">
        <v>1</v>
      </c>
      <c r="N8" s="3"/>
    </row>
    <row r="9" spans="1:14" ht="15" x14ac:dyDescent="0.15">
      <c r="A9" s="498"/>
      <c r="B9" s="498"/>
      <c r="C9" s="498"/>
      <c r="D9" s="498"/>
      <c r="E9" s="498"/>
      <c r="F9" s="498"/>
      <c r="G9" s="498"/>
      <c r="H9" s="398"/>
      <c r="I9" s="398"/>
      <c r="J9" s="31"/>
      <c r="K9" s="31"/>
      <c r="L9" s="31"/>
      <c r="M9" s="93"/>
    </row>
    <row r="10" spans="1:14" s="33" customFormat="1" ht="23.1" customHeight="1" x14ac:dyDescent="0.15">
      <c r="A10" s="525" t="s">
        <v>8</v>
      </c>
      <c r="B10" s="132" t="s">
        <v>146</v>
      </c>
      <c r="C10" s="493" t="s">
        <v>15</v>
      </c>
      <c r="D10" s="493" t="s">
        <v>2</v>
      </c>
      <c r="E10" s="493" t="s">
        <v>3</v>
      </c>
      <c r="F10" s="493" t="s">
        <v>4</v>
      </c>
      <c r="G10" s="493" t="s">
        <v>5</v>
      </c>
      <c r="H10" s="525" t="s">
        <v>53</v>
      </c>
      <c r="I10" s="493" t="s">
        <v>42</v>
      </c>
      <c r="J10" s="493" t="s">
        <v>43</v>
      </c>
      <c r="K10" s="493" t="s">
        <v>27</v>
      </c>
      <c r="L10" s="493" t="s">
        <v>7</v>
      </c>
      <c r="M10" s="493"/>
    </row>
    <row r="11" spans="1:14" s="33" customFormat="1" ht="23.1" customHeight="1" x14ac:dyDescent="0.15">
      <c r="A11" s="526"/>
      <c r="B11" s="396" t="s">
        <v>9</v>
      </c>
      <c r="C11" s="493"/>
      <c r="D11" s="493"/>
      <c r="E11" s="493"/>
      <c r="F11" s="493"/>
      <c r="G11" s="493"/>
      <c r="H11" s="526"/>
      <c r="I11" s="493"/>
      <c r="J11" s="493"/>
      <c r="K11" s="493"/>
      <c r="L11" s="396" t="s">
        <v>10</v>
      </c>
      <c r="M11" s="396" t="s">
        <v>19</v>
      </c>
    </row>
    <row r="12" spans="1:14" s="33" customFormat="1" ht="15.75" customHeight="1" x14ac:dyDescent="0.15">
      <c r="A12" s="502" t="s">
        <v>51</v>
      </c>
      <c r="B12" s="502"/>
      <c r="C12" s="502"/>
      <c r="D12" s="502"/>
      <c r="E12" s="71"/>
      <c r="F12" s="71"/>
      <c r="G12" s="123"/>
      <c r="H12" s="124"/>
      <c r="I12" s="124"/>
      <c r="J12" s="124"/>
      <c r="K12" s="121"/>
      <c r="L12" s="116"/>
      <c r="M12" s="116"/>
    </row>
    <row r="13" spans="1:14" s="33" customFormat="1" ht="35.25" customHeight="1" x14ac:dyDescent="0.15">
      <c r="A13" s="200">
        <v>1</v>
      </c>
      <c r="B13" s="406" t="s">
        <v>147</v>
      </c>
      <c r="C13" s="200" t="s">
        <v>12</v>
      </c>
      <c r="D13" s="200" t="s">
        <v>149</v>
      </c>
      <c r="E13" s="174" t="s">
        <v>85</v>
      </c>
      <c r="F13" s="174" t="s">
        <v>85</v>
      </c>
      <c r="G13" s="430" t="s">
        <v>87</v>
      </c>
      <c r="H13" s="414">
        <v>1974812.37</v>
      </c>
      <c r="I13" s="412">
        <v>1382368.66</v>
      </c>
      <c r="J13" s="412">
        <v>592443.71</v>
      </c>
      <c r="K13" s="142">
        <v>5052</v>
      </c>
      <c r="L13" s="290">
        <v>41791</v>
      </c>
      <c r="M13" s="290">
        <v>41974</v>
      </c>
    </row>
    <row r="14" spans="1:14" s="33" customFormat="1" ht="62.25" customHeight="1" x14ac:dyDescent="0.15">
      <c r="A14" s="404">
        <v>2</v>
      </c>
      <c r="B14" s="401" t="s">
        <v>147</v>
      </c>
      <c r="C14" s="404" t="s">
        <v>12</v>
      </c>
      <c r="D14" s="404" t="s">
        <v>149</v>
      </c>
      <c r="E14" s="320" t="s">
        <v>104</v>
      </c>
      <c r="F14" s="320" t="s">
        <v>86</v>
      </c>
      <c r="G14" s="430" t="s">
        <v>204</v>
      </c>
      <c r="H14" s="414">
        <v>384047.19</v>
      </c>
      <c r="I14" s="412">
        <v>268833.03000000003</v>
      </c>
      <c r="J14" s="412">
        <v>115214</v>
      </c>
      <c r="K14" s="411">
        <v>5199</v>
      </c>
      <c r="L14" s="409">
        <v>41852</v>
      </c>
      <c r="M14" s="409">
        <v>41974</v>
      </c>
    </row>
    <row r="15" spans="1:14" s="33" customFormat="1" ht="40.5" customHeight="1" x14ac:dyDescent="0.15">
      <c r="A15" s="200">
        <v>3</v>
      </c>
      <c r="B15" s="406" t="s">
        <v>147</v>
      </c>
      <c r="C15" s="200" t="s">
        <v>12</v>
      </c>
      <c r="D15" s="200" t="s">
        <v>149</v>
      </c>
      <c r="E15" s="174" t="s">
        <v>207</v>
      </c>
      <c r="F15" s="174" t="s">
        <v>207</v>
      </c>
      <c r="G15" s="431" t="s">
        <v>208</v>
      </c>
      <c r="H15" s="414">
        <v>469192.88</v>
      </c>
      <c r="I15" s="412">
        <v>328435.02</v>
      </c>
      <c r="J15" s="412">
        <v>140757.87</v>
      </c>
      <c r="K15" s="148">
        <v>3869</v>
      </c>
      <c r="L15" s="290">
        <v>41852</v>
      </c>
      <c r="M15" s="290">
        <v>41974</v>
      </c>
    </row>
    <row r="16" spans="1:14" s="33" customFormat="1" ht="49.5" customHeight="1" x14ac:dyDescent="0.15">
      <c r="A16" s="200">
        <v>4</v>
      </c>
      <c r="B16" s="406" t="s">
        <v>147</v>
      </c>
      <c r="C16" s="200" t="s">
        <v>12</v>
      </c>
      <c r="D16" s="200" t="s">
        <v>149</v>
      </c>
      <c r="E16" s="174" t="s">
        <v>122</v>
      </c>
      <c r="F16" s="174" t="s">
        <v>122</v>
      </c>
      <c r="G16" s="431" t="s">
        <v>209</v>
      </c>
      <c r="H16" s="414">
        <v>619291.64</v>
      </c>
      <c r="I16" s="412">
        <v>433504.15</v>
      </c>
      <c r="J16" s="412">
        <v>185787.49</v>
      </c>
      <c r="K16" s="148">
        <v>26874</v>
      </c>
      <c r="L16" s="290">
        <v>41852</v>
      </c>
      <c r="M16" s="290">
        <v>41974</v>
      </c>
    </row>
    <row r="17" spans="1:13" s="33" customFormat="1" ht="38.25" customHeight="1" x14ac:dyDescent="0.15">
      <c r="A17" s="200">
        <v>5</v>
      </c>
      <c r="B17" s="406" t="s">
        <v>147</v>
      </c>
      <c r="C17" s="200" t="s">
        <v>12</v>
      </c>
      <c r="D17" s="200" t="s">
        <v>149</v>
      </c>
      <c r="E17" s="174" t="s">
        <v>210</v>
      </c>
      <c r="F17" s="174" t="s">
        <v>211</v>
      </c>
      <c r="G17" s="431" t="s">
        <v>212</v>
      </c>
      <c r="H17" s="414">
        <v>657025.42000000004</v>
      </c>
      <c r="I17" s="412">
        <v>459917.79</v>
      </c>
      <c r="J17" s="412">
        <v>197107.63</v>
      </c>
      <c r="K17" s="148">
        <v>11180</v>
      </c>
      <c r="L17" s="290">
        <v>41852</v>
      </c>
      <c r="M17" s="290">
        <v>41974</v>
      </c>
    </row>
    <row r="18" spans="1:13" s="33" customFormat="1" ht="30.75" customHeight="1" x14ac:dyDescent="0.15">
      <c r="A18" s="200">
        <v>6</v>
      </c>
      <c r="B18" s="406" t="s">
        <v>147</v>
      </c>
      <c r="C18" s="200" t="s">
        <v>12</v>
      </c>
      <c r="D18" s="200" t="s">
        <v>149</v>
      </c>
      <c r="E18" s="413" t="s">
        <v>236</v>
      </c>
      <c r="F18" s="413" t="s">
        <v>236</v>
      </c>
      <c r="G18" s="430" t="s">
        <v>213</v>
      </c>
      <c r="H18" s="414">
        <v>123246.49</v>
      </c>
      <c r="I18" s="412">
        <v>86272.54</v>
      </c>
      <c r="J18" s="412">
        <v>36973.949999999997</v>
      </c>
      <c r="K18" s="148">
        <v>2625</v>
      </c>
      <c r="L18" s="290">
        <v>41852</v>
      </c>
      <c r="M18" s="290">
        <v>41974</v>
      </c>
    </row>
    <row r="19" spans="1:13" s="33" customFormat="1" ht="37.5" customHeight="1" x14ac:dyDescent="0.15">
      <c r="A19" s="200">
        <v>7</v>
      </c>
      <c r="B19" s="406" t="s">
        <v>147</v>
      </c>
      <c r="C19" s="200" t="s">
        <v>12</v>
      </c>
      <c r="D19" s="200" t="s">
        <v>149</v>
      </c>
      <c r="E19" s="413" t="s">
        <v>247</v>
      </c>
      <c r="F19" s="413" t="s">
        <v>247</v>
      </c>
      <c r="G19" s="431" t="s">
        <v>245</v>
      </c>
      <c r="H19" s="414">
        <v>654127.28</v>
      </c>
      <c r="I19" s="412">
        <v>457889.1</v>
      </c>
      <c r="J19" s="412">
        <v>196238.18</v>
      </c>
      <c r="K19" s="148">
        <v>13655</v>
      </c>
      <c r="L19" s="290">
        <v>41852</v>
      </c>
      <c r="M19" s="290">
        <v>41974</v>
      </c>
    </row>
    <row r="20" spans="1:13" s="33" customFormat="1" ht="40.5" customHeight="1" x14ac:dyDescent="0.15">
      <c r="A20" s="200">
        <v>8</v>
      </c>
      <c r="B20" s="406" t="s">
        <v>147</v>
      </c>
      <c r="C20" s="200" t="s">
        <v>12</v>
      </c>
      <c r="D20" s="200" t="s">
        <v>149</v>
      </c>
      <c r="E20" s="413" t="s">
        <v>247</v>
      </c>
      <c r="F20" s="413" t="s">
        <v>247</v>
      </c>
      <c r="G20" s="431" t="s">
        <v>246</v>
      </c>
      <c r="H20" s="414">
        <v>654127.28</v>
      </c>
      <c r="I20" s="412">
        <v>457889.1</v>
      </c>
      <c r="J20" s="412">
        <v>196238.18</v>
      </c>
      <c r="K20" s="148">
        <v>13655</v>
      </c>
      <c r="L20" s="290">
        <v>41852</v>
      </c>
      <c r="M20" s="290">
        <v>41974</v>
      </c>
    </row>
    <row r="21" spans="1:13" s="33" customFormat="1" ht="39.75" customHeight="1" x14ac:dyDescent="0.15">
      <c r="A21" s="200">
        <v>9</v>
      </c>
      <c r="B21" s="406" t="s">
        <v>147</v>
      </c>
      <c r="C21" s="200" t="s">
        <v>12</v>
      </c>
      <c r="D21" s="200" t="s">
        <v>149</v>
      </c>
      <c r="E21" s="413" t="s">
        <v>247</v>
      </c>
      <c r="F21" s="413" t="s">
        <v>247</v>
      </c>
      <c r="G21" s="431" t="s">
        <v>283</v>
      </c>
      <c r="H21" s="414">
        <v>696902.47</v>
      </c>
      <c r="I21" s="412">
        <v>487831.73</v>
      </c>
      <c r="J21" s="412">
        <v>209070.74</v>
      </c>
      <c r="K21" s="148">
        <v>13655</v>
      </c>
      <c r="L21" s="290">
        <v>41852</v>
      </c>
      <c r="M21" s="290">
        <v>41974</v>
      </c>
    </row>
    <row r="22" spans="1:13" s="33" customFormat="1" ht="30.75" customHeight="1" x14ac:dyDescent="0.15">
      <c r="A22" s="518">
        <v>10</v>
      </c>
      <c r="B22" s="521" t="s">
        <v>147</v>
      </c>
      <c r="C22" s="524" t="s">
        <v>12</v>
      </c>
      <c r="D22" s="518" t="s">
        <v>149</v>
      </c>
      <c r="E22" s="517" t="s">
        <v>139</v>
      </c>
      <c r="F22" s="406" t="s">
        <v>139</v>
      </c>
      <c r="G22" s="506" t="s">
        <v>284</v>
      </c>
      <c r="H22" s="508">
        <v>794685.53</v>
      </c>
      <c r="I22" s="511">
        <v>562832.34</v>
      </c>
      <c r="J22" s="511">
        <v>231853.19</v>
      </c>
      <c r="K22" s="514"/>
      <c r="L22" s="499">
        <v>41791</v>
      </c>
      <c r="M22" s="499">
        <v>41974</v>
      </c>
    </row>
    <row r="23" spans="1:13" s="33" customFormat="1" ht="36" customHeight="1" x14ac:dyDescent="0.15">
      <c r="A23" s="519"/>
      <c r="B23" s="522"/>
      <c r="C23" s="524"/>
      <c r="D23" s="519"/>
      <c r="E23" s="517"/>
      <c r="F23" s="406" t="s">
        <v>88</v>
      </c>
      <c r="G23" s="506"/>
      <c r="H23" s="509"/>
      <c r="I23" s="512"/>
      <c r="J23" s="512"/>
      <c r="K23" s="515"/>
      <c r="L23" s="500"/>
      <c r="M23" s="500"/>
    </row>
    <row r="24" spans="1:13" s="33" customFormat="1" ht="15" customHeight="1" x14ac:dyDescent="0.15">
      <c r="A24" s="519"/>
      <c r="B24" s="522"/>
      <c r="C24" s="524"/>
      <c r="D24" s="519"/>
      <c r="E24" s="517"/>
      <c r="F24" s="406" t="s">
        <v>89</v>
      </c>
      <c r="G24" s="506"/>
      <c r="H24" s="509"/>
      <c r="I24" s="512"/>
      <c r="J24" s="512"/>
      <c r="K24" s="515"/>
      <c r="L24" s="500"/>
      <c r="M24" s="500"/>
    </row>
    <row r="25" spans="1:13" s="33" customFormat="1" ht="15.75" customHeight="1" x14ac:dyDescent="0.15">
      <c r="A25" s="519"/>
      <c r="B25" s="522"/>
      <c r="C25" s="524"/>
      <c r="D25" s="519"/>
      <c r="E25" s="517"/>
      <c r="F25" s="406" t="s">
        <v>90</v>
      </c>
      <c r="G25" s="506"/>
      <c r="H25" s="509"/>
      <c r="I25" s="512"/>
      <c r="J25" s="512"/>
      <c r="K25" s="515"/>
      <c r="L25" s="500"/>
      <c r="M25" s="500"/>
    </row>
    <row r="26" spans="1:13" s="33" customFormat="1" ht="15.75" customHeight="1" x14ac:dyDescent="0.15">
      <c r="A26" s="519"/>
      <c r="B26" s="522"/>
      <c r="C26" s="524"/>
      <c r="D26" s="519"/>
      <c r="E26" s="517"/>
      <c r="F26" s="406" t="s">
        <v>91</v>
      </c>
      <c r="G26" s="506"/>
      <c r="H26" s="509"/>
      <c r="I26" s="512"/>
      <c r="J26" s="512"/>
      <c r="K26" s="515"/>
      <c r="L26" s="500"/>
      <c r="M26" s="500"/>
    </row>
    <row r="27" spans="1:13" s="33" customFormat="1" ht="14.25" customHeight="1" x14ac:dyDescent="0.15">
      <c r="A27" s="519"/>
      <c r="B27" s="522"/>
      <c r="C27" s="524"/>
      <c r="D27" s="519"/>
      <c r="E27" s="517"/>
      <c r="F27" s="406" t="s">
        <v>92</v>
      </c>
      <c r="G27" s="506"/>
      <c r="H27" s="509"/>
      <c r="I27" s="512"/>
      <c r="J27" s="512"/>
      <c r="K27" s="515"/>
      <c r="L27" s="500"/>
      <c r="M27" s="500"/>
    </row>
    <row r="28" spans="1:13" s="33" customFormat="1" ht="14.25" customHeight="1" x14ac:dyDescent="0.15">
      <c r="A28" s="519"/>
      <c r="B28" s="522"/>
      <c r="C28" s="524"/>
      <c r="D28" s="519"/>
      <c r="E28" s="517"/>
      <c r="F28" s="406" t="s">
        <v>93</v>
      </c>
      <c r="G28" s="506"/>
      <c r="H28" s="509"/>
      <c r="I28" s="512"/>
      <c r="J28" s="512"/>
      <c r="K28" s="515"/>
      <c r="L28" s="500"/>
      <c r="M28" s="500"/>
    </row>
    <row r="29" spans="1:13" s="33" customFormat="1" ht="13.5" customHeight="1" x14ac:dyDescent="0.15">
      <c r="A29" s="520"/>
      <c r="B29" s="523"/>
      <c r="C29" s="524"/>
      <c r="D29" s="520"/>
      <c r="E29" s="517"/>
      <c r="F29" s="406" t="s">
        <v>94</v>
      </c>
      <c r="G29" s="507"/>
      <c r="H29" s="510"/>
      <c r="I29" s="513"/>
      <c r="J29" s="513"/>
      <c r="K29" s="516"/>
      <c r="L29" s="501"/>
      <c r="M29" s="501"/>
    </row>
    <row r="30" spans="1:13" s="33" customFormat="1" ht="39" customHeight="1" thickBot="1" x14ac:dyDescent="0.2">
      <c r="A30" s="200">
        <v>11</v>
      </c>
      <c r="B30" s="406" t="s">
        <v>147</v>
      </c>
      <c r="C30" s="200" t="s">
        <v>12</v>
      </c>
      <c r="D30" s="200" t="s">
        <v>149</v>
      </c>
      <c r="E30" s="174" t="s">
        <v>121</v>
      </c>
      <c r="F30" s="174" t="s">
        <v>121</v>
      </c>
      <c r="G30" s="438" t="s">
        <v>285</v>
      </c>
      <c r="H30" s="414">
        <v>798684.55</v>
      </c>
      <c r="I30" s="412">
        <v>638947.64</v>
      </c>
      <c r="J30" s="412">
        <v>159736.91</v>
      </c>
      <c r="K30" s="148"/>
      <c r="L30" s="290">
        <v>41791</v>
      </c>
      <c r="M30" s="290">
        <v>41974</v>
      </c>
    </row>
    <row r="31" spans="1:13" s="33" customFormat="1" ht="13.5" thickBot="1" x14ac:dyDescent="0.2">
      <c r="A31" s="139"/>
      <c r="B31" s="343"/>
      <c r="C31" s="94"/>
      <c r="D31" s="94"/>
      <c r="E31" s="321"/>
      <c r="F31" s="321"/>
      <c r="G31" s="332" t="s">
        <v>219</v>
      </c>
      <c r="H31" s="443">
        <f>SUM(H13:H30)</f>
        <v>7826143.1000000006</v>
      </c>
      <c r="I31" s="443">
        <f>SUM(I13:I30)</f>
        <v>5564721.0999999996</v>
      </c>
      <c r="J31" s="444">
        <f>SUM(J13:J30)</f>
        <v>2261421.85</v>
      </c>
      <c r="K31" s="417">
        <f>SUM(K13:K30)</f>
        <v>95764</v>
      </c>
      <c r="L31" s="141"/>
      <c r="M31" s="141"/>
    </row>
    <row r="32" spans="1:13" s="33" customFormat="1" ht="11.25" x14ac:dyDescent="0.15">
      <c r="A32" s="502" t="s">
        <v>214</v>
      </c>
      <c r="B32" s="502"/>
      <c r="C32" s="502"/>
      <c r="D32" s="502"/>
      <c r="E32" s="143"/>
      <c r="F32" s="143"/>
      <c r="G32" s="331"/>
      <c r="H32" s="338"/>
      <c r="I32" s="338"/>
      <c r="J32" s="338"/>
      <c r="K32" s="143"/>
      <c r="L32" s="143"/>
      <c r="M32" s="143"/>
    </row>
    <row r="33" spans="1:13" s="33" customFormat="1" ht="55.5" customHeight="1" x14ac:dyDescent="0.15">
      <c r="A33" s="146">
        <v>12</v>
      </c>
      <c r="B33" s="406" t="s">
        <v>147</v>
      </c>
      <c r="C33" s="172" t="s">
        <v>12</v>
      </c>
      <c r="D33" s="200" t="s">
        <v>149</v>
      </c>
      <c r="E33" s="147" t="s">
        <v>55</v>
      </c>
      <c r="F33" s="147" t="s">
        <v>55</v>
      </c>
      <c r="G33" s="430" t="s">
        <v>189</v>
      </c>
      <c r="H33" s="414">
        <v>4343599</v>
      </c>
      <c r="I33" s="412">
        <v>2171799.83</v>
      </c>
      <c r="J33" s="412">
        <v>2171799.83</v>
      </c>
      <c r="K33" s="142">
        <v>33275</v>
      </c>
      <c r="L33" s="290">
        <v>41791</v>
      </c>
      <c r="M33" s="290">
        <v>41974</v>
      </c>
    </row>
    <row r="34" spans="1:13" s="33" customFormat="1" ht="36" customHeight="1" x14ac:dyDescent="0.15">
      <c r="A34" s="146">
        <v>13</v>
      </c>
      <c r="B34" s="406" t="s">
        <v>147</v>
      </c>
      <c r="C34" s="403" t="s">
        <v>12</v>
      </c>
      <c r="D34" s="200" t="s">
        <v>149</v>
      </c>
      <c r="E34" s="147" t="s">
        <v>55</v>
      </c>
      <c r="F34" s="147" t="s">
        <v>55</v>
      </c>
      <c r="G34" s="430" t="s">
        <v>205</v>
      </c>
      <c r="H34" s="414">
        <v>2493759.9</v>
      </c>
      <c r="I34" s="412">
        <v>1246879.95</v>
      </c>
      <c r="J34" s="412">
        <v>1246879.95</v>
      </c>
      <c r="K34" s="148">
        <v>33275</v>
      </c>
      <c r="L34" s="290">
        <v>41791</v>
      </c>
      <c r="M34" s="324">
        <v>41974</v>
      </c>
    </row>
    <row r="35" spans="1:13" s="33" customFormat="1" ht="36.75" customHeight="1" x14ac:dyDescent="0.15">
      <c r="A35" s="146">
        <v>14</v>
      </c>
      <c r="B35" s="406" t="s">
        <v>147</v>
      </c>
      <c r="C35" s="403" t="s">
        <v>12</v>
      </c>
      <c r="D35" s="200" t="s">
        <v>149</v>
      </c>
      <c r="E35" s="147" t="s">
        <v>69</v>
      </c>
      <c r="F35" s="147" t="s">
        <v>69</v>
      </c>
      <c r="G35" s="430" t="s">
        <v>206</v>
      </c>
      <c r="H35" s="414">
        <v>4353977.8099999996</v>
      </c>
      <c r="I35" s="412">
        <v>2176988.91</v>
      </c>
      <c r="J35" s="412">
        <v>2176988.91</v>
      </c>
      <c r="K35" s="148">
        <v>23982</v>
      </c>
      <c r="L35" s="324">
        <v>41730</v>
      </c>
      <c r="M35" s="324">
        <v>41974</v>
      </c>
    </row>
    <row r="36" spans="1:13" s="33" customFormat="1" ht="21.75" customHeight="1" x14ac:dyDescent="0.15">
      <c r="A36" s="146">
        <v>15</v>
      </c>
      <c r="B36" s="406" t="s">
        <v>147</v>
      </c>
      <c r="C36" s="200" t="s">
        <v>12</v>
      </c>
      <c r="D36" s="200" t="s">
        <v>149</v>
      </c>
      <c r="E36" s="200" t="s">
        <v>57</v>
      </c>
      <c r="F36" s="200" t="s">
        <v>57</v>
      </c>
      <c r="G36" s="430" t="s">
        <v>270</v>
      </c>
      <c r="H36" s="414">
        <v>5175989.7300000004</v>
      </c>
      <c r="I36" s="412">
        <v>2587994.87</v>
      </c>
      <c r="J36" s="412">
        <v>2587994.87</v>
      </c>
      <c r="K36" s="142">
        <v>5782</v>
      </c>
      <c r="L36" s="290">
        <v>41821</v>
      </c>
      <c r="M36" s="290">
        <v>41974</v>
      </c>
    </row>
    <row r="37" spans="1:13" s="33" customFormat="1" ht="36.75" customHeight="1" x14ac:dyDescent="0.15">
      <c r="A37" s="146">
        <v>16</v>
      </c>
      <c r="B37" s="406" t="s">
        <v>147</v>
      </c>
      <c r="C37" s="403" t="s">
        <v>12</v>
      </c>
      <c r="D37" s="200" t="s">
        <v>149</v>
      </c>
      <c r="E37" s="147" t="s">
        <v>57</v>
      </c>
      <c r="F37" s="413" t="s">
        <v>58</v>
      </c>
      <c r="G37" s="430" t="s">
        <v>272</v>
      </c>
      <c r="H37" s="414">
        <v>677453.18</v>
      </c>
      <c r="I37" s="412">
        <v>338726.59</v>
      </c>
      <c r="J37" s="412">
        <v>338726.59</v>
      </c>
      <c r="K37" s="148">
        <v>3016</v>
      </c>
      <c r="L37" s="290">
        <v>41821</v>
      </c>
      <c r="M37" s="324">
        <v>41974</v>
      </c>
    </row>
    <row r="38" spans="1:13" s="33" customFormat="1" ht="48" customHeight="1" thickBot="1" x14ac:dyDescent="0.2">
      <c r="A38" s="146">
        <v>17</v>
      </c>
      <c r="B38" s="406" t="s">
        <v>147</v>
      </c>
      <c r="C38" s="403" t="s">
        <v>12</v>
      </c>
      <c r="D38" s="200" t="s">
        <v>149</v>
      </c>
      <c r="E38" s="147" t="s">
        <v>57</v>
      </c>
      <c r="F38" s="147" t="s">
        <v>58</v>
      </c>
      <c r="G38" s="431" t="s">
        <v>271</v>
      </c>
      <c r="H38" s="410">
        <v>7192522.8300000001</v>
      </c>
      <c r="I38" s="400">
        <v>3285314.21</v>
      </c>
      <c r="J38" s="400">
        <v>3907208.62</v>
      </c>
      <c r="K38" s="148">
        <v>3016</v>
      </c>
      <c r="L38" s="324">
        <v>41791</v>
      </c>
      <c r="M38" s="324">
        <v>41974</v>
      </c>
    </row>
    <row r="39" spans="1:13" ht="18.75" thickBot="1" x14ac:dyDescent="0.3">
      <c r="A39" s="144"/>
      <c r="B39" s="144"/>
      <c r="C39" s="144"/>
      <c r="D39" s="144"/>
      <c r="E39" s="145"/>
      <c r="F39" s="145"/>
      <c r="G39" s="332" t="s">
        <v>218</v>
      </c>
      <c r="H39" s="70">
        <f>SUM(H33:H38)</f>
        <v>24237302.450000003</v>
      </c>
      <c r="I39" s="70">
        <f t="shared" ref="I39:J39" si="0">SUM(I33:I38)</f>
        <v>11807704.359999999</v>
      </c>
      <c r="J39" s="445">
        <f t="shared" si="0"/>
        <v>12429598.77</v>
      </c>
      <c r="K39" s="417">
        <f>SUM(K33:K38)</f>
        <v>102346</v>
      </c>
      <c r="L39" s="144"/>
      <c r="M39" s="144"/>
    </row>
    <row r="40" spans="1:13" ht="12.75" x14ac:dyDescent="0.2">
      <c r="A40" s="503" t="s">
        <v>75</v>
      </c>
      <c r="B40" s="503"/>
      <c r="C40" s="503"/>
      <c r="D40" s="503"/>
      <c r="E40" s="503"/>
      <c r="F40" s="503"/>
      <c r="G40" s="308"/>
      <c r="H40" s="183"/>
      <c r="I40" s="180"/>
      <c r="J40" s="180"/>
      <c r="K40" s="417"/>
      <c r="L40" s="144"/>
      <c r="M40" s="144"/>
    </row>
    <row r="41" spans="1:13" ht="44.25" customHeight="1" x14ac:dyDescent="0.15">
      <c r="A41" s="146">
        <v>18</v>
      </c>
      <c r="B41" s="406" t="s">
        <v>147</v>
      </c>
      <c r="C41" s="403" t="s">
        <v>12</v>
      </c>
      <c r="D41" s="200" t="s">
        <v>149</v>
      </c>
      <c r="E41" s="147" t="s">
        <v>55</v>
      </c>
      <c r="F41" s="147" t="s">
        <v>55</v>
      </c>
      <c r="G41" s="437" t="s">
        <v>286</v>
      </c>
      <c r="H41" s="414">
        <v>802577.3</v>
      </c>
      <c r="I41" s="412">
        <v>645469.06000000006</v>
      </c>
      <c r="J41" s="412">
        <v>157108.24</v>
      </c>
      <c r="K41" s="323"/>
      <c r="L41" s="290">
        <v>41821</v>
      </c>
      <c r="M41" s="290">
        <v>41974</v>
      </c>
    </row>
    <row r="42" spans="1:13" ht="48.75" customHeight="1" thickBot="1" x14ac:dyDescent="0.2">
      <c r="A42" s="146">
        <v>19</v>
      </c>
      <c r="B42" s="406" t="s">
        <v>147</v>
      </c>
      <c r="C42" s="403" t="s">
        <v>12</v>
      </c>
      <c r="D42" s="200" t="s">
        <v>149</v>
      </c>
      <c r="E42" s="147" t="s">
        <v>44</v>
      </c>
      <c r="F42" s="147" t="s">
        <v>44</v>
      </c>
      <c r="G42" s="438" t="s">
        <v>287</v>
      </c>
      <c r="H42" s="410">
        <v>449042.74</v>
      </c>
      <c r="I42" s="400">
        <v>314329.92</v>
      </c>
      <c r="J42" s="400">
        <v>134712.82</v>
      </c>
      <c r="K42" s="323"/>
      <c r="L42" s="290">
        <v>41821</v>
      </c>
      <c r="M42" s="290">
        <v>41974</v>
      </c>
    </row>
    <row r="43" spans="1:13" ht="15.75" customHeight="1" thickBot="1" x14ac:dyDescent="0.2">
      <c r="A43" s="369"/>
      <c r="B43" s="343"/>
      <c r="C43" s="416"/>
      <c r="D43" s="94"/>
      <c r="E43" s="370"/>
      <c r="F43" s="372"/>
      <c r="G43" s="255" t="s">
        <v>215</v>
      </c>
      <c r="H43" s="70">
        <f>SUM(H41:H42)</f>
        <v>1251620.04</v>
      </c>
      <c r="I43" s="70">
        <f>SUM(I41:I42)</f>
        <v>959798.98</v>
      </c>
      <c r="J43" s="70">
        <f>SUM(J41:J42)</f>
        <v>291821.06</v>
      </c>
      <c r="K43" s="373"/>
      <c r="L43" s="173"/>
      <c r="M43" s="173"/>
    </row>
    <row r="44" spans="1:13" x14ac:dyDescent="0.15">
      <c r="A44" s="504" t="s">
        <v>216</v>
      </c>
      <c r="B44" s="504"/>
      <c r="C44" s="504"/>
      <c r="D44" s="504"/>
      <c r="E44" s="504"/>
      <c r="F44" s="504"/>
      <c r="G44" s="504"/>
      <c r="H44" s="505"/>
      <c r="I44" s="505"/>
      <c r="J44" s="505"/>
      <c r="K44" s="504"/>
      <c r="L44" s="504"/>
      <c r="M44" s="504"/>
    </row>
    <row r="45" spans="1:13" ht="36" customHeight="1" x14ac:dyDescent="0.15">
      <c r="A45" s="325">
        <v>20</v>
      </c>
      <c r="B45" s="402" t="s">
        <v>147</v>
      </c>
      <c r="C45" s="415" t="s">
        <v>12</v>
      </c>
      <c r="D45" s="405" t="s">
        <v>149</v>
      </c>
      <c r="E45" s="326" t="s">
        <v>57</v>
      </c>
      <c r="F45" s="326" t="s">
        <v>58</v>
      </c>
      <c r="G45" s="407" t="s">
        <v>232</v>
      </c>
      <c r="H45" s="414">
        <v>660909.98</v>
      </c>
      <c r="I45" s="412">
        <v>330454.99</v>
      </c>
      <c r="J45" s="412">
        <v>330454.99</v>
      </c>
      <c r="K45" s="323">
        <v>300</v>
      </c>
      <c r="L45" s="290">
        <v>41821</v>
      </c>
      <c r="M45" s="290">
        <v>41974</v>
      </c>
    </row>
    <row r="46" spans="1:13" ht="39" customHeight="1" x14ac:dyDescent="0.15">
      <c r="A46" s="146">
        <v>21</v>
      </c>
      <c r="B46" s="406" t="s">
        <v>147</v>
      </c>
      <c r="C46" s="403" t="s">
        <v>12</v>
      </c>
      <c r="D46" s="200" t="s">
        <v>149</v>
      </c>
      <c r="E46" s="147" t="s">
        <v>236</v>
      </c>
      <c r="F46" s="147" t="s">
        <v>236</v>
      </c>
      <c r="G46" s="407" t="s">
        <v>274</v>
      </c>
      <c r="H46" s="414">
        <v>399998.98</v>
      </c>
      <c r="I46" s="412">
        <v>239999.39</v>
      </c>
      <c r="J46" s="412">
        <v>159999.59</v>
      </c>
      <c r="K46" s="323">
        <v>5782</v>
      </c>
      <c r="L46" s="290">
        <v>41821</v>
      </c>
      <c r="M46" s="290">
        <v>41974</v>
      </c>
    </row>
    <row r="47" spans="1:13" ht="37.5" customHeight="1" thickBot="1" x14ac:dyDescent="0.2">
      <c r="A47" s="146">
        <v>22</v>
      </c>
      <c r="B47" s="406" t="s">
        <v>147</v>
      </c>
      <c r="C47" s="403" t="s">
        <v>12</v>
      </c>
      <c r="D47" s="200" t="s">
        <v>149</v>
      </c>
      <c r="E47" s="442" t="s">
        <v>236</v>
      </c>
      <c r="F47" s="442" t="s">
        <v>236</v>
      </c>
      <c r="G47" s="439" t="s">
        <v>273</v>
      </c>
      <c r="H47" s="440">
        <v>3421131.52</v>
      </c>
      <c r="I47" s="441">
        <v>2394792.06</v>
      </c>
      <c r="J47" s="441">
        <v>1026339.46</v>
      </c>
      <c r="K47" s="323">
        <v>5782</v>
      </c>
      <c r="L47" s="290">
        <v>41821</v>
      </c>
      <c r="M47" s="290">
        <v>41974</v>
      </c>
    </row>
    <row r="48" spans="1:13" ht="11.25" x14ac:dyDescent="0.15">
      <c r="D48" s="2"/>
      <c r="E48" s="343"/>
      <c r="F48" s="343"/>
      <c r="G48" s="340" t="s">
        <v>217</v>
      </c>
      <c r="H48" s="199">
        <f>SUM(H45:H47)</f>
        <v>4482040.4800000004</v>
      </c>
      <c r="I48" s="199">
        <f>SUM(I45:I47)</f>
        <v>2965246.44</v>
      </c>
      <c r="J48" s="434">
        <f>SUM(J45:J47)</f>
        <v>1516794.04</v>
      </c>
      <c r="K48" s="480">
        <f>SUM(K45:K47)</f>
        <v>11864</v>
      </c>
      <c r="L48" s="116"/>
      <c r="M48" s="116"/>
    </row>
    <row r="49" spans="4:13" ht="11.25" x14ac:dyDescent="0.15">
      <c r="D49" s="2"/>
      <c r="E49" s="343"/>
      <c r="F49" s="343"/>
      <c r="G49" s="446" t="s">
        <v>131</v>
      </c>
      <c r="H49" s="253">
        <v>1071243.6499999999</v>
      </c>
      <c r="I49" s="399">
        <v>596329.12</v>
      </c>
      <c r="J49" s="435">
        <v>474914.53</v>
      </c>
      <c r="K49" s="481">
        <f>K48+K43+K39+K31</f>
        <v>209974</v>
      </c>
      <c r="L49" s="116"/>
      <c r="M49" s="116"/>
    </row>
    <row r="50" spans="4:13" ht="11.25" x14ac:dyDescent="0.15">
      <c r="D50" s="2"/>
      <c r="E50" s="343"/>
      <c r="F50" s="343"/>
      <c r="G50" s="446" t="s">
        <v>95</v>
      </c>
      <c r="H50" s="253">
        <v>461595.04</v>
      </c>
      <c r="I50" s="399"/>
      <c r="J50" s="435">
        <v>461595.04</v>
      </c>
      <c r="K50" s="371"/>
      <c r="L50" s="116"/>
      <c r="M50" s="116"/>
    </row>
    <row r="51" spans="4:13" ht="11.25" x14ac:dyDescent="0.15">
      <c r="D51" s="2"/>
      <c r="E51" s="343"/>
      <c r="F51" s="343"/>
      <c r="G51" s="446" t="s">
        <v>56</v>
      </c>
      <c r="H51" s="253">
        <v>100000</v>
      </c>
      <c r="I51" s="399">
        <f>H51*0.5</f>
        <v>50000</v>
      </c>
      <c r="J51" s="435">
        <f>H51*0.5</f>
        <v>50000</v>
      </c>
      <c r="K51" s="371"/>
      <c r="L51" s="116"/>
      <c r="M51" s="116"/>
    </row>
    <row r="52" spans="4:13" ht="12" thickBot="1" x14ac:dyDescent="0.2">
      <c r="E52" s="343"/>
      <c r="F52" s="343"/>
      <c r="G52" s="254" t="s">
        <v>50</v>
      </c>
      <c r="H52" s="377">
        <f>H51+H50+H49+H48+H43+H39+H31</f>
        <v>39429944.760000005</v>
      </c>
      <c r="I52" s="377">
        <f>I51+I50+I49+I48+I43+I39+I31</f>
        <v>21943800</v>
      </c>
      <c r="J52" s="479">
        <f>J51+J50+J49+J48+J43+J39+J31</f>
        <v>17486145.289999999</v>
      </c>
      <c r="K52" s="121"/>
      <c r="L52" s="116"/>
      <c r="M52" s="116"/>
    </row>
    <row r="53" spans="4:13" ht="11.25" x14ac:dyDescent="0.15">
      <c r="J53" s="342"/>
    </row>
    <row r="54" spans="4:13" x14ac:dyDescent="0.15">
      <c r="H54" s="379"/>
      <c r="I54" s="379"/>
      <c r="J54" s="379"/>
    </row>
    <row r="55" spans="4:13" x14ac:dyDescent="0.15">
      <c r="H55" s="380"/>
    </row>
    <row r="56" spans="4:13" x14ac:dyDescent="0.15">
      <c r="H56" s="380"/>
      <c r="I56" s="380"/>
      <c r="J56" s="380"/>
    </row>
    <row r="57" spans="4:13" x14ac:dyDescent="0.15">
      <c r="H57" s="380"/>
    </row>
    <row r="59" spans="4:13" x14ac:dyDescent="0.15">
      <c r="H59" s="380"/>
      <c r="I59" s="380"/>
      <c r="J59" s="380"/>
    </row>
    <row r="61" spans="4:13" x14ac:dyDescent="0.15">
      <c r="H61" s="380"/>
      <c r="I61" s="380"/>
      <c r="J61" s="380"/>
      <c r="K61" s="380"/>
    </row>
    <row r="63" spans="4:13" x14ac:dyDescent="0.15">
      <c r="H63" s="380"/>
      <c r="I63" s="380"/>
      <c r="J63" s="380"/>
    </row>
    <row r="64" spans="4:13" x14ac:dyDescent="0.15">
      <c r="H64" s="380"/>
    </row>
    <row r="65" spans="8:9" x14ac:dyDescent="0.15">
      <c r="I65" s="380"/>
    </row>
    <row r="67" spans="8:9" x14ac:dyDescent="0.15">
      <c r="H67" s="380"/>
    </row>
    <row r="70" spans="8:9" x14ac:dyDescent="0.15">
      <c r="H70" s="380"/>
    </row>
  </sheetData>
  <mergeCells count="34">
    <mergeCell ref="A1:M1"/>
    <mergeCell ref="J2:M2"/>
    <mergeCell ref="A8:D8"/>
    <mergeCell ref="E8:G8"/>
    <mergeCell ref="J4:M4"/>
    <mergeCell ref="J7:M7"/>
    <mergeCell ref="L10:M10"/>
    <mergeCell ref="A9:G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2:D12"/>
    <mergeCell ref="A22:A29"/>
    <mergeCell ref="B22:B29"/>
    <mergeCell ref="C22:C29"/>
    <mergeCell ref="D22:D29"/>
    <mergeCell ref="L22:L29"/>
    <mergeCell ref="M22:M29"/>
    <mergeCell ref="A32:D32"/>
    <mergeCell ref="A40:F40"/>
    <mergeCell ref="A44:M44"/>
    <mergeCell ref="G22:G29"/>
    <mergeCell ref="H22:H29"/>
    <mergeCell ref="I22:I29"/>
    <mergeCell ref="J22:J29"/>
    <mergeCell ref="K22:K29"/>
    <mergeCell ref="E22:E2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OCTUBRE DE 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499984740745262"/>
  </sheetPr>
  <dimension ref="A1:M73"/>
  <sheetViews>
    <sheetView topLeftCell="A46" workbookViewId="0">
      <selection activeCell="G74" sqref="G74"/>
    </sheetView>
  </sheetViews>
  <sheetFormatPr baseColWidth="10" defaultRowHeight="10.5" x14ac:dyDescent="0.15"/>
  <cols>
    <col min="1" max="1" width="4.7109375" style="111" customWidth="1"/>
    <col min="2" max="2" width="13.7109375" style="113" customWidth="1"/>
    <col min="3" max="3" width="11.7109375" style="111" customWidth="1"/>
    <col min="4" max="6" width="13.7109375" style="111" customWidth="1"/>
    <col min="7" max="7" width="31.7109375" style="111" customWidth="1"/>
    <col min="8" max="10" width="15.7109375" style="114" customWidth="1"/>
    <col min="11" max="11" width="14.7109375" style="114" customWidth="1"/>
    <col min="12" max="13" width="7.7109375" style="114" customWidth="1"/>
    <col min="14" max="16384" width="11.42578125" style="111"/>
  </cols>
  <sheetData>
    <row r="1" spans="1:13" s="100" customFormat="1" ht="15" x14ac:dyDescent="0.2">
      <c r="A1" s="95"/>
      <c r="B1" s="96"/>
      <c r="C1" s="95"/>
      <c r="D1" s="95"/>
      <c r="E1" s="97"/>
      <c r="F1" s="97"/>
      <c r="G1" s="97"/>
      <c r="H1" s="96"/>
      <c r="I1" s="96"/>
      <c r="J1" s="98"/>
      <c r="K1" s="98"/>
      <c r="L1" s="98"/>
      <c r="M1" s="99"/>
    </row>
    <row r="2" spans="1:13" s="100" customFormat="1" ht="15" x14ac:dyDescent="0.2">
      <c r="A2" s="95"/>
      <c r="B2" s="96"/>
      <c r="C2" s="95"/>
      <c r="D2" s="95"/>
      <c r="E2" s="97"/>
      <c r="F2" s="97"/>
      <c r="G2" s="97"/>
      <c r="H2" s="96"/>
      <c r="I2" s="96"/>
      <c r="J2" s="556"/>
      <c r="K2" s="556"/>
      <c r="L2" s="556"/>
      <c r="M2" s="556"/>
    </row>
    <row r="3" spans="1:13" s="100" customFormat="1" ht="15" x14ac:dyDescent="0.15">
      <c r="A3" s="95"/>
      <c r="B3" s="96"/>
      <c r="C3" s="95"/>
      <c r="D3" s="101"/>
      <c r="E3" s="101"/>
      <c r="F3" s="101"/>
      <c r="G3" s="101"/>
      <c r="H3" s="102"/>
      <c r="I3" s="102"/>
      <c r="J3" s="102"/>
      <c r="K3" s="102"/>
      <c r="L3" s="102"/>
      <c r="M3" s="102"/>
    </row>
    <row r="4" spans="1:13" s="100" customFormat="1" x14ac:dyDescent="0.15">
      <c r="A4" s="95"/>
      <c r="B4" s="96"/>
      <c r="C4" s="95"/>
      <c r="D4" s="95"/>
      <c r="E4" s="95"/>
      <c r="F4" s="97"/>
      <c r="G4" s="97"/>
      <c r="H4" s="98"/>
      <c r="I4" s="98"/>
      <c r="J4" s="496" t="s">
        <v>52</v>
      </c>
      <c r="K4" s="496"/>
      <c r="L4" s="496"/>
      <c r="M4" s="496"/>
    </row>
    <row r="5" spans="1:13" s="100" customFormat="1" ht="12.75" x14ac:dyDescent="0.15">
      <c r="A5" s="95"/>
      <c r="B5" s="96"/>
      <c r="C5" s="95"/>
      <c r="D5" s="95"/>
      <c r="E5" s="95"/>
      <c r="F5" s="97"/>
      <c r="G5" s="97"/>
      <c r="H5" s="96"/>
      <c r="I5" s="96"/>
      <c r="J5" s="103"/>
      <c r="K5" s="104"/>
      <c r="L5" s="105"/>
      <c r="M5" s="105" t="s">
        <v>0</v>
      </c>
    </row>
    <row r="6" spans="1:13" s="100" customFormat="1" ht="12.75" x14ac:dyDescent="0.15">
      <c r="A6" s="95"/>
      <c r="B6" s="96"/>
      <c r="C6" s="95"/>
      <c r="D6" s="95"/>
      <c r="E6" s="95"/>
      <c r="F6" s="97"/>
      <c r="G6" s="97"/>
      <c r="H6" s="96"/>
      <c r="I6" s="96"/>
      <c r="J6" s="103"/>
      <c r="K6" s="104"/>
      <c r="L6" s="105"/>
      <c r="M6" s="105"/>
    </row>
    <row r="7" spans="1:13" s="100" customFormat="1" ht="14.25" x14ac:dyDescent="0.15">
      <c r="A7" s="558" t="s">
        <v>74</v>
      </c>
      <c r="B7" s="558"/>
      <c r="C7" s="558"/>
      <c r="D7" s="558"/>
      <c r="E7" s="558"/>
      <c r="F7" s="558"/>
      <c r="G7" s="95"/>
      <c r="H7" s="98"/>
      <c r="I7" s="98"/>
      <c r="J7" s="496" t="s">
        <v>18</v>
      </c>
      <c r="K7" s="496"/>
      <c r="L7" s="496"/>
      <c r="M7" s="496"/>
    </row>
    <row r="8" spans="1:13" s="100" customFormat="1" ht="14.25" x14ac:dyDescent="0.2">
      <c r="A8" s="557" t="s">
        <v>304</v>
      </c>
      <c r="B8" s="557"/>
      <c r="C8" s="557"/>
      <c r="D8" s="557"/>
      <c r="E8" s="557"/>
      <c r="F8" s="557"/>
      <c r="G8" s="557"/>
      <c r="H8" s="107"/>
      <c r="I8" s="107"/>
      <c r="J8" s="107"/>
      <c r="K8" s="108"/>
      <c r="L8" s="108"/>
      <c r="M8" s="105" t="s">
        <v>1</v>
      </c>
    </row>
    <row r="9" spans="1:13" ht="15" x14ac:dyDescent="0.15">
      <c r="A9" s="560"/>
      <c r="B9" s="560"/>
      <c r="C9" s="560"/>
      <c r="D9" s="560"/>
      <c r="E9" s="560"/>
      <c r="F9" s="560"/>
      <c r="G9" s="560"/>
      <c r="H9" s="170"/>
      <c r="I9" s="170"/>
      <c r="J9" s="109"/>
      <c r="K9" s="109"/>
      <c r="L9" s="109"/>
      <c r="M9" s="110"/>
    </row>
    <row r="10" spans="1:13" s="112" customFormat="1" ht="22.5" customHeight="1" x14ac:dyDescent="0.15">
      <c r="A10" s="553" t="s">
        <v>8</v>
      </c>
      <c r="B10" s="132" t="s">
        <v>146</v>
      </c>
      <c r="C10" s="555" t="s">
        <v>15</v>
      </c>
      <c r="D10" s="555" t="s">
        <v>2</v>
      </c>
      <c r="E10" s="555" t="s">
        <v>3</v>
      </c>
      <c r="F10" s="555" t="s">
        <v>4</v>
      </c>
      <c r="G10" s="555" t="s">
        <v>5</v>
      </c>
      <c r="H10" s="553" t="s">
        <v>41</v>
      </c>
      <c r="I10" s="555" t="s">
        <v>42</v>
      </c>
      <c r="J10" s="555" t="s">
        <v>43</v>
      </c>
      <c r="K10" s="555" t="s">
        <v>27</v>
      </c>
      <c r="L10" s="555" t="s">
        <v>7</v>
      </c>
      <c r="M10" s="555"/>
    </row>
    <row r="11" spans="1:13" s="112" customFormat="1" ht="16.5" customHeight="1" x14ac:dyDescent="0.15">
      <c r="A11" s="554"/>
      <c r="B11" s="171" t="s">
        <v>9</v>
      </c>
      <c r="C11" s="553"/>
      <c r="D11" s="553"/>
      <c r="E11" s="553"/>
      <c r="F11" s="553"/>
      <c r="G11" s="553"/>
      <c r="H11" s="554"/>
      <c r="I11" s="553"/>
      <c r="J11" s="553"/>
      <c r="K11" s="553"/>
      <c r="L11" s="171" t="s">
        <v>10</v>
      </c>
      <c r="M11" s="171" t="s">
        <v>19</v>
      </c>
    </row>
    <row r="12" spans="1:13" s="112" customFormat="1" ht="14.25" customHeight="1" x14ac:dyDescent="0.15">
      <c r="A12" s="559" t="s">
        <v>51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</row>
    <row r="13" spans="1:13" s="112" customFormat="1" ht="45" customHeight="1" x14ac:dyDescent="0.15">
      <c r="A13" s="333">
        <v>1</v>
      </c>
      <c r="B13" s="162" t="s">
        <v>147</v>
      </c>
      <c r="C13" s="293" t="s">
        <v>12</v>
      </c>
      <c r="D13" s="293" t="s">
        <v>150</v>
      </c>
      <c r="E13" s="428" t="s">
        <v>59</v>
      </c>
      <c r="F13" s="428" t="s">
        <v>63</v>
      </c>
      <c r="G13" s="358" t="s">
        <v>141</v>
      </c>
      <c r="H13" s="433">
        <v>2793659.92</v>
      </c>
      <c r="I13" s="360">
        <f t="shared" ref="I13:I14" si="0">H13*0.5</f>
        <v>1396829.96</v>
      </c>
      <c r="J13" s="360">
        <f>H13*0.5</f>
        <v>1396829.96</v>
      </c>
      <c r="K13" s="295">
        <v>2225</v>
      </c>
      <c r="L13" s="318">
        <v>41821</v>
      </c>
      <c r="M13" s="318">
        <v>41974</v>
      </c>
    </row>
    <row r="14" spans="1:13" s="112" customFormat="1" ht="46.5" customHeight="1" x14ac:dyDescent="0.15">
      <c r="A14" s="333">
        <v>2</v>
      </c>
      <c r="B14" s="162" t="s">
        <v>147</v>
      </c>
      <c r="C14" s="293" t="s">
        <v>12</v>
      </c>
      <c r="D14" s="293" t="s">
        <v>150</v>
      </c>
      <c r="E14" s="428" t="s">
        <v>103</v>
      </c>
      <c r="F14" s="428" t="s">
        <v>96</v>
      </c>
      <c r="G14" s="358" t="s">
        <v>132</v>
      </c>
      <c r="H14" s="433">
        <v>4834744.84</v>
      </c>
      <c r="I14" s="360">
        <f t="shared" si="0"/>
        <v>2417372.42</v>
      </c>
      <c r="J14" s="360">
        <f>H14*0.5</f>
        <v>2417372.42</v>
      </c>
      <c r="K14" s="295">
        <v>1201</v>
      </c>
      <c r="L14" s="318">
        <v>41821</v>
      </c>
      <c r="M14" s="318">
        <v>41974</v>
      </c>
    </row>
    <row r="15" spans="1:13" s="112" customFormat="1" ht="15.75" customHeight="1" x14ac:dyDescent="0.15">
      <c r="A15" s="535">
        <v>3</v>
      </c>
      <c r="B15" s="541" t="s">
        <v>147</v>
      </c>
      <c r="C15" s="544" t="s">
        <v>12</v>
      </c>
      <c r="D15" s="544" t="s">
        <v>150</v>
      </c>
      <c r="E15" s="547" t="s">
        <v>104</v>
      </c>
      <c r="F15" s="429" t="s">
        <v>97</v>
      </c>
      <c r="G15" s="550" t="s">
        <v>237</v>
      </c>
      <c r="H15" s="508">
        <v>1783256.41</v>
      </c>
      <c r="I15" s="511">
        <v>1248279.49</v>
      </c>
      <c r="J15" s="511">
        <v>534976.92000000004</v>
      </c>
      <c r="K15" s="295">
        <v>0</v>
      </c>
      <c r="L15" s="533">
        <v>41821</v>
      </c>
      <c r="M15" s="533">
        <v>41974</v>
      </c>
    </row>
    <row r="16" spans="1:13" s="112" customFormat="1" ht="18" customHeight="1" x14ac:dyDescent="0.15">
      <c r="A16" s="540"/>
      <c r="B16" s="542"/>
      <c r="C16" s="545"/>
      <c r="D16" s="545"/>
      <c r="E16" s="548"/>
      <c r="F16" s="429" t="s">
        <v>98</v>
      </c>
      <c r="G16" s="551"/>
      <c r="H16" s="509"/>
      <c r="I16" s="512"/>
      <c r="J16" s="512"/>
      <c r="K16" s="295">
        <v>0</v>
      </c>
      <c r="L16" s="562"/>
      <c r="M16" s="562"/>
    </row>
    <row r="17" spans="1:13" s="112" customFormat="1" ht="17.25" customHeight="1" x14ac:dyDescent="0.15">
      <c r="A17" s="536"/>
      <c r="B17" s="543"/>
      <c r="C17" s="546"/>
      <c r="D17" s="546"/>
      <c r="E17" s="549"/>
      <c r="F17" s="429" t="s">
        <v>99</v>
      </c>
      <c r="G17" s="552"/>
      <c r="H17" s="510"/>
      <c r="I17" s="513"/>
      <c r="J17" s="513"/>
      <c r="K17" s="295">
        <v>700</v>
      </c>
      <c r="L17" s="534"/>
      <c r="M17" s="534"/>
    </row>
    <row r="18" spans="1:13" s="112" customFormat="1" ht="36.75" customHeight="1" x14ac:dyDescent="0.15">
      <c r="A18" s="333">
        <v>4</v>
      </c>
      <c r="B18" s="347" t="s">
        <v>147</v>
      </c>
      <c r="C18" s="348" t="s">
        <v>12</v>
      </c>
      <c r="D18" s="348" t="s">
        <v>150</v>
      </c>
      <c r="E18" s="429" t="s">
        <v>105</v>
      </c>
      <c r="F18" s="429" t="s">
        <v>100</v>
      </c>
      <c r="G18" s="358" t="s">
        <v>142</v>
      </c>
      <c r="H18" s="433">
        <v>2235493.2999999998</v>
      </c>
      <c r="I18" s="360">
        <v>1050681.8500000001</v>
      </c>
      <c r="J18" s="360">
        <v>1184811.45</v>
      </c>
      <c r="K18" s="295">
        <v>233</v>
      </c>
      <c r="L18" s="354">
        <v>41821</v>
      </c>
      <c r="M18" s="354">
        <v>41974</v>
      </c>
    </row>
    <row r="19" spans="1:13" s="112" customFormat="1" ht="20.25" customHeight="1" x14ac:dyDescent="0.15">
      <c r="A19" s="535">
        <v>5</v>
      </c>
      <c r="B19" s="541" t="s">
        <v>147</v>
      </c>
      <c r="C19" s="570" t="s">
        <v>12</v>
      </c>
      <c r="D19" s="544" t="s">
        <v>150</v>
      </c>
      <c r="E19" s="571" t="s">
        <v>60</v>
      </c>
      <c r="F19" s="429" t="s">
        <v>101</v>
      </c>
      <c r="G19" s="568" t="s">
        <v>143</v>
      </c>
      <c r="H19" s="508">
        <v>5278586.84</v>
      </c>
      <c r="I19" s="511">
        <f>H19*0.5</f>
        <v>2639293.42</v>
      </c>
      <c r="J19" s="511">
        <f>H19*0.5</f>
        <v>2639293.42</v>
      </c>
      <c r="K19" s="355">
        <v>60</v>
      </c>
      <c r="L19" s="533">
        <v>41821</v>
      </c>
      <c r="M19" s="561">
        <v>41974</v>
      </c>
    </row>
    <row r="20" spans="1:13" s="112" customFormat="1" ht="24" customHeight="1" x14ac:dyDescent="0.15">
      <c r="A20" s="536"/>
      <c r="B20" s="543"/>
      <c r="C20" s="570"/>
      <c r="D20" s="546"/>
      <c r="E20" s="571"/>
      <c r="F20" s="429" t="s">
        <v>102</v>
      </c>
      <c r="G20" s="569"/>
      <c r="H20" s="510"/>
      <c r="I20" s="513"/>
      <c r="J20" s="513"/>
      <c r="K20" s="355">
        <v>851</v>
      </c>
      <c r="L20" s="534"/>
      <c r="M20" s="561"/>
    </row>
    <row r="21" spans="1:13" s="112" customFormat="1" ht="58.5" customHeight="1" x14ac:dyDescent="0.15">
      <c r="A21" s="333">
        <v>6</v>
      </c>
      <c r="B21" s="347" t="s">
        <v>147</v>
      </c>
      <c r="C21" s="353" t="s">
        <v>12</v>
      </c>
      <c r="D21" s="348" t="s">
        <v>150</v>
      </c>
      <c r="E21" s="429" t="s">
        <v>79</v>
      </c>
      <c r="F21" s="429" t="s">
        <v>79</v>
      </c>
      <c r="G21" s="358" t="s">
        <v>144</v>
      </c>
      <c r="H21" s="433">
        <v>4416409.97</v>
      </c>
      <c r="I21" s="360">
        <f>H21*0.5</f>
        <v>2208204.9849999999</v>
      </c>
      <c r="J21" s="360">
        <f>H21*0.5</f>
        <v>2208204.9849999999</v>
      </c>
      <c r="K21" s="295">
        <v>800</v>
      </c>
      <c r="L21" s="354">
        <v>41821</v>
      </c>
      <c r="M21" s="354">
        <v>41974</v>
      </c>
    </row>
    <row r="22" spans="1:13" s="112" customFormat="1" ht="54.75" customHeight="1" x14ac:dyDescent="0.15">
      <c r="A22" s="333">
        <v>7</v>
      </c>
      <c r="B22" s="347" t="s">
        <v>147</v>
      </c>
      <c r="C22" s="348" t="s">
        <v>12</v>
      </c>
      <c r="D22" s="348" t="s">
        <v>150</v>
      </c>
      <c r="E22" s="428" t="s">
        <v>194</v>
      </c>
      <c r="F22" s="428" t="s">
        <v>195</v>
      </c>
      <c r="G22" s="357" t="s">
        <v>275</v>
      </c>
      <c r="H22" s="433">
        <v>1172317.72</v>
      </c>
      <c r="I22" s="360">
        <f>H22*0.5</f>
        <v>586158.86</v>
      </c>
      <c r="J22" s="360">
        <f>H22*0.5</f>
        <v>586158.86</v>
      </c>
      <c r="K22" s="295">
        <v>219</v>
      </c>
      <c r="L22" s="354">
        <v>41852</v>
      </c>
      <c r="M22" s="354">
        <v>42004</v>
      </c>
    </row>
    <row r="23" spans="1:13" s="112" customFormat="1" ht="25.5" customHeight="1" x14ac:dyDescent="0.15">
      <c r="A23" s="535">
        <v>8</v>
      </c>
      <c r="B23" s="541" t="s">
        <v>147</v>
      </c>
      <c r="C23" s="544" t="s">
        <v>12</v>
      </c>
      <c r="D23" s="544" t="s">
        <v>150</v>
      </c>
      <c r="E23" s="535" t="s">
        <v>198</v>
      </c>
      <c r="F23" s="428" t="s">
        <v>267</v>
      </c>
      <c r="G23" s="568" t="s">
        <v>276</v>
      </c>
      <c r="H23" s="508">
        <v>972241.27</v>
      </c>
      <c r="I23" s="511">
        <f>H23*0.5</f>
        <v>486120.63500000001</v>
      </c>
      <c r="J23" s="511">
        <f>H23*0.5</f>
        <v>486120.63500000001</v>
      </c>
      <c r="K23" s="295">
        <v>17</v>
      </c>
      <c r="L23" s="533">
        <v>41852</v>
      </c>
      <c r="M23" s="533">
        <v>42004</v>
      </c>
    </row>
    <row r="24" spans="1:13" s="112" customFormat="1" ht="27.75" customHeight="1" x14ac:dyDescent="0.15">
      <c r="A24" s="536"/>
      <c r="B24" s="543"/>
      <c r="C24" s="546"/>
      <c r="D24" s="546"/>
      <c r="E24" s="536"/>
      <c r="F24" s="428" t="s">
        <v>202</v>
      </c>
      <c r="G24" s="569"/>
      <c r="H24" s="510"/>
      <c r="I24" s="513"/>
      <c r="J24" s="513"/>
      <c r="K24" s="295">
        <v>83</v>
      </c>
      <c r="L24" s="534"/>
      <c r="M24" s="534"/>
    </row>
    <row r="25" spans="1:13" s="112" customFormat="1" ht="59.25" customHeight="1" x14ac:dyDescent="0.15">
      <c r="A25" s="351">
        <v>9</v>
      </c>
      <c r="B25" s="393" t="s">
        <v>147</v>
      </c>
      <c r="C25" s="348" t="s">
        <v>12</v>
      </c>
      <c r="D25" s="348" t="s">
        <v>150</v>
      </c>
      <c r="E25" s="428" t="s">
        <v>196</v>
      </c>
      <c r="F25" s="428" t="s">
        <v>197</v>
      </c>
      <c r="G25" s="357" t="s">
        <v>265</v>
      </c>
      <c r="H25" s="433">
        <v>1665936.84</v>
      </c>
      <c r="I25" s="360">
        <v>599737.26</v>
      </c>
      <c r="J25" s="360">
        <v>1066199.58</v>
      </c>
      <c r="K25" s="295">
        <v>700</v>
      </c>
      <c r="L25" s="354">
        <v>41852</v>
      </c>
      <c r="M25" s="354">
        <v>42004</v>
      </c>
    </row>
    <row r="26" spans="1:13" s="112" customFormat="1" ht="57.75" customHeight="1" x14ac:dyDescent="0.15">
      <c r="A26" s="351">
        <v>10</v>
      </c>
      <c r="B26" s="393" t="s">
        <v>147</v>
      </c>
      <c r="C26" s="348" t="s">
        <v>12</v>
      </c>
      <c r="D26" s="348" t="s">
        <v>150</v>
      </c>
      <c r="E26" s="428" t="s">
        <v>238</v>
      </c>
      <c r="F26" s="428" t="s">
        <v>239</v>
      </c>
      <c r="G26" s="357" t="s">
        <v>265</v>
      </c>
      <c r="H26" s="433">
        <v>671279.32</v>
      </c>
      <c r="I26" s="360">
        <v>469895.52</v>
      </c>
      <c r="J26" s="360">
        <v>201383.8</v>
      </c>
      <c r="K26" s="295">
        <v>1000</v>
      </c>
      <c r="L26" s="354">
        <v>41852</v>
      </c>
      <c r="M26" s="354">
        <v>42004</v>
      </c>
    </row>
    <row r="27" spans="1:13" s="112" customFormat="1" ht="67.5" customHeight="1" x14ac:dyDescent="0.15">
      <c r="A27" s="424">
        <v>11</v>
      </c>
      <c r="B27" s="421" t="s">
        <v>147</v>
      </c>
      <c r="C27" s="422" t="s">
        <v>12</v>
      </c>
      <c r="D27" s="422" t="s">
        <v>150</v>
      </c>
      <c r="E27" s="428" t="s">
        <v>221</v>
      </c>
      <c r="F27" s="428" t="s">
        <v>199</v>
      </c>
      <c r="G27" s="420" t="s">
        <v>254</v>
      </c>
      <c r="H27" s="433">
        <v>1250647.94</v>
      </c>
      <c r="I27" s="419">
        <v>875453.56</v>
      </c>
      <c r="J27" s="419">
        <v>375194.38</v>
      </c>
      <c r="K27" s="295">
        <v>600</v>
      </c>
      <c r="L27" s="423">
        <v>41852</v>
      </c>
      <c r="M27" s="423">
        <v>42004</v>
      </c>
    </row>
    <row r="28" spans="1:13" s="112" customFormat="1" ht="30.75" customHeight="1" x14ac:dyDescent="0.15">
      <c r="A28" s="535">
        <v>12</v>
      </c>
      <c r="B28" s="538" t="s">
        <v>147</v>
      </c>
      <c r="C28" s="530" t="s">
        <v>12</v>
      </c>
      <c r="D28" s="530" t="s">
        <v>150</v>
      </c>
      <c r="E28" s="535" t="s">
        <v>238</v>
      </c>
      <c r="F28" s="428" t="s">
        <v>248</v>
      </c>
      <c r="G28" s="537" t="s">
        <v>255</v>
      </c>
      <c r="H28" s="532">
        <v>2137317.83</v>
      </c>
      <c r="I28" s="539">
        <v>1175524.81</v>
      </c>
      <c r="J28" s="539">
        <v>961793.02</v>
      </c>
      <c r="K28" s="295">
        <v>0</v>
      </c>
      <c r="L28" s="533">
        <v>41883</v>
      </c>
      <c r="M28" s="533">
        <v>42004</v>
      </c>
    </row>
    <row r="29" spans="1:13" s="112" customFormat="1" ht="30.75" customHeight="1" x14ac:dyDescent="0.15">
      <c r="A29" s="536"/>
      <c r="B29" s="538"/>
      <c r="C29" s="530"/>
      <c r="D29" s="530"/>
      <c r="E29" s="536"/>
      <c r="F29" s="428" t="s">
        <v>249</v>
      </c>
      <c r="G29" s="537"/>
      <c r="H29" s="532"/>
      <c r="I29" s="539"/>
      <c r="J29" s="539"/>
      <c r="K29" s="295">
        <v>0</v>
      </c>
      <c r="L29" s="534"/>
      <c r="M29" s="534"/>
    </row>
    <row r="30" spans="1:13" s="112" customFormat="1" ht="27" customHeight="1" thickBot="1" x14ac:dyDescent="0.2">
      <c r="A30" s="333">
        <v>13</v>
      </c>
      <c r="B30" s="347" t="s">
        <v>147</v>
      </c>
      <c r="C30" s="348" t="s">
        <v>12</v>
      </c>
      <c r="D30" s="348" t="s">
        <v>150</v>
      </c>
      <c r="E30" s="428" t="s">
        <v>250</v>
      </c>
      <c r="F30" s="428" t="s">
        <v>251</v>
      </c>
      <c r="G30" s="375" t="s">
        <v>277</v>
      </c>
      <c r="H30" s="432">
        <v>800303.15</v>
      </c>
      <c r="I30" s="374">
        <v>560212.19999999995</v>
      </c>
      <c r="J30" s="374">
        <v>240090.95</v>
      </c>
      <c r="K30" s="295">
        <v>0</v>
      </c>
      <c r="L30" s="354">
        <v>41883</v>
      </c>
      <c r="M30" s="354">
        <v>42004</v>
      </c>
    </row>
    <row r="31" spans="1:13" s="112" customFormat="1" ht="18" customHeight="1" thickBot="1" x14ac:dyDescent="0.2">
      <c r="A31" s="296"/>
      <c r="B31" s="297"/>
      <c r="C31" s="298"/>
      <c r="D31" s="298"/>
      <c r="E31" s="296"/>
      <c r="F31" s="296"/>
      <c r="G31" s="299" t="s">
        <v>113</v>
      </c>
      <c r="H31" s="300">
        <f>SUM(H13:H30)</f>
        <v>30012195.349999994</v>
      </c>
      <c r="I31" s="300">
        <f>SUM(I13:I30)</f>
        <v>15713764.969999999</v>
      </c>
      <c r="J31" s="447">
        <f>SUM(J13:J30)</f>
        <v>14298430.379999999</v>
      </c>
      <c r="K31" s="301">
        <f>SUM(K13:K30)</f>
        <v>8689</v>
      </c>
      <c r="L31" s="302"/>
      <c r="M31" s="302"/>
    </row>
    <row r="32" spans="1:13" s="112" customFormat="1" ht="14.25" customHeight="1" x14ac:dyDescent="0.15">
      <c r="A32" s="529" t="s">
        <v>222</v>
      </c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</row>
    <row r="33" spans="1:13" s="112" customFormat="1" ht="45" customHeight="1" x14ac:dyDescent="0.15">
      <c r="A33" s="424">
        <v>14</v>
      </c>
      <c r="B33" s="421" t="s">
        <v>147</v>
      </c>
      <c r="C33" s="422" t="s">
        <v>12</v>
      </c>
      <c r="D33" s="422" t="s">
        <v>150</v>
      </c>
      <c r="E33" s="424" t="s">
        <v>54</v>
      </c>
      <c r="F33" s="424" t="s">
        <v>106</v>
      </c>
      <c r="G33" s="420" t="s">
        <v>278</v>
      </c>
      <c r="H33" s="456">
        <v>1202394.99</v>
      </c>
      <c r="I33" s="419">
        <v>1022035.74</v>
      </c>
      <c r="J33" s="419">
        <v>180359.25</v>
      </c>
      <c r="K33" s="295">
        <v>236</v>
      </c>
      <c r="L33" s="423">
        <v>41852</v>
      </c>
      <c r="M33" s="423">
        <v>42004</v>
      </c>
    </row>
    <row r="34" spans="1:13" s="112" customFormat="1" ht="56.25" customHeight="1" thickBot="1" x14ac:dyDescent="0.2">
      <c r="A34" s="333">
        <v>15</v>
      </c>
      <c r="B34" s="347" t="s">
        <v>147</v>
      </c>
      <c r="C34" s="348" t="s">
        <v>12</v>
      </c>
      <c r="D34" s="348" t="s">
        <v>150</v>
      </c>
      <c r="E34" s="333" t="s">
        <v>54</v>
      </c>
      <c r="F34" s="333" t="s">
        <v>54</v>
      </c>
      <c r="G34" s="482" t="s">
        <v>310</v>
      </c>
      <c r="H34" s="456">
        <v>3338352.86</v>
      </c>
      <c r="I34" s="345">
        <v>2336847</v>
      </c>
      <c r="J34" s="345">
        <v>1001505.86</v>
      </c>
      <c r="K34" s="295">
        <v>1549</v>
      </c>
      <c r="L34" s="354">
        <v>41852</v>
      </c>
      <c r="M34" s="354">
        <v>42004</v>
      </c>
    </row>
    <row r="35" spans="1:13" s="112" customFormat="1" ht="18.75" customHeight="1" thickBot="1" x14ac:dyDescent="0.2">
      <c r="A35" s="296"/>
      <c r="B35" s="297"/>
      <c r="C35" s="298"/>
      <c r="D35" s="298"/>
      <c r="E35" s="296"/>
      <c r="F35" s="296"/>
      <c r="G35" s="299" t="s">
        <v>224</v>
      </c>
      <c r="H35" s="300">
        <f>SUM(H33:H34)</f>
        <v>4540747.8499999996</v>
      </c>
      <c r="I35" s="300">
        <f t="shared" ref="I35:J35" si="1">SUM(I33:I34)</f>
        <v>3358882.74</v>
      </c>
      <c r="J35" s="447">
        <f t="shared" si="1"/>
        <v>1181865.1099999999</v>
      </c>
      <c r="K35" s="301">
        <f>SUM(K33:K34)</f>
        <v>1785</v>
      </c>
      <c r="L35" s="302"/>
      <c r="M35" s="302"/>
    </row>
    <row r="36" spans="1:13" s="112" customFormat="1" ht="17.25" customHeight="1" x14ac:dyDescent="0.15">
      <c r="A36" s="529" t="s">
        <v>223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</row>
    <row r="37" spans="1:13" s="112" customFormat="1" ht="33" customHeight="1" x14ac:dyDescent="0.15">
      <c r="A37" s="333">
        <v>16</v>
      </c>
      <c r="B37" s="393" t="s">
        <v>147</v>
      </c>
      <c r="C37" s="363" t="s">
        <v>12</v>
      </c>
      <c r="D37" s="363" t="s">
        <v>150</v>
      </c>
      <c r="E37" s="428" t="s">
        <v>225</v>
      </c>
      <c r="F37" s="428" t="s">
        <v>107</v>
      </c>
      <c r="G37" s="365" t="s">
        <v>279</v>
      </c>
      <c r="H37" s="456">
        <v>5207069.72</v>
      </c>
      <c r="I37" s="368">
        <f>H37*0.5</f>
        <v>2603534.86</v>
      </c>
      <c r="J37" s="368">
        <f>H37*0.5</f>
        <v>2603534.86</v>
      </c>
      <c r="K37" s="295">
        <v>0</v>
      </c>
      <c r="L37" s="364">
        <v>41852</v>
      </c>
      <c r="M37" s="364">
        <v>42004</v>
      </c>
    </row>
    <row r="38" spans="1:13" s="112" customFormat="1" ht="23.25" customHeight="1" x14ac:dyDescent="0.15">
      <c r="A38" s="531">
        <v>17</v>
      </c>
      <c r="B38" s="541" t="s">
        <v>147</v>
      </c>
      <c r="C38" s="530" t="s">
        <v>12</v>
      </c>
      <c r="D38" s="530" t="s">
        <v>150</v>
      </c>
      <c r="E38" s="531" t="s">
        <v>108</v>
      </c>
      <c r="F38" s="428" t="s">
        <v>61</v>
      </c>
      <c r="G38" s="537" t="s">
        <v>280</v>
      </c>
      <c r="H38" s="532">
        <v>2582121.08</v>
      </c>
      <c r="I38" s="539">
        <v>1291060.54</v>
      </c>
      <c r="J38" s="539">
        <v>1291060.54</v>
      </c>
      <c r="K38" s="295">
        <v>63</v>
      </c>
      <c r="L38" s="561">
        <v>41852</v>
      </c>
      <c r="M38" s="561">
        <v>42004</v>
      </c>
    </row>
    <row r="39" spans="1:13" s="112" customFormat="1" ht="22.5" customHeight="1" x14ac:dyDescent="0.15">
      <c r="A39" s="531"/>
      <c r="B39" s="543"/>
      <c r="C39" s="530"/>
      <c r="D39" s="530"/>
      <c r="E39" s="531"/>
      <c r="F39" s="428" t="s">
        <v>181</v>
      </c>
      <c r="G39" s="537"/>
      <c r="H39" s="532"/>
      <c r="I39" s="539"/>
      <c r="J39" s="539"/>
      <c r="K39" s="295">
        <v>97</v>
      </c>
      <c r="L39" s="561"/>
      <c r="M39" s="561"/>
    </row>
    <row r="40" spans="1:13" s="112" customFormat="1" ht="42" customHeight="1" x14ac:dyDescent="0.15">
      <c r="A40" s="333">
        <v>18</v>
      </c>
      <c r="B40" s="393" t="s">
        <v>147</v>
      </c>
      <c r="C40" s="363" t="s">
        <v>12</v>
      </c>
      <c r="D40" s="363" t="s">
        <v>150</v>
      </c>
      <c r="E40" s="428" t="s">
        <v>109</v>
      </c>
      <c r="F40" s="428" t="s">
        <v>110</v>
      </c>
      <c r="G40" s="365" t="s">
        <v>278</v>
      </c>
      <c r="H40" s="456">
        <v>1995380.35</v>
      </c>
      <c r="I40" s="368">
        <f>H40*0.5</f>
        <v>997690.17500000005</v>
      </c>
      <c r="J40" s="368">
        <f>H40*0.5</f>
        <v>997690.17500000005</v>
      </c>
      <c r="K40" s="295">
        <v>383</v>
      </c>
      <c r="L40" s="364">
        <v>41852</v>
      </c>
      <c r="M40" s="364">
        <v>42004</v>
      </c>
    </row>
    <row r="41" spans="1:13" s="112" customFormat="1" ht="24" customHeight="1" x14ac:dyDescent="0.15">
      <c r="A41" s="535">
        <v>19</v>
      </c>
      <c r="B41" s="541" t="s">
        <v>147</v>
      </c>
      <c r="C41" s="530" t="s">
        <v>12</v>
      </c>
      <c r="D41" s="530" t="s">
        <v>150</v>
      </c>
      <c r="E41" s="535" t="s">
        <v>191</v>
      </c>
      <c r="F41" s="428" t="s">
        <v>240</v>
      </c>
      <c r="G41" s="537" t="s">
        <v>220</v>
      </c>
      <c r="H41" s="508">
        <v>346166.96</v>
      </c>
      <c r="I41" s="511">
        <v>242316.87</v>
      </c>
      <c r="J41" s="511">
        <v>103850.09</v>
      </c>
      <c r="K41" s="295">
        <v>144</v>
      </c>
      <c r="L41" s="533">
        <v>41852</v>
      </c>
      <c r="M41" s="533">
        <v>42004</v>
      </c>
    </row>
    <row r="42" spans="1:13" s="112" customFormat="1" ht="41.25" customHeight="1" thickBot="1" x14ac:dyDescent="0.2">
      <c r="A42" s="536"/>
      <c r="B42" s="543"/>
      <c r="C42" s="530"/>
      <c r="D42" s="530"/>
      <c r="E42" s="536"/>
      <c r="F42" s="428" t="s">
        <v>192</v>
      </c>
      <c r="G42" s="537"/>
      <c r="H42" s="510"/>
      <c r="I42" s="513"/>
      <c r="J42" s="513"/>
      <c r="K42" s="295">
        <v>119</v>
      </c>
      <c r="L42" s="534"/>
      <c r="M42" s="534"/>
    </row>
    <row r="43" spans="1:13" s="112" customFormat="1" ht="19.5" customHeight="1" thickBot="1" x14ac:dyDescent="0.2">
      <c r="A43" s="296"/>
      <c r="B43" s="328"/>
      <c r="C43" s="329"/>
      <c r="D43" s="329"/>
      <c r="E43" s="296"/>
      <c r="F43" s="296"/>
      <c r="G43" s="299" t="s">
        <v>226</v>
      </c>
      <c r="H43" s="300">
        <f>SUM(H37:H42)</f>
        <v>10130738.110000001</v>
      </c>
      <c r="I43" s="300">
        <f t="shared" ref="I43:J43" si="2">SUM(I37:I42)</f>
        <v>5134602.4450000003</v>
      </c>
      <c r="J43" s="447">
        <f t="shared" si="2"/>
        <v>4996135.665</v>
      </c>
      <c r="K43" s="301">
        <f>SUM(K37:K42)</f>
        <v>806</v>
      </c>
      <c r="L43" s="302"/>
      <c r="M43" s="302"/>
    </row>
    <row r="44" spans="1:13" s="112" customFormat="1" ht="20.100000000000001" customHeight="1" x14ac:dyDescent="0.15">
      <c r="A44" s="567" t="s">
        <v>134</v>
      </c>
      <c r="B44" s="567"/>
      <c r="C44" s="567"/>
      <c r="D44" s="567"/>
      <c r="E44" s="303"/>
      <c r="F44" s="303"/>
      <c r="G44" s="150"/>
      <c r="H44" s="304"/>
      <c r="I44" s="305"/>
      <c r="J44" s="305"/>
      <c r="K44" s="151"/>
      <c r="L44" s="306"/>
      <c r="M44" s="306"/>
    </row>
    <row r="45" spans="1:13" s="112" customFormat="1" ht="37.5" customHeight="1" x14ac:dyDescent="0.15">
      <c r="A45" s="353">
        <v>20</v>
      </c>
      <c r="B45" s="347" t="s">
        <v>147</v>
      </c>
      <c r="C45" s="353" t="s">
        <v>12</v>
      </c>
      <c r="D45" s="348" t="s">
        <v>150</v>
      </c>
      <c r="E45" s="429" t="s">
        <v>111</v>
      </c>
      <c r="F45" s="429" t="s">
        <v>111</v>
      </c>
      <c r="G45" s="352" t="s">
        <v>112</v>
      </c>
      <c r="H45" s="433">
        <v>3324250.9</v>
      </c>
      <c r="I45" s="350">
        <v>1529155.41</v>
      </c>
      <c r="J45" s="350">
        <v>1795095.49</v>
      </c>
      <c r="K45" s="295">
        <v>0</v>
      </c>
      <c r="L45" s="354">
        <v>41821</v>
      </c>
      <c r="M45" s="354">
        <v>41974</v>
      </c>
    </row>
    <row r="46" spans="1:13" s="112" customFormat="1" ht="32.25" customHeight="1" x14ac:dyDescent="0.15">
      <c r="A46" s="353">
        <v>21</v>
      </c>
      <c r="B46" s="347" t="s">
        <v>147</v>
      </c>
      <c r="C46" s="353" t="s">
        <v>12</v>
      </c>
      <c r="D46" s="348" t="s">
        <v>150</v>
      </c>
      <c r="E46" s="429" t="s">
        <v>66</v>
      </c>
      <c r="F46" s="429" t="s">
        <v>66</v>
      </c>
      <c r="G46" s="346" t="s">
        <v>116</v>
      </c>
      <c r="H46" s="433">
        <v>5087084.29</v>
      </c>
      <c r="I46" s="350">
        <f t="shared" ref="I46:I49" si="3">H46*0.5</f>
        <v>2543542.145</v>
      </c>
      <c r="J46" s="350">
        <f>H46*0.5</f>
        <v>2543542.145</v>
      </c>
      <c r="K46" s="295">
        <v>240</v>
      </c>
      <c r="L46" s="354">
        <v>41791</v>
      </c>
      <c r="M46" s="354">
        <v>41974</v>
      </c>
    </row>
    <row r="47" spans="1:13" s="112" customFormat="1" ht="34.5" customHeight="1" x14ac:dyDescent="0.15">
      <c r="A47" s="353">
        <v>22</v>
      </c>
      <c r="B47" s="347" t="s">
        <v>147</v>
      </c>
      <c r="C47" s="348" t="s">
        <v>12</v>
      </c>
      <c r="D47" s="348" t="s">
        <v>193</v>
      </c>
      <c r="E47" s="428" t="s">
        <v>122</v>
      </c>
      <c r="F47" s="428" t="s">
        <v>123</v>
      </c>
      <c r="G47" s="346" t="s">
        <v>201</v>
      </c>
      <c r="H47" s="433">
        <v>4108638.32</v>
      </c>
      <c r="I47" s="350">
        <v>1232591.5</v>
      </c>
      <c r="J47" s="350">
        <v>2876046.82</v>
      </c>
      <c r="K47" s="295">
        <v>600</v>
      </c>
      <c r="L47" s="354">
        <v>41852</v>
      </c>
      <c r="M47" s="354">
        <v>42004</v>
      </c>
    </row>
    <row r="48" spans="1:13" s="112" customFormat="1" ht="42" customHeight="1" x14ac:dyDescent="0.15">
      <c r="A48" s="353">
        <v>23</v>
      </c>
      <c r="B48" s="347" t="s">
        <v>147</v>
      </c>
      <c r="C48" s="353" t="s">
        <v>12</v>
      </c>
      <c r="D48" s="348" t="s">
        <v>150</v>
      </c>
      <c r="E48" s="429" t="s">
        <v>114</v>
      </c>
      <c r="F48" s="429" t="s">
        <v>115</v>
      </c>
      <c r="G48" s="352" t="s">
        <v>133</v>
      </c>
      <c r="H48" s="433">
        <v>4672588.66</v>
      </c>
      <c r="I48" s="350">
        <f>H48*0.4</f>
        <v>1869035.4640000002</v>
      </c>
      <c r="J48" s="350">
        <f>H48*0.6</f>
        <v>2803553.196</v>
      </c>
      <c r="K48" s="295">
        <v>1421</v>
      </c>
      <c r="L48" s="354">
        <v>41791</v>
      </c>
      <c r="M48" s="354">
        <v>41974</v>
      </c>
    </row>
    <row r="49" spans="1:13" s="112" customFormat="1" ht="39" customHeight="1" x14ac:dyDescent="0.15">
      <c r="A49" s="353">
        <v>24</v>
      </c>
      <c r="B49" s="347" t="s">
        <v>147</v>
      </c>
      <c r="C49" s="353" t="s">
        <v>12</v>
      </c>
      <c r="D49" s="348" t="s">
        <v>150</v>
      </c>
      <c r="E49" s="429" t="s">
        <v>117</v>
      </c>
      <c r="F49" s="429" t="s">
        <v>118</v>
      </c>
      <c r="G49" s="352" t="s">
        <v>119</v>
      </c>
      <c r="H49" s="433">
        <v>4657099.97</v>
      </c>
      <c r="I49" s="350">
        <f t="shared" si="3"/>
        <v>2328549.9849999999</v>
      </c>
      <c r="J49" s="350">
        <f>H49*0.5</f>
        <v>2328549.9849999999</v>
      </c>
      <c r="K49" s="295">
        <v>939</v>
      </c>
      <c r="L49" s="354">
        <v>41791</v>
      </c>
      <c r="M49" s="354">
        <v>41974</v>
      </c>
    </row>
    <row r="50" spans="1:13" s="112" customFormat="1" ht="50.25" customHeight="1" thickBot="1" x14ac:dyDescent="0.2">
      <c r="A50" s="425">
        <v>25</v>
      </c>
      <c r="B50" s="421" t="s">
        <v>147</v>
      </c>
      <c r="C50" s="174" t="s">
        <v>12</v>
      </c>
      <c r="D50" s="422" t="s">
        <v>150</v>
      </c>
      <c r="E50" s="61" t="s">
        <v>23</v>
      </c>
      <c r="F50" s="61" t="s">
        <v>23</v>
      </c>
      <c r="G50" s="388" t="s">
        <v>252</v>
      </c>
      <c r="H50" s="433">
        <v>1352624.25</v>
      </c>
      <c r="I50" s="387">
        <v>0</v>
      </c>
      <c r="J50" s="387">
        <f>H50</f>
        <v>1352624.25</v>
      </c>
      <c r="K50" s="313"/>
      <c r="L50" s="364">
        <v>41944</v>
      </c>
      <c r="M50" s="364">
        <v>41974</v>
      </c>
    </row>
    <row r="51" spans="1:13" s="112" customFormat="1" ht="24" customHeight="1" thickBot="1" x14ac:dyDescent="0.2">
      <c r="A51" s="296"/>
      <c r="B51" s="307"/>
      <c r="C51" s="307"/>
      <c r="D51" s="307"/>
      <c r="E51" s="296"/>
      <c r="F51" s="296"/>
      <c r="G51" s="299" t="s">
        <v>227</v>
      </c>
      <c r="H51" s="300">
        <f>SUM(H45:H50)</f>
        <v>23202286.390000001</v>
      </c>
      <c r="I51" s="300">
        <f t="shared" ref="I51:J51" si="4">SUM(I45:I50)</f>
        <v>9502874.5039999988</v>
      </c>
      <c r="J51" s="447">
        <f t="shared" si="4"/>
        <v>13699411.886</v>
      </c>
      <c r="K51" s="301">
        <f>SUM(K45:K50)</f>
        <v>3200</v>
      </c>
      <c r="L51" s="302"/>
      <c r="M51" s="302"/>
    </row>
    <row r="52" spans="1:13" ht="12.75" customHeight="1" x14ac:dyDescent="0.2">
      <c r="A52" s="564" t="s">
        <v>75</v>
      </c>
      <c r="B52" s="564"/>
      <c r="C52" s="564"/>
      <c r="D52" s="564"/>
      <c r="E52" s="564"/>
      <c r="F52" s="564"/>
      <c r="G52" s="308"/>
      <c r="H52" s="309"/>
      <c r="I52" s="310"/>
      <c r="J52" s="310"/>
      <c r="K52" s="311"/>
      <c r="L52" s="312"/>
      <c r="M52" s="312"/>
    </row>
    <row r="53" spans="1:13" ht="39" customHeight="1" x14ac:dyDescent="0.15">
      <c r="A53" s="353">
        <v>26</v>
      </c>
      <c r="B53" s="347" t="s">
        <v>147</v>
      </c>
      <c r="C53" s="174" t="s">
        <v>12</v>
      </c>
      <c r="D53" s="348" t="s">
        <v>150</v>
      </c>
      <c r="E53" s="327" t="s">
        <v>120</v>
      </c>
      <c r="F53" s="327" t="s">
        <v>120</v>
      </c>
      <c r="G53" s="352" t="s">
        <v>126</v>
      </c>
      <c r="H53" s="349">
        <v>344247.4</v>
      </c>
      <c r="I53" s="350">
        <v>240973.18</v>
      </c>
      <c r="J53" s="350">
        <v>103274.22</v>
      </c>
      <c r="K53" s="313"/>
      <c r="L53" s="354">
        <v>41821</v>
      </c>
      <c r="M53" s="314">
        <v>41974</v>
      </c>
    </row>
    <row r="54" spans="1:13" ht="36.75" customHeight="1" x14ac:dyDescent="0.15">
      <c r="A54" s="348">
        <v>27</v>
      </c>
      <c r="B54" s="347" t="s">
        <v>147</v>
      </c>
      <c r="C54" s="174" t="s">
        <v>12</v>
      </c>
      <c r="D54" s="348" t="s">
        <v>150</v>
      </c>
      <c r="E54" s="327" t="s">
        <v>230</v>
      </c>
      <c r="F54" s="327" t="s">
        <v>231</v>
      </c>
      <c r="G54" s="352" t="s">
        <v>125</v>
      </c>
      <c r="H54" s="349">
        <v>298353.65000000002</v>
      </c>
      <c r="I54" s="350">
        <f t="shared" ref="I54" si="5">H54*0.7</f>
        <v>208847.55499999999</v>
      </c>
      <c r="J54" s="350">
        <f t="shared" ref="J54:J57" si="6">H54*0.3</f>
        <v>89506.095000000001</v>
      </c>
      <c r="K54" s="313"/>
      <c r="L54" s="354">
        <v>41821</v>
      </c>
      <c r="M54" s="314">
        <v>41974</v>
      </c>
    </row>
    <row r="55" spans="1:13" ht="39" customHeight="1" x14ac:dyDescent="0.15">
      <c r="A55" s="348">
        <v>28</v>
      </c>
      <c r="B55" s="347" t="s">
        <v>147</v>
      </c>
      <c r="C55" s="174" t="s">
        <v>12</v>
      </c>
      <c r="D55" s="348" t="s">
        <v>150</v>
      </c>
      <c r="E55" s="429" t="s">
        <v>236</v>
      </c>
      <c r="F55" s="436" t="s">
        <v>228</v>
      </c>
      <c r="G55" s="352" t="s">
        <v>125</v>
      </c>
      <c r="H55" s="349">
        <v>329898.09999999998</v>
      </c>
      <c r="I55" s="350">
        <f>H55*0.7</f>
        <v>230928.66999999995</v>
      </c>
      <c r="J55" s="350">
        <f t="shared" si="6"/>
        <v>98969.43</v>
      </c>
      <c r="K55" s="313"/>
      <c r="L55" s="354">
        <v>41821</v>
      </c>
      <c r="M55" s="314">
        <v>41974</v>
      </c>
    </row>
    <row r="56" spans="1:13" ht="33" customHeight="1" x14ac:dyDescent="0.15">
      <c r="A56" s="348">
        <v>29</v>
      </c>
      <c r="B56" s="347" t="s">
        <v>147</v>
      </c>
      <c r="C56" s="174" t="s">
        <v>12</v>
      </c>
      <c r="D56" s="348" t="s">
        <v>150</v>
      </c>
      <c r="E56" s="327" t="s">
        <v>120</v>
      </c>
      <c r="F56" s="327" t="s">
        <v>120</v>
      </c>
      <c r="G56" s="376" t="s">
        <v>244</v>
      </c>
      <c r="H56" s="349">
        <v>618529.4</v>
      </c>
      <c r="I56" s="350">
        <f>H56*0.7</f>
        <v>432970.58</v>
      </c>
      <c r="J56" s="350">
        <f t="shared" si="6"/>
        <v>185558.82</v>
      </c>
      <c r="K56" s="313"/>
      <c r="L56" s="354">
        <v>41821</v>
      </c>
      <c r="M56" s="314">
        <v>41974</v>
      </c>
    </row>
    <row r="57" spans="1:13" ht="21" x14ac:dyDescent="0.15">
      <c r="A57" s="530">
        <v>30</v>
      </c>
      <c r="B57" s="538" t="s">
        <v>147</v>
      </c>
      <c r="C57" s="538" t="s">
        <v>12</v>
      </c>
      <c r="D57" s="538" t="s">
        <v>150</v>
      </c>
      <c r="E57" s="566" t="s">
        <v>40</v>
      </c>
      <c r="F57" s="61" t="s">
        <v>229</v>
      </c>
      <c r="G57" s="565" t="s">
        <v>281</v>
      </c>
      <c r="H57" s="532">
        <v>869936.87</v>
      </c>
      <c r="I57" s="539">
        <f>H57*0.7</f>
        <v>608955.80900000001</v>
      </c>
      <c r="J57" s="539">
        <f t="shared" si="6"/>
        <v>260981.06099999999</v>
      </c>
      <c r="K57" s="563"/>
      <c r="L57" s="561">
        <v>41821</v>
      </c>
      <c r="M57" s="561">
        <v>41974</v>
      </c>
    </row>
    <row r="58" spans="1:13" ht="15.75" customHeight="1" x14ac:dyDescent="0.15">
      <c r="A58" s="530"/>
      <c r="B58" s="538"/>
      <c r="C58" s="538"/>
      <c r="D58" s="538"/>
      <c r="E58" s="566"/>
      <c r="F58" s="61" t="s">
        <v>62</v>
      </c>
      <c r="G58" s="565"/>
      <c r="H58" s="532"/>
      <c r="I58" s="539"/>
      <c r="J58" s="539"/>
      <c r="K58" s="563"/>
      <c r="L58" s="561"/>
      <c r="M58" s="561"/>
    </row>
    <row r="59" spans="1:13" x14ac:dyDescent="0.15">
      <c r="A59" s="530"/>
      <c r="B59" s="538"/>
      <c r="C59" s="538"/>
      <c r="D59" s="538"/>
      <c r="E59" s="566"/>
      <c r="F59" s="61" t="s">
        <v>65</v>
      </c>
      <c r="G59" s="565"/>
      <c r="H59" s="532"/>
      <c r="I59" s="539"/>
      <c r="J59" s="539"/>
      <c r="K59" s="563"/>
      <c r="L59" s="561"/>
      <c r="M59" s="561"/>
    </row>
    <row r="60" spans="1:13" ht="24.75" customHeight="1" x14ac:dyDescent="0.15">
      <c r="A60" s="530"/>
      <c r="B60" s="538"/>
      <c r="C60" s="538"/>
      <c r="D60" s="538"/>
      <c r="E60" s="566"/>
      <c r="F60" s="61" t="s">
        <v>64</v>
      </c>
      <c r="G60" s="565"/>
      <c r="H60" s="532"/>
      <c r="I60" s="539"/>
      <c r="J60" s="539"/>
      <c r="K60" s="563"/>
      <c r="L60" s="561"/>
      <c r="M60" s="561"/>
    </row>
    <row r="61" spans="1:13" ht="36.75" customHeight="1" thickBot="1" x14ac:dyDescent="0.2">
      <c r="A61" s="363">
        <v>31</v>
      </c>
      <c r="B61" s="367" t="s">
        <v>147</v>
      </c>
      <c r="C61" s="174" t="s">
        <v>12</v>
      </c>
      <c r="D61" s="363" t="s">
        <v>150</v>
      </c>
      <c r="E61" s="61" t="s">
        <v>124</v>
      </c>
      <c r="F61" s="61" t="s">
        <v>124</v>
      </c>
      <c r="G61" s="366" t="s">
        <v>243</v>
      </c>
      <c r="H61" s="362">
        <v>538609.22</v>
      </c>
      <c r="I61" s="361">
        <f>H61*0.7</f>
        <v>377026.45399999997</v>
      </c>
      <c r="J61" s="361">
        <f>H61*0.3</f>
        <v>161582.76599999997</v>
      </c>
      <c r="K61" s="313"/>
      <c r="L61" s="364">
        <v>41821</v>
      </c>
      <c r="M61" s="364">
        <v>41974</v>
      </c>
    </row>
    <row r="62" spans="1:13" ht="20.25" customHeight="1" x14ac:dyDescent="0.15">
      <c r="A62" s="182"/>
      <c r="B62" s="182"/>
      <c r="C62" s="182"/>
      <c r="D62" s="182"/>
      <c r="E62" s="152"/>
      <c r="F62" s="152"/>
      <c r="G62" s="336" t="s">
        <v>76</v>
      </c>
      <c r="H62" s="199">
        <f>SUM(H53:H61)</f>
        <v>2999574.6399999997</v>
      </c>
      <c r="I62" s="199">
        <f>SUM(I53:I61)</f>
        <v>2099702.2479999997</v>
      </c>
      <c r="J62" s="434">
        <f t="shared" ref="J62" si="7">SUM(J53:J61)</f>
        <v>899872.39199999988</v>
      </c>
      <c r="K62" s="175">
        <f>K51+K43+K35+K31</f>
        <v>14480</v>
      </c>
      <c r="L62" s="173"/>
      <c r="M62" s="173"/>
    </row>
    <row r="63" spans="1:13" ht="16.5" customHeight="1" x14ac:dyDescent="0.15">
      <c r="A63" s="193"/>
      <c r="B63" s="193"/>
      <c r="C63" s="193"/>
      <c r="D63" s="193"/>
      <c r="E63" s="152"/>
      <c r="F63" s="152"/>
      <c r="G63" s="449" t="s">
        <v>127</v>
      </c>
      <c r="H63" s="440">
        <v>750977.66</v>
      </c>
      <c r="I63" s="441">
        <v>525684.36</v>
      </c>
      <c r="J63" s="448">
        <v>225293.3</v>
      </c>
      <c r="K63" s="175"/>
      <c r="L63" s="173"/>
      <c r="M63" s="173"/>
    </row>
    <row r="64" spans="1:13" ht="20.25" customHeight="1" x14ac:dyDescent="0.15">
      <c r="A64" s="152"/>
      <c r="C64" s="140"/>
      <c r="D64" s="140"/>
      <c r="E64" s="181"/>
      <c r="F64" s="160"/>
      <c r="G64" s="446" t="s">
        <v>128</v>
      </c>
      <c r="H64" s="440">
        <v>2214202.92</v>
      </c>
      <c r="I64" s="441">
        <v>573409.44999999995</v>
      </c>
      <c r="J64" s="448">
        <v>1640793.47</v>
      </c>
      <c r="K64" s="152"/>
      <c r="L64" s="173"/>
      <c r="M64" s="173"/>
    </row>
    <row r="65" spans="1:13" ht="25.5" customHeight="1" x14ac:dyDescent="0.15">
      <c r="A65" s="152"/>
      <c r="C65" s="140"/>
      <c r="D65" s="140"/>
      <c r="E65" s="181"/>
      <c r="F65" s="160"/>
      <c r="G65" s="446" t="s">
        <v>135</v>
      </c>
      <c r="H65" s="440">
        <v>14529.92</v>
      </c>
      <c r="I65" s="441">
        <f>H65*0.5</f>
        <v>7264.96</v>
      </c>
      <c r="J65" s="448">
        <f>H65*0.5</f>
        <v>7264.96</v>
      </c>
      <c r="K65" s="152"/>
      <c r="L65" s="173"/>
      <c r="M65" s="173"/>
    </row>
    <row r="66" spans="1:13" ht="16.5" customHeight="1" thickBot="1" x14ac:dyDescent="0.2">
      <c r="A66" s="152"/>
      <c r="C66" s="140"/>
      <c r="D66" s="2"/>
      <c r="E66" s="152"/>
      <c r="F66" s="160"/>
      <c r="G66" s="254" t="s">
        <v>50</v>
      </c>
      <c r="H66" s="377">
        <f>H65+H64+H63+H62+H51+H43+H35+H31</f>
        <v>73865252.840000004</v>
      </c>
      <c r="I66" s="377">
        <f t="shared" ref="I66:J66" si="8">I65+I64+I63+I62+I51+I43+I35+I31</f>
        <v>36916185.677000001</v>
      </c>
      <c r="J66" s="479">
        <f t="shared" si="8"/>
        <v>36949067.163000003</v>
      </c>
      <c r="K66" s="152"/>
      <c r="L66" s="173"/>
      <c r="M66" s="173"/>
    </row>
    <row r="67" spans="1:13" x14ac:dyDescent="0.15">
      <c r="B67" s="131"/>
      <c r="F67" s="128"/>
      <c r="G67" s="128"/>
      <c r="H67" s="129"/>
      <c r="I67" s="130"/>
      <c r="J67" s="129"/>
      <c r="K67" s="344"/>
    </row>
    <row r="68" spans="1:13" x14ac:dyDescent="0.15">
      <c r="G68" s="292"/>
      <c r="I68" s="203"/>
      <c r="J68" s="341"/>
    </row>
    <row r="69" spans="1:13" x14ac:dyDescent="0.15">
      <c r="E69" s="252"/>
      <c r="F69" s="252"/>
      <c r="G69" s="252"/>
      <c r="H69" s="292"/>
      <c r="I69" s="292"/>
      <c r="J69" s="292"/>
    </row>
    <row r="70" spans="1:13" x14ac:dyDescent="0.15">
      <c r="G70" s="339"/>
      <c r="H70" s="292"/>
      <c r="J70" s="292"/>
    </row>
    <row r="71" spans="1:13" x14ac:dyDescent="0.15">
      <c r="G71" s="339"/>
      <c r="H71" s="292"/>
      <c r="I71" s="378"/>
      <c r="J71" s="292"/>
    </row>
    <row r="72" spans="1:13" x14ac:dyDescent="0.15">
      <c r="H72" s="292"/>
      <c r="I72" s="378"/>
      <c r="J72" s="292"/>
    </row>
    <row r="73" spans="1:13" x14ac:dyDescent="0.15">
      <c r="H73" s="292"/>
      <c r="J73" s="426"/>
    </row>
  </sheetData>
  <mergeCells count="101">
    <mergeCell ref="L19:L20"/>
    <mergeCell ref="M19:M20"/>
    <mergeCell ref="A19:A20"/>
    <mergeCell ref="G19:G20"/>
    <mergeCell ref="B23:B24"/>
    <mergeCell ref="C23:C24"/>
    <mergeCell ref="D23:D24"/>
    <mergeCell ref="E23:E24"/>
    <mergeCell ref="D19:D20"/>
    <mergeCell ref="B19:B20"/>
    <mergeCell ref="J19:J20"/>
    <mergeCell ref="I19:I20"/>
    <mergeCell ref="C19:C20"/>
    <mergeCell ref="E19:E20"/>
    <mergeCell ref="L15:L17"/>
    <mergeCell ref="M15:M17"/>
    <mergeCell ref="J15:J17"/>
    <mergeCell ref="K57:K60"/>
    <mergeCell ref="L57:L60"/>
    <mergeCell ref="M57:M60"/>
    <mergeCell ref="A52:F52"/>
    <mergeCell ref="A57:A60"/>
    <mergeCell ref="G57:G60"/>
    <mergeCell ref="H57:H60"/>
    <mergeCell ref="I57:I60"/>
    <mergeCell ref="J57:J60"/>
    <mergeCell ref="E57:E60"/>
    <mergeCell ref="B57:B60"/>
    <mergeCell ref="C57:C60"/>
    <mergeCell ref="D57:D60"/>
    <mergeCell ref="A44:D44"/>
    <mergeCell ref="I23:I24"/>
    <mergeCell ref="J23:J24"/>
    <mergeCell ref="G41:G42"/>
    <mergeCell ref="A23:A24"/>
    <mergeCell ref="G23:G24"/>
    <mergeCell ref="M23:M24"/>
    <mergeCell ref="H19:H20"/>
    <mergeCell ref="A41:A42"/>
    <mergeCell ref="B38:B39"/>
    <mergeCell ref="J41:J42"/>
    <mergeCell ref="L41:L42"/>
    <mergeCell ref="M41:M42"/>
    <mergeCell ref="B41:B42"/>
    <mergeCell ref="C41:C42"/>
    <mergeCell ref="D41:D42"/>
    <mergeCell ref="E41:E42"/>
    <mergeCell ref="I41:I42"/>
    <mergeCell ref="H41:H42"/>
    <mergeCell ref="I38:I39"/>
    <mergeCell ref="J38:J39"/>
    <mergeCell ref="G38:G39"/>
    <mergeCell ref="L38:L39"/>
    <mergeCell ref="M38:M39"/>
    <mergeCell ref="J2:M2"/>
    <mergeCell ref="A8:D8"/>
    <mergeCell ref="E8:G8"/>
    <mergeCell ref="A7:F7"/>
    <mergeCell ref="K10:K11"/>
    <mergeCell ref="A12:M12"/>
    <mergeCell ref="L10:M10"/>
    <mergeCell ref="A9:G9"/>
    <mergeCell ref="I10:I11"/>
    <mergeCell ref="J10:J11"/>
    <mergeCell ref="H10:H11"/>
    <mergeCell ref="J4:M4"/>
    <mergeCell ref="J7:M7"/>
    <mergeCell ref="A15:A17"/>
    <mergeCell ref="I15:I17"/>
    <mergeCell ref="B15:B17"/>
    <mergeCell ref="C15:C17"/>
    <mergeCell ref="H15:H17"/>
    <mergeCell ref="D15:D17"/>
    <mergeCell ref="E15:E17"/>
    <mergeCell ref="G15:G17"/>
    <mergeCell ref="A10:A11"/>
    <mergeCell ref="C10:C11"/>
    <mergeCell ref="D10:D11"/>
    <mergeCell ref="E10:E11"/>
    <mergeCell ref="F10:F11"/>
    <mergeCell ref="G10:G11"/>
    <mergeCell ref="A32:M32"/>
    <mergeCell ref="A36:M36"/>
    <mergeCell ref="C38:C39"/>
    <mergeCell ref="D38:D39"/>
    <mergeCell ref="A38:A39"/>
    <mergeCell ref="E38:E39"/>
    <mergeCell ref="H38:H39"/>
    <mergeCell ref="L23:L24"/>
    <mergeCell ref="A28:A29"/>
    <mergeCell ref="L28:L29"/>
    <mergeCell ref="E28:E29"/>
    <mergeCell ref="G28:G29"/>
    <mergeCell ref="B28:B29"/>
    <mergeCell ref="C28:C29"/>
    <mergeCell ref="D28:D29"/>
    <mergeCell ref="H28:H29"/>
    <mergeCell ref="I28:I29"/>
    <mergeCell ref="J28:J29"/>
    <mergeCell ref="H23:H24"/>
    <mergeCell ref="M28:M29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499984740745262"/>
  </sheetPr>
  <dimension ref="A1:O17"/>
  <sheetViews>
    <sheetView workbookViewId="0">
      <selection activeCell="G13" sqref="G13"/>
    </sheetView>
  </sheetViews>
  <sheetFormatPr baseColWidth="10" defaultRowHeight="10.5" x14ac:dyDescent="0.15"/>
  <cols>
    <col min="1" max="1" width="4.7109375" style="111" customWidth="1"/>
    <col min="2" max="2" width="13.7109375" style="113" customWidth="1"/>
    <col min="3" max="3" width="11.7109375" style="111" customWidth="1"/>
    <col min="4" max="6" width="13.7109375" style="111" customWidth="1"/>
    <col min="7" max="7" width="31.7109375" style="111" customWidth="1"/>
    <col min="8" max="8" width="16.5703125" style="114" customWidth="1"/>
    <col min="9" max="10" width="15.7109375" style="114" customWidth="1"/>
    <col min="11" max="11" width="14.7109375" style="114" customWidth="1"/>
    <col min="12" max="13" width="7.7109375" style="114" customWidth="1"/>
    <col min="14" max="14" width="2.5703125" style="111" customWidth="1"/>
    <col min="15" max="16384" width="11.42578125" style="111"/>
  </cols>
  <sheetData>
    <row r="1" spans="1:15" s="100" customFormat="1" ht="11.25" customHeight="1" x14ac:dyDescent="0.2">
      <c r="A1" s="95"/>
      <c r="B1" s="96"/>
      <c r="C1" s="95"/>
      <c r="D1" s="95"/>
      <c r="E1" s="97"/>
      <c r="F1" s="97"/>
      <c r="G1" s="97"/>
      <c r="H1" s="96"/>
      <c r="I1" s="96"/>
      <c r="J1" s="98"/>
      <c r="K1" s="98"/>
      <c r="L1" s="98"/>
      <c r="M1" s="99"/>
    </row>
    <row r="2" spans="1:15" s="100" customFormat="1" ht="13.5" customHeight="1" x14ac:dyDescent="0.2">
      <c r="A2" s="95"/>
      <c r="B2" s="96"/>
      <c r="C2" s="95"/>
      <c r="D2" s="95"/>
      <c r="E2" s="97"/>
      <c r="F2" s="97"/>
      <c r="G2" s="97"/>
      <c r="H2" s="96"/>
      <c r="I2" s="96"/>
      <c r="J2" s="556"/>
      <c r="K2" s="556"/>
      <c r="L2" s="556"/>
      <c r="M2" s="556"/>
    </row>
    <row r="3" spans="1:15" s="100" customFormat="1" ht="9.75" customHeight="1" x14ac:dyDescent="0.15">
      <c r="A3" s="95"/>
      <c r="B3" s="96"/>
      <c r="C3" s="95"/>
      <c r="D3" s="101"/>
      <c r="E3" s="101"/>
      <c r="F3" s="101"/>
      <c r="G3" s="101"/>
      <c r="H3" s="102"/>
      <c r="I3" s="102"/>
      <c r="J3" s="102"/>
      <c r="K3" s="102"/>
      <c r="L3" s="102"/>
      <c r="M3" s="102"/>
    </row>
    <row r="4" spans="1:15" s="100" customFormat="1" x14ac:dyDescent="0.15">
      <c r="A4" s="95"/>
      <c r="B4" s="96"/>
      <c r="C4" s="95"/>
      <c r="D4" s="95"/>
      <c r="E4" s="95"/>
      <c r="F4" s="97"/>
      <c r="G4" s="97"/>
      <c r="H4" s="98"/>
      <c r="I4" s="98"/>
      <c r="J4" s="496" t="s">
        <v>52</v>
      </c>
      <c r="K4" s="496"/>
      <c r="L4" s="496"/>
      <c r="M4" s="496"/>
    </row>
    <row r="5" spans="1:15" s="100" customFormat="1" ht="12.75" x14ac:dyDescent="0.15">
      <c r="A5" s="95"/>
      <c r="B5" s="96"/>
      <c r="C5" s="95"/>
      <c r="D5" s="95"/>
      <c r="E5" s="95"/>
      <c r="F5" s="97"/>
      <c r="G5" s="97"/>
      <c r="H5" s="96"/>
      <c r="I5" s="96"/>
      <c r="J5" s="103"/>
      <c r="K5" s="104"/>
      <c r="L5" s="105"/>
      <c r="M5" s="105" t="s">
        <v>0</v>
      </c>
    </row>
    <row r="6" spans="1:15" s="100" customFormat="1" ht="12.75" x14ac:dyDescent="0.15">
      <c r="A6" s="95"/>
      <c r="B6" s="96"/>
      <c r="C6" s="95"/>
      <c r="D6" s="95"/>
      <c r="E6" s="95"/>
      <c r="F6" s="97"/>
      <c r="G6" s="97"/>
      <c r="H6" s="96"/>
      <c r="I6" s="96"/>
      <c r="J6" s="103"/>
      <c r="K6" s="104"/>
      <c r="L6" s="105"/>
      <c r="M6" s="105"/>
    </row>
    <row r="7" spans="1:15" s="100" customFormat="1" ht="14.25" x14ac:dyDescent="0.15">
      <c r="A7" s="164" t="s">
        <v>74</v>
      </c>
      <c r="B7" s="164"/>
      <c r="C7" s="164"/>
      <c r="D7" s="164"/>
      <c r="E7" s="106"/>
      <c r="F7" s="95"/>
      <c r="G7" s="95"/>
      <c r="H7" s="98"/>
      <c r="I7" s="98"/>
      <c r="J7" s="496" t="s">
        <v>18</v>
      </c>
      <c r="K7" s="496"/>
      <c r="L7" s="496"/>
      <c r="M7" s="496"/>
    </row>
    <row r="8" spans="1:15" s="100" customFormat="1" ht="14.25" x14ac:dyDescent="0.2">
      <c r="A8" s="557" t="s">
        <v>305</v>
      </c>
      <c r="B8" s="557"/>
      <c r="C8" s="557"/>
      <c r="D8" s="557"/>
      <c r="E8" s="557"/>
      <c r="F8" s="557"/>
      <c r="G8" s="557"/>
      <c r="H8" s="107"/>
      <c r="I8" s="107"/>
      <c r="J8" s="107"/>
      <c r="K8" s="108"/>
      <c r="L8" s="108"/>
      <c r="M8" s="105" t="s">
        <v>1</v>
      </c>
    </row>
    <row r="9" spans="1:15" ht="4.5" customHeight="1" x14ac:dyDescent="0.15">
      <c r="A9" s="560"/>
      <c r="B9" s="560"/>
      <c r="C9" s="560"/>
      <c r="D9" s="560"/>
      <c r="E9" s="560"/>
      <c r="F9" s="560"/>
      <c r="G9" s="560"/>
      <c r="H9" s="170"/>
      <c r="I9" s="170"/>
      <c r="J9" s="109"/>
      <c r="K9" s="109"/>
      <c r="L9" s="109"/>
      <c r="M9" s="110"/>
    </row>
    <row r="10" spans="1:15" s="112" customFormat="1" ht="25.5" customHeight="1" x14ac:dyDescent="0.15">
      <c r="A10" s="553" t="s">
        <v>8</v>
      </c>
      <c r="B10" s="132" t="s">
        <v>146</v>
      </c>
      <c r="C10" s="555" t="s">
        <v>15</v>
      </c>
      <c r="D10" s="555" t="s">
        <v>2</v>
      </c>
      <c r="E10" s="555" t="s">
        <v>3</v>
      </c>
      <c r="F10" s="555" t="s">
        <v>4</v>
      </c>
      <c r="G10" s="555" t="s">
        <v>5</v>
      </c>
      <c r="H10" s="553" t="s">
        <v>41</v>
      </c>
      <c r="I10" s="555" t="s">
        <v>42</v>
      </c>
      <c r="J10" s="555" t="s">
        <v>43</v>
      </c>
      <c r="K10" s="555" t="s">
        <v>27</v>
      </c>
      <c r="L10" s="555" t="s">
        <v>7</v>
      </c>
      <c r="M10" s="555"/>
    </row>
    <row r="11" spans="1:15" s="112" customFormat="1" ht="17.25" customHeight="1" x14ac:dyDescent="0.15">
      <c r="A11" s="554"/>
      <c r="B11" s="171" t="s">
        <v>9</v>
      </c>
      <c r="C11" s="553"/>
      <c r="D11" s="553"/>
      <c r="E11" s="553"/>
      <c r="F11" s="553"/>
      <c r="G11" s="553"/>
      <c r="H11" s="554"/>
      <c r="I11" s="553"/>
      <c r="J11" s="553"/>
      <c r="K11" s="553"/>
      <c r="L11" s="171" t="s">
        <v>10</v>
      </c>
      <c r="M11" s="171" t="s">
        <v>19</v>
      </c>
    </row>
    <row r="12" spans="1:15" s="112" customFormat="1" ht="57" customHeight="1" x14ac:dyDescent="0.15">
      <c r="A12" s="169">
        <v>1</v>
      </c>
      <c r="B12" s="224" t="s">
        <v>147</v>
      </c>
      <c r="C12" s="172" t="s">
        <v>12</v>
      </c>
      <c r="D12" s="172" t="s">
        <v>151</v>
      </c>
      <c r="E12" s="211" t="s">
        <v>59</v>
      </c>
      <c r="F12" s="211" t="s">
        <v>59</v>
      </c>
      <c r="G12" s="427" t="s">
        <v>311</v>
      </c>
      <c r="H12" s="359">
        <v>8037713.9699999997</v>
      </c>
      <c r="I12" s="294">
        <v>4771467.55</v>
      </c>
      <c r="J12" s="294">
        <v>3266246.42</v>
      </c>
      <c r="K12" s="154">
        <v>8473</v>
      </c>
      <c r="L12" s="136">
        <v>41852</v>
      </c>
      <c r="M12" s="136">
        <v>41974</v>
      </c>
    </row>
    <row r="13" spans="1:15" s="112" customFormat="1" ht="61.5" customHeight="1" thickBot="1" x14ac:dyDescent="0.2">
      <c r="A13" s="169">
        <v>2</v>
      </c>
      <c r="B13" s="319" t="s">
        <v>147</v>
      </c>
      <c r="C13" s="172" t="s">
        <v>12</v>
      </c>
      <c r="D13" s="172" t="s">
        <v>151</v>
      </c>
      <c r="E13" s="319" t="s">
        <v>200</v>
      </c>
      <c r="F13" s="137" t="s">
        <v>200</v>
      </c>
      <c r="G13" s="427" t="s">
        <v>203</v>
      </c>
      <c r="H13" s="356">
        <v>2598806.9</v>
      </c>
      <c r="I13" s="337">
        <v>541590.44999999995</v>
      </c>
      <c r="J13" s="337">
        <v>2057216.45</v>
      </c>
      <c r="K13" s="154">
        <v>97750</v>
      </c>
      <c r="L13" s="136">
        <v>41852</v>
      </c>
      <c r="M13" s="136">
        <v>41974</v>
      </c>
      <c r="O13" s="330"/>
    </row>
    <row r="14" spans="1:15" ht="20.100000000000001" customHeight="1" thickBot="1" x14ac:dyDescent="0.2">
      <c r="G14" s="322" t="s">
        <v>13</v>
      </c>
      <c r="H14" s="70">
        <f>SUM(H12:H13)</f>
        <v>10636520.869999999</v>
      </c>
      <c r="I14" s="70">
        <f>SUM(I12:I13)</f>
        <v>5313058</v>
      </c>
      <c r="J14" s="445">
        <f>SUM(J12:J13)</f>
        <v>5323462.87</v>
      </c>
      <c r="K14" s="206">
        <f>SUM(K12:K13)</f>
        <v>106223</v>
      </c>
      <c r="O14" s="252"/>
    </row>
    <row r="15" spans="1:15" x14ac:dyDescent="0.15">
      <c r="J15" s="330"/>
    </row>
    <row r="16" spans="1:15" x14ac:dyDescent="0.15">
      <c r="J16" s="330"/>
    </row>
    <row r="17" spans="10:10" x14ac:dyDescent="0.15">
      <c r="J17" s="330"/>
    </row>
  </sheetData>
  <mergeCells count="17">
    <mergeCell ref="K10:K11"/>
    <mergeCell ref="L10:M10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A9:G9"/>
    <mergeCell ref="J2:M2"/>
    <mergeCell ref="A8:D8"/>
    <mergeCell ref="E8:G8"/>
    <mergeCell ref="J4:M4"/>
    <mergeCell ref="J7:M7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</sheetPr>
  <dimension ref="A1:M37"/>
  <sheetViews>
    <sheetView topLeftCell="A10" workbookViewId="0">
      <selection activeCell="D17" sqref="D17:D23"/>
    </sheetView>
  </sheetViews>
  <sheetFormatPr baseColWidth="10" defaultRowHeight="12.75" x14ac:dyDescent="0.2"/>
  <cols>
    <col min="1" max="1" width="4.7109375" style="25" customWidth="1"/>
    <col min="2" max="2" width="14.7109375" style="25" customWidth="1"/>
    <col min="3" max="3" width="11.7109375" style="25" customWidth="1"/>
    <col min="4" max="6" width="13.7109375" style="25" customWidth="1"/>
    <col min="7" max="7" width="31.7109375" style="25" customWidth="1"/>
    <col min="8" max="10" width="15.7109375" style="25" customWidth="1"/>
    <col min="11" max="11" width="14.7109375" style="25" customWidth="1"/>
    <col min="12" max="13" width="7.7109375" style="25" customWidth="1"/>
    <col min="14" max="16384" width="11.42578125" style="25"/>
  </cols>
  <sheetData>
    <row r="1" spans="1:13" s="1" customFormat="1" ht="12.75" customHeight="1" x14ac:dyDescent="0.15">
      <c r="G1" s="52"/>
      <c r="H1" s="52"/>
      <c r="I1" s="52"/>
      <c r="J1" s="52"/>
      <c r="K1" s="52"/>
      <c r="L1" s="52"/>
      <c r="M1" s="3"/>
    </row>
    <row r="2" spans="1:13" s="1" customFormat="1" ht="12" customHeight="1" x14ac:dyDescent="0.4">
      <c r="G2" s="37"/>
      <c r="H2" s="37"/>
      <c r="I2" s="37"/>
      <c r="J2" s="37"/>
      <c r="K2" s="37"/>
      <c r="L2" s="37"/>
      <c r="M2" s="38"/>
    </row>
    <row r="3" spans="1:13" s="1" customFormat="1" ht="15" customHeight="1" x14ac:dyDescent="0.15">
      <c r="H3" s="2"/>
      <c r="J3" s="496" t="s">
        <v>52</v>
      </c>
      <c r="K3" s="496"/>
      <c r="L3" s="496"/>
      <c r="M3" s="496"/>
    </row>
    <row r="4" spans="1:13" s="1" customFormat="1" ht="15" customHeight="1" x14ac:dyDescent="0.2">
      <c r="G4" s="3"/>
      <c r="H4" s="3"/>
      <c r="I4" s="51"/>
      <c r="J4" s="572" t="s">
        <v>0</v>
      </c>
      <c r="K4" s="572"/>
      <c r="L4" s="572"/>
      <c r="M4" s="572"/>
    </row>
    <row r="5" spans="1:13" s="1" customFormat="1" ht="13.5" customHeight="1" x14ac:dyDescent="0.15">
      <c r="H5" s="3"/>
      <c r="I5" s="3"/>
      <c r="K5" s="22"/>
      <c r="L5" s="10"/>
      <c r="M5" s="23"/>
    </row>
    <row r="6" spans="1:13" s="1" customFormat="1" ht="10.5" x14ac:dyDescent="0.15">
      <c r="H6" s="10"/>
      <c r="I6" s="5"/>
      <c r="J6" s="496" t="s">
        <v>14</v>
      </c>
      <c r="K6" s="496"/>
      <c r="L6" s="496"/>
      <c r="M6" s="496"/>
    </row>
    <row r="7" spans="1:13" s="1" customFormat="1" x14ac:dyDescent="0.15">
      <c r="H7" s="10"/>
      <c r="I7" s="10"/>
      <c r="J7" s="573" t="s">
        <v>1</v>
      </c>
      <c r="K7" s="573"/>
      <c r="L7" s="573"/>
      <c r="M7" s="573"/>
    </row>
    <row r="8" spans="1:13" s="1" customFormat="1" x14ac:dyDescent="0.15">
      <c r="H8" s="7"/>
      <c r="I8" s="6"/>
      <c r="J8" s="7"/>
      <c r="K8" s="7"/>
      <c r="L8" s="7"/>
      <c r="M8" s="7"/>
    </row>
    <row r="9" spans="1:13" s="3" customFormat="1" ht="13.5" customHeight="1" x14ac:dyDescent="0.15">
      <c r="A9" s="164" t="s">
        <v>74</v>
      </c>
      <c r="B9" s="164"/>
      <c r="C9" s="164"/>
      <c r="D9" s="164"/>
      <c r="H9" s="5"/>
      <c r="I9" s="5"/>
      <c r="J9" s="5"/>
      <c r="K9" s="5"/>
      <c r="L9" s="5"/>
      <c r="M9" s="23"/>
    </row>
    <row r="10" spans="1:13" s="1" customFormat="1" ht="17.25" customHeight="1" x14ac:dyDescent="0.25">
      <c r="A10" s="54" t="s">
        <v>306</v>
      </c>
      <c r="B10" s="54"/>
      <c r="C10" s="12"/>
      <c r="D10" s="12"/>
      <c r="H10" s="9"/>
      <c r="I10" s="24"/>
      <c r="J10" s="13"/>
      <c r="K10" s="13"/>
      <c r="L10" s="13"/>
    </row>
    <row r="11" spans="1:13" s="1" customFormat="1" ht="9.9499999999999993" customHeight="1" x14ac:dyDescent="0.25">
      <c r="A11" s="76"/>
      <c r="B11" s="76"/>
      <c r="C11" s="12"/>
      <c r="D11" s="12"/>
      <c r="H11" s="9"/>
      <c r="I11" s="24"/>
      <c r="J11" s="13"/>
      <c r="K11" s="13"/>
      <c r="L11" s="13"/>
    </row>
    <row r="12" spans="1:13" s="1" customFormat="1" ht="22.5" customHeight="1" x14ac:dyDescent="0.15">
      <c r="A12" s="580" t="s">
        <v>8</v>
      </c>
      <c r="B12" s="132" t="s">
        <v>146</v>
      </c>
      <c r="C12" s="493" t="s">
        <v>15</v>
      </c>
      <c r="D12" s="493" t="s">
        <v>2</v>
      </c>
      <c r="E12" s="493" t="s">
        <v>3</v>
      </c>
      <c r="F12" s="493" t="s">
        <v>4</v>
      </c>
      <c r="G12" s="493" t="s">
        <v>5</v>
      </c>
      <c r="H12" s="493" t="s">
        <v>25</v>
      </c>
      <c r="I12" s="493" t="s">
        <v>6</v>
      </c>
      <c r="J12" s="493" t="s">
        <v>20</v>
      </c>
      <c r="K12" s="493" t="s">
        <v>27</v>
      </c>
      <c r="L12" s="493" t="s">
        <v>7</v>
      </c>
      <c r="M12" s="493"/>
    </row>
    <row r="13" spans="1:13" s="1" customFormat="1" ht="22.5" customHeight="1" thickBot="1" x14ac:dyDescent="0.2">
      <c r="A13" s="581"/>
      <c r="B13" s="134" t="s">
        <v>9</v>
      </c>
      <c r="C13" s="493"/>
      <c r="D13" s="493"/>
      <c r="E13" s="493"/>
      <c r="F13" s="493"/>
      <c r="G13" s="493"/>
      <c r="H13" s="493"/>
      <c r="I13" s="493"/>
      <c r="J13" s="493"/>
      <c r="K13" s="493"/>
      <c r="L13" s="133" t="s">
        <v>10</v>
      </c>
      <c r="M13" s="418" t="s">
        <v>19</v>
      </c>
    </row>
    <row r="14" spans="1:13" s="19" customFormat="1" ht="283.5" hidden="1" customHeight="1" thickBot="1" x14ac:dyDescent="0.25">
      <c r="A14" s="82">
        <v>1</v>
      </c>
      <c r="B14" s="61" t="s">
        <v>36</v>
      </c>
      <c r="C14" s="60" t="s">
        <v>12</v>
      </c>
      <c r="D14" s="60" t="s">
        <v>31</v>
      </c>
      <c r="E14" s="61" t="s">
        <v>23</v>
      </c>
      <c r="F14" s="60" t="s">
        <v>24</v>
      </c>
      <c r="G14" s="74" t="s">
        <v>39</v>
      </c>
      <c r="H14" s="80">
        <v>1800000</v>
      </c>
      <c r="I14" s="79">
        <v>900000</v>
      </c>
      <c r="J14" s="79">
        <v>900000</v>
      </c>
      <c r="K14" s="84"/>
      <c r="L14" s="59">
        <v>41275</v>
      </c>
      <c r="M14" s="62">
        <v>41639</v>
      </c>
    </row>
    <row r="15" spans="1:13" s="14" customFormat="1" ht="20.100000000000001" hidden="1" customHeight="1" thickBot="1" x14ac:dyDescent="0.25">
      <c r="A15" s="13"/>
      <c r="B15" s="13"/>
      <c r="C15" s="13"/>
      <c r="D15" s="13"/>
      <c r="E15" s="13"/>
      <c r="F15" s="13"/>
      <c r="G15" s="67" t="s">
        <v>13</v>
      </c>
      <c r="H15" s="66">
        <f>SUM(H14:H14)</f>
        <v>1800000</v>
      </c>
      <c r="I15" s="66">
        <f>SUM(I14:I14)</f>
        <v>900000</v>
      </c>
      <c r="J15" s="66">
        <f>SUM(J14:J14)</f>
        <v>900000</v>
      </c>
      <c r="K15" s="13"/>
      <c r="L15" s="13"/>
    </row>
    <row r="16" spans="1:13" s="14" customFormat="1" ht="6" customHeight="1" x14ac:dyDescent="0.2">
      <c r="H16" s="58"/>
      <c r="I16" s="57"/>
      <c r="J16" s="13"/>
    </row>
    <row r="17" spans="1:13" s="14" customFormat="1" ht="27.75" customHeight="1" x14ac:dyDescent="0.2">
      <c r="A17" s="82">
        <v>1</v>
      </c>
      <c r="B17" s="517" t="s">
        <v>147</v>
      </c>
      <c r="C17" s="517" t="s">
        <v>12</v>
      </c>
      <c r="D17" s="517" t="s">
        <v>152</v>
      </c>
      <c r="E17" s="61" t="s">
        <v>23</v>
      </c>
      <c r="F17" s="60" t="s">
        <v>24</v>
      </c>
      <c r="G17" s="74" t="s">
        <v>45</v>
      </c>
      <c r="H17" s="127">
        <v>345477.94</v>
      </c>
      <c r="I17" s="127">
        <v>172738.97</v>
      </c>
      <c r="J17" s="127">
        <v>172738.97</v>
      </c>
      <c r="K17" s="582">
        <v>2580576</v>
      </c>
      <c r="L17" s="574">
        <v>41640</v>
      </c>
      <c r="M17" s="577">
        <v>42004</v>
      </c>
    </row>
    <row r="18" spans="1:13" s="14" customFormat="1" ht="25.5" customHeight="1" x14ac:dyDescent="0.2">
      <c r="A18" s="82">
        <v>2</v>
      </c>
      <c r="B18" s="517"/>
      <c r="C18" s="517"/>
      <c r="D18" s="517"/>
      <c r="E18" s="61" t="s">
        <v>23</v>
      </c>
      <c r="F18" s="60" t="s">
        <v>24</v>
      </c>
      <c r="G18" s="74" t="s">
        <v>46</v>
      </c>
      <c r="H18" s="127">
        <v>1218274.72</v>
      </c>
      <c r="I18" s="127">
        <v>609137.36</v>
      </c>
      <c r="J18" s="127">
        <v>609137.36</v>
      </c>
      <c r="K18" s="582"/>
      <c r="L18" s="575"/>
      <c r="M18" s="578"/>
    </row>
    <row r="19" spans="1:13" s="14" customFormat="1" ht="18" customHeight="1" x14ac:dyDescent="0.2">
      <c r="A19" s="82">
        <v>3</v>
      </c>
      <c r="B19" s="517"/>
      <c r="C19" s="517"/>
      <c r="D19" s="517"/>
      <c r="E19" s="61" t="s">
        <v>23</v>
      </c>
      <c r="F19" s="60" t="s">
        <v>24</v>
      </c>
      <c r="G19" s="74" t="s">
        <v>47</v>
      </c>
      <c r="H19" s="127">
        <v>344590</v>
      </c>
      <c r="I19" s="127">
        <v>172295</v>
      </c>
      <c r="J19" s="127">
        <v>172295</v>
      </c>
      <c r="K19" s="582"/>
      <c r="L19" s="575"/>
      <c r="M19" s="578"/>
    </row>
    <row r="20" spans="1:13" s="14" customFormat="1" ht="24" customHeight="1" x14ac:dyDescent="0.2">
      <c r="A20" s="82">
        <v>4</v>
      </c>
      <c r="B20" s="517"/>
      <c r="C20" s="517"/>
      <c r="D20" s="517"/>
      <c r="E20" s="61" t="s">
        <v>23</v>
      </c>
      <c r="F20" s="60" t="s">
        <v>24</v>
      </c>
      <c r="G20" s="74" t="s">
        <v>48</v>
      </c>
      <c r="H20" s="127">
        <v>133103.25</v>
      </c>
      <c r="I20" s="127">
        <v>57550.79</v>
      </c>
      <c r="J20" s="127">
        <v>75552.460000000006</v>
      </c>
      <c r="K20" s="582"/>
      <c r="L20" s="575"/>
      <c r="M20" s="578"/>
    </row>
    <row r="21" spans="1:13" s="14" customFormat="1" ht="16.5" customHeight="1" x14ac:dyDescent="0.2">
      <c r="A21" s="82">
        <v>5</v>
      </c>
      <c r="B21" s="517"/>
      <c r="C21" s="517"/>
      <c r="D21" s="517"/>
      <c r="E21" s="61" t="s">
        <v>23</v>
      </c>
      <c r="F21" s="60" t="s">
        <v>24</v>
      </c>
      <c r="G21" s="74" t="s">
        <v>84</v>
      </c>
      <c r="H21" s="127">
        <v>48720</v>
      </c>
      <c r="I21" s="127">
        <v>24360</v>
      </c>
      <c r="J21" s="127">
        <v>24360</v>
      </c>
      <c r="K21" s="582"/>
      <c r="L21" s="575"/>
      <c r="M21" s="578"/>
    </row>
    <row r="22" spans="1:13" s="14" customFormat="1" ht="25.5" customHeight="1" x14ac:dyDescent="0.2">
      <c r="A22" s="82">
        <v>6</v>
      </c>
      <c r="B22" s="517"/>
      <c r="C22" s="517"/>
      <c r="D22" s="517"/>
      <c r="E22" s="61" t="s">
        <v>23</v>
      </c>
      <c r="F22" s="60" t="s">
        <v>24</v>
      </c>
      <c r="G22" s="74" t="s">
        <v>49</v>
      </c>
      <c r="H22" s="127">
        <v>14000</v>
      </c>
      <c r="I22" s="127">
        <f t="shared" ref="I22" si="0">H22*0.5</f>
        <v>7000</v>
      </c>
      <c r="J22" s="127">
        <f t="shared" ref="J22" si="1">H22*0.5</f>
        <v>7000</v>
      </c>
      <c r="K22" s="582"/>
      <c r="L22" s="575"/>
      <c r="M22" s="578"/>
    </row>
    <row r="23" spans="1:13" s="14" customFormat="1" ht="16.5" customHeight="1" thickBot="1" x14ac:dyDescent="0.25">
      <c r="A23" s="82">
        <v>7</v>
      </c>
      <c r="B23" s="517"/>
      <c r="C23" s="517"/>
      <c r="D23" s="517"/>
      <c r="E23" s="61" t="s">
        <v>23</v>
      </c>
      <c r="F23" s="60" t="s">
        <v>24</v>
      </c>
      <c r="G23" s="198" t="s">
        <v>282</v>
      </c>
      <c r="H23" s="127">
        <v>1035.76</v>
      </c>
      <c r="I23" s="127">
        <v>517.88</v>
      </c>
      <c r="J23" s="127">
        <v>517.88</v>
      </c>
      <c r="K23" s="582"/>
      <c r="L23" s="576"/>
      <c r="M23" s="579"/>
    </row>
    <row r="24" spans="1:13" s="14" customFormat="1" ht="20.100000000000001" customHeight="1" thickBot="1" x14ac:dyDescent="0.25">
      <c r="G24" s="176" t="s">
        <v>13</v>
      </c>
      <c r="H24" s="70">
        <f>SUM(H17:H23)</f>
        <v>2105201.67</v>
      </c>
      <c r="I24" s="70">
        <f t="shared" ref="I24:J24" si="2">SUM(I17:I23)</f>
        <v>1043600</v>
      </c>
      <c r="J24" s="445">
        <f t="shared" si="2"/>
        <v>1061601.67</v>
      </c>
      <c r="K24" s="135" t="e">
        <f>#REF!+K18+K19+#REF!+K20+#REF!</f>
        <v>#REF!</v>
      </c>
      <c r="L24" s="13"/>
      <c r="M24" s="13"/>
    </row>
    <row r="25" spans="1:13" s="14" customFormat="1" x14ac:dyDescent="0.2"/>
    <row r="26" spans="1:13" s="14" customFormat="1" x14ac:dyDescent="0.2">
      <c r="B26" s="120"/>
    </row>
    <row r="27" spans="1:13" s="14" customFormat="1" x14ac:dyDescent="0.2"/>
    <row r="28" spans="1:13" s="14" customFormat="1" x14ac:dyDescent="0.2"/>
    <row r="29" spans="1:13" s="14" customFormat="1" ht="81" customHeight="1" x14ac:dyDescent="0.2"/>
    <row r="30" spans="1:13" s="14" customFormat="1" ht="81" customHeight="1" x14ac:dyDescent="0.2"/>
    <row r="31" spans="1:13" s="14" customFormat="1" x14ac:dyDescent="0.2"/>
    <row r="32" spans="1:13" s="14" customFormat="1" x14ac:dyDescent="0.2"/>
    <row r="33" spans="8:10" s="14" customFormat="1" x14ac:dyDescent="0.2"/>
    <row r="35" spans="8:10" x14ac:dyDescent="0.2">
      <c r="I35" s="26"/>
    </row>
    <row r="36" spans="8:10" x14ac:dyDescent="0.2">
      <c r="J36" s="26"/>
    </row>
    <row r="37" spans="8:10" x14ac:dyDescent="0.2">
      <c r="H37" s="48"/>
      <c r="I37" s="49"/>
    </row>
  </sheetData>
  <mergeCells count="21">
    <mergeCell ref="L17:L23"/>
    <mergeCell ref="M17:M23"/>
    <mergeCell ref="A12:A13"/>
    <mergeCell ref="C12:C13"/>
    <mergeCell ref="D12:D13"/>
    <mergeCell ref="E12:E13"/>
    <mergeCell ref="B17:B23"/>
    <mergeCell ref="C17:C23"/>
    <mergeCell ref="D17:D23"/>
    <mergeCell ref="K17:K23"/>
    <mergeCell ref="I12:I13"/>
    <mergeCell ref="F12:F13"/>
    <mergeCell ref="H12:H13"/>
    <mergeCell ref="G12:G13"/>
    <mergeCell ref="J3:M3"/>
    <mergeCell ref="J4:M4"/>
    <mergeCell ref="J6:M6"/>
    <mergeCell ref="J7:M7"/>
    <mergeCell ref="K12:K13"/>
    <mergeCell ref="L12:M12"/>
    <mergeCell ref="J12:J13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25"/>
  <sheetViews>
    <sheetView topLeftCell="A8" workbookViewId="0">
      <selection activeCell="A9" sqref="A9"/>
    </sheetView>
  </sheetViews>
  <sheetFormatPr baseColWidth="10" defaultRowHeight="12.75" x14ac:dyDescent="0.2"/>
  <cols>
    <col min="1" max="1" width="4.7109375" style="14" customWidth="1"/>
    <col min="2" max="2" width="14.7109375" style="14" customWidth="1"/>
    <col min="3" max="3" width="11.7109375" style="14" customWidth="1"/>
    <col min="4" max="6" width="13.7109375" style="14" customWidth="1"/>
    <col min="7" max="7" width="31.7109375" style="14" customWidth="1"/>
    <col min="8" max="10" width="15.7109375" style="14" customWidth="1"/>
    <col min="11" max="11" width="14.7109375" style="14" customWidth="1"/>
    <col min="12" max="13" width="7.7109375" style="14" customWidth="1"/>
    <col min="14" max="14" width="2.85546875" style="14" customWidth="1"/>
    <col min="15" max="16384" width="11.42578125" style="14"/>
  </cols>
  <sheetData>
    <row r="1" spans="1:14" x14ac:dyDescent="0.2">
      <c r="A1" s="1"/>
      <c r="B1" s="1"/>
      <c r="C1" s="1"/>
      <c r="D1" s="1"/>
      <c r="E1" s="2"/>
      <c r="F1" s="2"/>
      <c r="G1" s="39"/>
      <c r="H1" s="2"/>
      <c r="I1" s="2"/>
      <c r="J1" s="5"/>
      <c r="K1" s="5"/>
      <c r="L1" s="5"/>
      <c r="M1" s="5"/>
      <c r="N1" s="3"/>
    </row>
    <row r="2" spans="1:14" ht="15" x14ac:dyDescent="0.2">
      <c r="A2" s="1"/>
      <c r="B2" s="1"/>
      <c r="C2" s="1"/>
      <c r="D2" s="4"/>
      <c r="E2" s="2"/>
      <c r="F2" s="39"/>
      <c r="G2" s="2"/>
      <c r="H2" s="2"/>
      <c r="I2" s="3"/>
      <c r="J2" s="39"/>
      <c r="K2" s="2"/>
      <c r="L2" s="2"/>
      <c r="M2" s="230"/>
      <c r="N2" s="5"/>
    </row>
    <row r="3" spans="1:14" x14ac:dyDescent="0.2">
      <c r="A3" s="1"/>
      <c r="B3" s="1"/>
      <c r="C3" s="1"/>
      <c r="D3" s="1"/>
      <c r="E3" s="5"/>
      <c r="F3" s="2"/>
      <c r="G3" s="39"/>
      <c r="H3" s="2"/>
      <c r="I3" s="3"/>
      <c r="J3" s="496" t="s">
        <v>52</v>
      </c>
      <c r="K3" s="496"/>
      <c r="L3" s="496"/>
      <c r="M3" s="496"/>
      <c r="N3" s="3"/>
    </row>
    <row r="4" spans="1:14" x14ac:dyDescent="0.2">
      <c r="A4" s="1"/>
      <c r="B4" s="1"/>
      <c r="C4" s="1"/>
      <c r="D4" s="1"/>
      <c r="E4" s="1"/>
      <c r="F4" s="2"/>
      <c r="G4" s="39"/>
      <c r="H4" s="2"/>
      <c r="I4" s="2"/>
      <c r="J4" s="572" t="s">
        <v>0</v>
      </c>
      <c r="K4" s="572"/>
      <c r="L4" s="572"/>
      <c r="M4" s="572"/>
      <c r="N4" s="3"/>
    </row>
    <row r="5" spans="1:14" x14ac:dyDescent="0.2">
      <c r="A5" s="1"/>
      <c r="B5" s="1"/>
      <c r="C5" s="1"/>
      <c r="D5" s="1"/>
      <c r="E5" s="1"/>
      <c r="F5" s="2"/>
      <c r="G5" s="39"/>
      <c r="H5" s="2"/>
      <c r="I5" s="2"/>
      <c r="J5" s="227"/>
      <c r="K5" s="227"/>
      <c r="L5" s="227"/>
      <c r="M5" s="230"/>
      <c r="N5" s="3"/>
    </row>
    <row r="6" spans="1:14" ht="14.25" x14ac:dyDescent="0.2">
      <c r="A6" s="1"/>
      <c r="B6" s="1"/>
      <c r="C6" s="29" t="s">
        <v>17</v>
      </c>
      <c r="D6" s="1"/>
      <c r="E6" s="5"/>
      <c r="F6" s="3"/>
      <c r="G6" s="40"/>
      <c r="H6" s="3"/>
      <c r="I6" s="3"/>
      <c r="J6" s="496" t="s">
        <v>14</v>
      </c>
      <c r="K6" s="496"/>
      <c r="L6" s="496"/>
      <c r="M6" s="496"/>
      <c r="N6" s="3"/>
    </row>
    <row r="7" spans="1:14" ht="14.25" x14ac:dyDescent="0.2">
      <c r="A7" s="1"/>
      <c r="B7" s="1"/>
      <c r="C7" s="29"/>
      <c r="D7" s="1"/>
      <c r="E7" s="5"/>
      <c r="F7" s="3"/>
      <c r="G7" s="40"/>
      <c r="H7" s="3"/>
      <c r="I7" s="3"/>
      <c r="J7" s="573" t="s">
        <v>1</v>
      </c>
      <c r="K7" s="573"/>
      <c r="L7" s="573"/>
      <c r="M7" s="573"/>
      <c r="N7" s="3"/>
    </row>
    <row r="8" spans="1:14" ht="14.25" x14ac:dyDescent="0.2">
      <c r="A8" s="164" t="s">
        <v>74</v>
      </c>
      <c r="B8" s="164"/>
      <c r="C8" s="164"/>
      <c r="D8" s="164"/>
      <c r="E8" s="5"/>
      <c r="F8" s="3"/>
      <c r="G8" s="40"/>
      <c r="H8" s="3"/>
      <c r="I8" s="3"/>
      <c r="J8" s="5"/>
      <c r="K8" s="5"/>
      <c r="L8" s="5"/>
      <c r="M8" s="5"/>
      <c r="N8" s="3"/>
    </row>
    <row r="9" spans="1:14" ht="18" x14ac:dyDescent="0.25">
      <c r="A9" s="54" t="s">
        <v>307</v>
      </c>
      <c r="B9" s="54"/>
      <c r="C9" s="11"/>
      <c r="D9" s="11"/>
      <c r="E9" s="41"/>
      <c r="F9" s="1"/>
      <c r="G9" s="42"/>
      <c r="H9" s="44"/>
      <c r="I9" s="1"/>
      <c r="J9" s="24"/>
      <c r="K9" s="13"/>
      <c r="L9" s="30"/>
      <c r="M9" s="230"/>
      <c r="N9" s="3"/>
    </row>
    <row r="10" spans="1:14" ht="9.9499999999999993" customHeight="1" x14ac:dyDescent="0.25">
      <c r="A10" s="12"/>
      <c r="B10" s="12"/>
      <c r="C10" s="12"/>
      <c r="D10" s="41"/>
      <c r="E10" s="41"/>
      <c r="F10" s="1"/>
      <c r="G10" s="42"/>
      <c r="H10" s="44"/>
      <c r="I10" s="1"/>
      <c r="J10" s="24"/>
      <c r="K10" s="13"/>
      <c r="L10" s="30"/>
      <c r="M10" s="230"/>
      <c r="N10" s="3"/>
    </row>
    <row r="11" spans="1:14" ht="21.95" customHeight="1" x14ac:dyDescent="0.2">
      <c r="A11" s="525" t="s">
        <v>8</v>
      </c>
      <c r="B11" s="132" t="s">
        <v>146</v>
      </c>
      <c r="C11" s="493" t="s">
        <v>15</v>
      </c>
      <c r="D11" s="493" t="s">
        <v>2</v>
      </c>
      <c r="E11" s="493" t="s">
        <v>3</v>
      </c>
      <c r="F11" s="493" t="s">
        <v>4</v>
      </c>
      <c r="G11" s="493" t="s">
        <v>5</v>
      </c>
      <c r="H11" s="493" t="s">
        <v>30</v>
      </c>
      <c r="I11" s="493" t="s">
        <v>28</v>
      </c>
      <c r="J11" s="493" t="s">
        <v>29</v>
      </c>
      <c r="K11" s="493" t="s">
        <v>27</v>
      </c>
      <c r="L11" s="493" t="s">
        <v>7</v>
      </c>
      <c r="M11" s="493"/>
      <c r="N11" s="33"/>
    </row>
    <row r="12" spans="1:14" ht="21.95" customHeight="1" x14ac:dyDescent="0.2">
      <c r="A12" s="526"/>
      <c r="B12" s="226" t="s">
        <v>9</v>
      </c>
      <c r="C12" s="493"/>
      <c r="D12" s="493"/>
      <c r="E12" s="493"/>
      <c r="F12" s="493"/>
      <c r="G12" s="493"/>
      <c r="H12" s="493" t="s">
        <v>22</v>
      </c>
      <c r="I12" s="493" t="s">
        <v>22</v>
      </c>
      <c r="J12" s="493" t="s">
        <v>22</v>
      </c>
      <c r="K12" s="493"/>
      <c r="L12" s="226" t="s">
        <v>10</v>
      </c>
      <c r="M12" s="226" t="s">
        <v>19</v>
      </c>
      <c r="N12" s="33"/>
    </row>
    <row r="13" spans="1:14" ht="330" hidden="1" customHeight="1" thickBot="1" x14ac:dyDescent="0.25">
      <c r="A13" s="229">
        <v>1</v>
      </c>
      <c r="B13" s="61" t="s">
        <v>37</v>
      </c>
      <c r="C13" s="228" t="s">
        <v>12</v>
      </c>
      <c r="D13" s="60" t="s">
        <v>31</v>
      </c>
      <c r="E13" s="43" t="s">
        <v>23</v>
      </c>
      <c r="F13" s="43" t="s">
        <v>24</v>
      </c>
      <c r="G13" s="74" t="s">
        <v>38</v>
      </c>
      <c r="H13" s="80">
        <v>2800000</v>
      </c>
      <c r="I13" s="79">
        <v>1400000</v>
      </c>
      <c r="J13" s="79">
        <v>1400000</v>
      </c>
      <c r="K13" s="83"/>
      <c r="L13" s="59">
        <v>41275</v>
      </c>
      <c r="M13" s="59">
        <v>41609</v>
      </c>
      <c r="N13" s="33"/>
    </row>
    <row r="14" spans="1:14" s="81" customFormat="1" ht="13.5" hidden="1" thickBot="1" x14ac:dyDescent="0.25">
      <c r="A14" s="231"/>
      <c r="B14" s="20"/>
      <c r="C14" s="231"/>
      <c r="D14" s="20"/>
      <c r="E14" s="39"/>
      <c r="F14" s="39"/>
      <c r="G14" s="67" t="s">
        <v>13</v>
      </c>
      <c r="H14" s="65">
        <f>SUM(H13)</f>
        <v>2800000</v>
      </c>
      <c r="I14" s="65">
        <f>SUM(I13)</f>
        <v>1400000</v>
      </c>
      <c r="J14" s="65">
        <f>SUM(J13)</f>
        <v>1400000</v>
      </c>
      <c r="K14" s="46"/>
      <c r="L14" s="47"/>
      <c r="M14" s="47"/>
      <c r="N14" s="17"/>
    </row>
    <row r="15" spans="1:14" ht="34.5" customHeight="1" x14ac:dyDescent="0.2">
      <c r="A15" s="228">
        <v>1</v>
      </c>
      <c r="B15" s="521" t="s">
        <v>147</v>
      </c>
      <c r="C15" s="583" t="s">
        <v>12</v>
      </c>
      <c r="D15" s="586" t="s">
        <v>153</v>
      </c>
      <c r="E15" s="88" t="s">
        <v>23</v>
      </c>
      <c r="F15" s="88" t="s">
        <v>24</v>
      </c>
      <c r="G15" s="207" t="s">
        <v>81</v>
      </c>
      <c r="H15" s="455">
        <v>70000</v>
      </c>
      <c r="I15" s="64">
        <f>H15*0.5</f>
        <v>35000</v>
      </c>
      <c r="J15" s="64">
        <v>34954.04</v>
      </c>
      <c r="K15" s="201">
        <v>300000</v>
      </c>
      <c r="L15" s="574">
        <v>41640</v>
      </c>
      <c r="M15" s="574">
        <v>41974</v>
      </c>
    </row>
    <row r="16" spans="1:14" ht="41.25" customHeight="1" x14ac:dyDescent="0.2">
      <c r="A16" s="228">
        <v>2</v>
      </c>
      <c r="B16" s="522"/>
      <c r="C16" s="584"/>
      <c r="D16" s="587"/>
      <c r="E16" s="88" t="s">
        <v>23</v>
      </c>
      <c r="F16" s="88" t="s">
        <v>24</v>
      </c>
      <c r="G16" s="207" t="s">
        <v>82</v>
      </c>
      <c r="H16" s="455">
        <v>600000</v>
      </c>
      <c r="I16" s="64">
        <f t="shared" ref="I16:I20" si="0">H16*0.5</f>
        <v>300000</v>
      </c>
      <c r="J16" s="64">
        <v>300045.96000000002</v>
      </c>
      <c r="K16" s="201">
        <v>200000</v>
      </c>
      <c r="L16" s="575"/>
      <c r="M16" s="575"/>
    </row>
    <row r="17" spans="1:13" ht="27.75" customHeight="1" x14ac:dyDescent="0.2">
      <c r="A17" s="228">
        <v>3</v>
      </c>
      <c r="B17" s="522"/>
      <c r="C17" s="584"/>
      <c r="D17" s="587"/>
      <c r="E17" s="88" t="s">
        <v>23</v>
      </c>
      <c r="F17" s="88" t="s">
        <v>24</v>
      </c>
      <c r="G17" s="74" t="s">
        <v>80</v>
      </c>
      <c r="H17" s="455">
        <v>320000</v>
      </c>
      <c r="I17" s="64">
        <f t="shared" si="0"/>
        <v>160000</v>
      </c>
      <c r="J17" s="64">
        <v>160000</v>
      </c>
      <c r="K17" s="201">
        <v>200000</v>
      </c>
      <c r="L17" s="575"/>
      <c r="M17" s="575"/>
    </row>
    <row r="18" spans="1:13" ht="36" customHeight="1" x14ac:dyDescent="0.2">
      <c r="A18" s="228">
        <v>4</v>
      </c>
      <c r="B18" s="522"/>
      <c r="C18" s="584"/>
      <c r="D18" s="587"/>
      <c r="E18" s="88" t="s">
        <v>23</v>
      </c>
      <c r="F18" s="88" t="s">
        <v>24</v>
      </c>
      <c r="G18" s="74" t="s">
        <v>136</v>
      </c>
      <c r="H18" s="455">
        <v>160000</v>
      </c>
      <c r="I18" s="64">
        <f t="shared" si="0"/>
        <v>80000</v>
      </c>
      <c r="J18" s="64">
        <v>80000.009999999995</v>
      </c>
      <c r="K18" s="201">
        <v>200000</v>
      </c>
      <c r="L18" s="575"/>
      <c r="M18" s="575"/>
    </row>
    <row r="19" spans="1:13" ht="32.25" customHeight="1" x14ac:dyDescent="0.2">
      <c r="A19" s="228">
        <v>5</v>
      </c>
      <c r="B19" s="522"/>
      <c r="C19" s="584"/>
      <c r="D19" s="587"/>
      <c r="E19" s="88" t="s">
        <v>23</v>
      </c>
      <c r="F19" s="88" t="s">
        <v>24</v>
      </c>
      <c r="G19" s="74" t="s">
        <v>137</v>
      </c>
      <c r="H19" s="455">
        <v>160000</v>
      </c>
      <c r="I19" s="64">
        <f t="shared" si="0"/>
        <v>80000</v>
      </c>
      <c r="J19" s="64">
        <f t="shared" ref="J19:J20" si="1">H19*0.5</f>
        <v>80000</v>
      </c>
      <c r="K19" s="201">
        <v>200000</v>
      </c>
      <c r="L19" s="575"/>
      <c r="M19" s="575"/>
    </row>
    <row r="20" spans="1:13" ht="29.25" customHeight="1" x14ac:dyDescent="0.2">
      <c r="A20" s="228">
        <v>6</v>
      </c>
      <c r="B20" s="522"/>
      <c r="C20" s="584"/>
      <c r="D20" s="587"/>
      <c r="E20" s="88" t="s">
        <v>23</v>
      </c>
      <c r="F20" s="88" t="s">
        <v>24</v>
      </c>
      <c r="G20" s="207" t="s">
        <v>83</v>
      </c>
      <c r="H20" s="455">
        <v>450000</v>
      </c>
      <c r="I20" s="64">
        <f t="shared" si="0"/>
        <v>225000</v>
      </c>
      <c r="J20" s="64">
        <f t="shared" si="1"/>
        <v>225000</v>
      </c>
      <c r="K20" s="201">
        <v>250</v>
      </c>
      <c r="L20" s="575"/>
      <c r="M20" s="575"/>
    </row>
    <row r="21" spans="1:13" ht="19.5" customHeight="1" thickBot="1" x14ac:dyDescent="0.25">
      <c r="A21" s="228">
        <v>7</v>
      </c>
      <c r="B21" s="523"/>
      <c r="C21" s="585"/>
      <c r="D21" s="588"/>
      <c r="E21" s="88" t="s">
        <v>23</v>
      </c>
      <c r="F21" s="88" t="s">
        <v>24</v>
      </c>
      <c r="G21" s="86" t="s">
        <v>168</v>
      </c>
      <c r="H21" s="184">
        <v>840000</v>
      </c>
      <c r="I21" s="138">
        <v>420000</v>
      </c>
      <c r="J21" s="64">
        <v>420000</v>
      </c>
      <c r="K21" s="201">
        <v>500000</v>
      </c>
      <c r="L21" s="576"/>
      <c r="M21" s="576"/>
    </row>
    <row r="22" spans="1:13" ht="19.5" customHeight="1" thickBot="1" x14ac:dyDescent="0.25">
      <c r="G22" s="176" t="s">
        <v>13</v>
      </c>
      <c r="H22" s="65">
        <f>SUM(H15:H21)</f>
        <v>2600000</v>
      </c>
      <c r="I22" s="65">
        <f>SUM(I15:I21)</f>
        <v>1300000</v>
      </c>
      <c r="J22" s="450">
        <f>SUM(J15:J21)</f>
        <v>1300000.01</v>
      </c>
      <c r="K22" s="117">
        <f>SUM(K15:K21)</f>
        <v>1600250</v>
      </c>
    </row>
    <row r="24" spans="1:13" x14ac:dyDescent="0.2">
      <c r="B24" s="120"/>
      <c r="H24" s="87"/>
    </row>
    <row r="25" spans="1:13" x14ac:dyDescent="0.2">
      <c r="H25" s="87"/>
      <c r="J25" s="87"/>
    </row>
  </sheetData>
  <mergeCells count="20">
    <mergeCell ref="A11:A12"/>
    <mergeCell ref="C11:C12"/>
    <mergeCell ref="D11:D12"/>
    <mergeCell ref="E11:E12"/>
    <mergeCell ref="F11:F12"/>
    <mergeCell ref="J3:M3"/>
    <mergeCell ref="J6:M6"/>
    <mergeCell ref="B15:B21"/>
    <mergeCell ref="C15:C21"/>
    <mergeCell ref="D15:D21"/>
    <mergeCell ref="J4:M4"/>
    <mergeCell ref="G11:G12"/>
    <mergeCell ref="H11:H12"/>
    <mergeCell ref="I11:I12"/>
    <mergeCell ref="J11:J12"/>
    <mergeCell ref="K11:K12"/>
    <mergeCell ref="L11:M11"/>
    <mergeCell ref="L15:L21"/>
    <mergeCell ref="M15:M21"/>
    <mergeCell ref="J7:M7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42"/>
  <sheetViews>
    <sheetView tabSelected="1" topLeftCell="A10" workbookViewId="0">
      <selection activeCell="G13" sqref="G13"/>
    </sheetView>
  </sheetViews>
  <sheetFormatPr baseColWidth="10" defaultRowHeight="10.5" x14ac:dyDescent="0.15"/>
  <cols>
    <col min="1" max="1" width="4.7109375" style="18" customWidth="1"/>
    <col min="2" max="2" width="13.7109375" style="94" customWidth="1"/>
    <col min="3" max="3" width="11.7109375" style="18" customWidth="1"/>
    <col min="4" max="6" width="13.7109375" style="18" customWidth="1"/>
    <col min="7" max="7" width="31.7109375" style="18" customWidth="1"/>
    <col min="8" max="10" width="16.7109375" style="153" customWidth="1"/>
    <col min="11" max="11" width="12.85546875" style="153" customWidth="1"/>
    <col min="12" max="13" width="7.7109375" style="153" customWidth="1"/>
    <col min="14" max="14" width="2" style="18" customWidth="1"/>
    <col min="15" max="16384" width="11.42578125" style="18"/>
  </cols>
  <sheetData>
    <row r="1" spans="1:14" s="3" customFormat="1" ht="15" customHeight="1" x14ac:dyDescent="0.1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4" s="1" customFormat="1" ht="15" x14ac:dyDescent="0.2">
      <c r="A2" s="3"/>
      <c r="B2" s="470"/>
      <c r="C2" s="3"/>
      <c r="D2" s="3"/>
      <c r="E2" s="2"/>
      <c r="F2" s="2"/>
      <c r="G2" s="2"/>
      <c r="H2" s="470"/>
      <c r="I2" s="470"/>
      <c r="J2" s="528"/>
      <c r="K2" s="528"/>
      <c r="L2" s="528"/>
      <c r="M2" s="528"/>
      <c r="N2" s="3"/>
    </row>
    <row r="3" spans="1:14" s="1" customFormat="1" ht="15" x14ac:dyDescent="0.15">
      <c r="A3" s="3"/>
      <c r="B3" s="470"/>
      <c r="C3" s="3"/>
      <c r="D3" s="21"/>
      <c r="E3" s="21"/>
      <c r="F3" s="21"/>
      <c r="G3" s="21"/>
      <c r="H3" s="89"/>
      <c r="I3" s="89"/>
      <c r="J3" s="89"/>
      <c r="K3" s="89"/>
      <c r="L3" s="89"/>
      <c r="M3" s="89"/>
      <c r="N3" s="3"/>
    </row>
    <row r="4" spans="1:14" s="1" customFormat="1" ht="12" customHeight="1" x14ac:dyDescent="0.15">
      <c r="A4" s="3"/>
      <c r="B4" s="470"/>
      <c r="C4" s="3"/>
      <c r="D4" s="3"/>
      <c r="E4" s="3"/>
      <c r="F4" s="2"/>
      <c r="G4" s="2"/>
      <c r="H4" s="466"/>
      <c r="I4" s="466"/>
      <c r="J4" s="496" t="s">
        <v>52</v>
      </c>
      <c r="K4" s="496"/>
      <c r="L4" s="496"/>
      <c r="M4" s="496"/>
      <c r="N4" s="3"/>
    </row>
    <row r="5" spans="1:14" s="1" customFormat="1" ht="12.75" x14ac:dyDescent="0.15">
      <c r="A5" s="3"/>
      <c r="B5" s="470"/>
      <c r="C5" s="3"/>
      <c r="D5" s="3"/>
      <c r="E5" s="3"/>
      <c r="F5" s="2"/>
      <c r="G5" s="2"/>
      <c r="H5" s="470"/>
      <c r="I5" s="470"/>
      <c r="J5" s="90"/>
      <c r="K5" s="459"/>
      <c r="L5" s="27"/>
      <c r="M5" s="27" t="s">
        <v>0</v>
      </c>
      <c r="N5" s="3"/>
    </row>
    <row r="6" spans="1:14" s="1" customFormat="1" ht="12.75" x14ac:dyDescent="0.15">
      <c r="A6" s="3"/>
      <c r="B6" s="470"/>
      <c r="C6" s="3"/>
      <c r="D6" s="3"/>
      <c r="E6" s="3"/>
      <c r="F6" s="2"/>
      <c r="G6" s="2"/>
      <c r="H6" s="470"/>
      <c r="I6" s="470"/>
      <c r="J6" s="90"/>
      <c r="K6" s="459"/>
      <c r="L6" s="27"/>
      <c r="M6" s="27"/>
      <c r="N6" s="3"/>
    </row>
    <row r="7" spans="1:14" s="1" customFormat="1" ht="14.25" x14ac:dyDescent="0.15">
      <c r="A7" s="29" t="s">
        <v>74</v>
      </c>
      <c r="B7" s="29"/>
      <c r="C7" s="29"/>
      <c r="D7" s="29"/>
      <c r="E7" s="5"/>
      <c r="F7" s="3"/>
      <c r="G7" s="3"/>
      <c r="H7" s="466"/>
      <c r="I7" s="466"/>
      <c r="J7" s="496" t="s">
        <v>18</v>
      </c>
      <c r="K7" s="496"/>
      <c r="L7" s="496"/>
      <c r="M7" s="496"/>
      <c r="N7" s="3"/>
    </row>
    <row r="8" spans="1:14" s="1" customFormat="1" ht="14.25" x14ac:dyDescent="0.2">
      <c r="A8" s="497" t="s">
        <v>301</v>
      </c>
      <c r="B8" s="497"/>
      <c r="C8" s="497"/>
      <c r="D8" s="497"/>
      <c r="E8" s="497"/>
      <c r="F8" s="497"/>
      <c r="G8" s="497"/>
      <c r="H8" s="91"/>
      <c r="I8" s="91"/>
      <c r="J8" s="91"/>
      <c r="K8" s="92"/>
      <c r="L8" s="92"/>
      <c r="M8" s="27" t="s">
        <v>1</v>
      </c>
      <c r="N8" s="3"/>
    </row>
    <row r="9" spans="1:14" ht="15" x14ac:dyDescent="0.15">
      <c r="A9" s="498"/>
      <c r="B9" s="498"/>
      <c r="C9" s="498"/>
      <c r="D9" s="498"/>
      <c r="E9" s="498"/>
      <c r="F9" s="498"/>
      <c r="G9" s="498"/>
      <c r="H9" s="460"/>
      <c r="I9" s="460"/>
      <c r="J9" s="31"/>
      <c r="K9" s="31"/>
      <c r="L9" s="31"/>
      <c r="M9" s="93"/>
    </row>
    <row r="10" spans="1:14" s="33" customFormat="1" ht="23.1" customHeight="1" x14ac:dyDescent="0.15">
      <c r="A10" s="525" t="s">
        <v>8</v>
      </c>
      <c r="B10" s="132" t="s">
        <v>146</v>
      </c>
      <c r="C10" s="493" t="s">
        <v>15</v>
      </c>
      <c r="D10" s="493" t="s">
        <v>2</v>
      </c>
      <c r="E10" s="493" t="s">
        <v>3</v>
      </c>
      <c r="F10" s="493" t="s">
        <v>4</v>
      </c>
      <c r="G10" s="493" t="s">
        <v>5</v>
      </c>
      <c r="H10" s="525" t="s">
        <v>53</v>
      </c>
      <c r="I10" s="493" t="s">
        <v>42</v>
      </c>
      <c r="J10" s="493" t="s">
        <v>43</v>
      </c>
      <c r="K10" s="493" t="s">
        <v>27</v>
      </c>
      <c r="L10" s="493" t="s">
        <v>7</v>
      </c>
      <c r="M10" s="493"/>
    </row>
    <row r="11" spans="1:14" s="33" customFormat="1" ht="23.1" customHeight="1" x14ac:dyDescent="0.15">
      <c r="A11" s="526"/>
      <c r="B11" s="458" t="s">
        <v>9</v>
      </c>
      <c r="C11" s="493"/>
      <c r="D11" s="493"/>
      <c r="E11" s="493"/>
      <c r="F11" s="493"/>
      <c r="G11" s="493"/>
      <c r="H11" s="526"/>
      <c r="I11" s="493"/>
      <c r="J11" s="493"/>
      <c r="K11" s="493"/>
      <c r="L11" s="458" t="s">
        <v>10</v>
      </c>
      <c r="M11" s="458" t="s">
        <v>19</v>
      </c>
    </row>
    <row r="12" spans="1:14" s="33" customFormat="1" ht="13.5" customHeight="1" x14ac:dyDescent="0.15">
      <c r="A12" s="591" t="s">
        <v>190</v>
      </c>
      <c r="B12" s="591"/>
      <c r="C12" s="591"/>
      <c r="D12" s="591"/>
      <c r="E12" s="591"/>
      <c r="F12" s="477"/>
      <c r="G12" s="477"/>
      <c r="H12" s="477"/>
      <c r="I12" s="477"/>
      <c r="J12" s="477"/>
      <c r="K12" s="477"/>
      <c r="L12" s="477"/>
      <c r="M12" s="478"/>
    </row>
    <row r="13" spans="1:14" s="33" customFormat="1" ht="63" customHeight="1" x14ac:dyDescent="0.15">
      <c r="A13" s="200">
        <v>1</v>
      </c>
      <c r="B13" s="464" t="s">
        <v>147</v>
      </c>
      <c r="C13" s="200" t="s">
        <v>12</v>
      </c>
      <c r="D13" s="200" t="s">
        <v>130</v>
      </c>
      <c r="E13" s="467" t="s">
        <v>138</v>
      </c>
      <c r="F13" s="467" t="s">
        <v>138</v>
      </c>
      <c r="G13" s="476" t="s">
        <v>300</v>
      </c>
      <c r="H13" s="468">
        <v>226577883</v>
      </c>
      <c r="I13" s="469">
        <v>113288941.5</v>
      </c>
      <c r="J13" s="469">
        <v>113288941.5</v>
      </c>
      <c r="K13" s="142"/>
      <c r="L13" s="290">
        <v>41640</v>
      </c>
      <c r="M13" s="290">
        <v>42705</v>
      </c>
    </row>
    <row r="14" spans="1:14" s="33" customFormat="1" ht="102" customHeight="1" thickBot="1" x14ac:dyDescent="0.2">
      <c r="A14" s="200">
        <v>2</v>
      </c>
      <c r="B14" s="464" t="s">
        <v>147</v>
      </c>
      <c r="C14" s="200" t="s">
        <v>12</v>
      </c>
      <c r="D14" s="200" t="s">
        <v>130</v>
      </c>
      <c r="E14" s="467" t="s">
        <v>138</v>
      </c>
      <c r="F14" s="467" t="s">
        <v>138</v>
      </c>
      <c r="G14" s="461" t="s">
        <v>290</v>
      </c>
      <c r="H14" s="468">
        <v>18076036</v>
      </c>
      <c r="I14" s="469">
        <v>3172091</v>
      </c>
      <c r="J14" s="469">
        <v>14903946</v>
      </c>
      <c r="K14" s="148"/>
      <c r="L14" s="290">
        <v>41640</v>
      </c>
      <c r="M14" s="290">
        <v>42705</v>
      </c>
    </row>
    <row r="15" spans="1:14" s="33" customFormat="1" ht="13.5" thickBot="1" x14ac:dyDescent="0.2">
      <c r="A15" s="139"/>
      <c r="B15" s="343"/>
      <c r="C15" s="94"/>
      <c r="D15" s="94"/>
      <c r="E15" s="321"/>
      <c r="F15" s="321"/>
      <c r="G15" s="475" t="s">
        <v>219</v>
      </c>
      <c r="H15" s="443">
        <f>SUM(H13:H14)</f>
        <v>244653919</v>
      </c>
      <c r="I15" s="443">
        <f>SUM(I13:I14)</f>
        <v>116461032.5</v>
      </c>
      <c r="J15" s="444">
        <f>SUM(J13:J14)</f>
        <v>128192887.5</v>
      </c>
      <c r="K15" s="417">
        <f>SUM(K13:K14)</f>
        <v>0</v>
      </c>
      <c r="L15" s="141"/>
      <c r="M15" s="141"/>
    </row>
    <row r="16" spans="1:14" s="33" customFormat="1" ht="11.25" customHeight="1" x14ac:dyDescent="0.15">
      <c r="A16" s="589" t="s">
        <v>291</v>
      </c>
      <c r="B16" s="589"/>
      <c r="C16" s="589"/>
      <c r="D16" s="589"/>
      <c r="E16" s="143"/>
      <c r="F16" s="143"/>
      <c r="G16" s="331"/>
      <c r="H16" s="338"/>
      <c r="I16" s="338"/>
      <c r="J16" s="338"/>
      <c r="K16" s="143"/>
      <c r="L16" s="143"/>
      <c r="M16" s="143"/>
    </row>
    <row r="17" spans="1:13" s="33" customFormat="1" ht="96" customHeight="1" thickBot="1" x14ac:dyDescent="0.2">
      <c r="A17" s="146">
        <v>3</v>
      </c>
      <c r="B17" s="464" t="s">
        <v>147</v>
      </c>
      <c r="C17" s="172" t="s">
        <v>12</v>
      </c>
      <c r="D17" s="200" t="s">
        <v>130</v>
      </c>
      <c r="E17" s="147" t="s">
        <v>185</v>
      </c>
      <c r="F17" s="147" t="s">
        <v>185</v>
      </c>
      <c r="G17" s="461" t="s">
        <v>292</v>
      </c>
      <c r="H17" s="468">
        <v>30400000</v>
      </c>
      <c r="I17" s="469">
        <v>0</v>
      </c>
      <c r="J17" s="469">
        <v>30400000</v>
      </c>
      <c r="K17" s="142"/>
      <c r="L17" s="290">
        <v>41640</v>
      </c>
      <c r="M17" s="290">
        <v>42705</v>
      </c>
    </row>
    <row r="18" spans="1:13" ht="11.25" customHeight="1" thickBot="1" x14ac:dyDescent="0.3">
      <c r="A18" s="144"/>
      <c r="B18" s="144"/>
      <c r="C18" s="144"/>
      <c r="D18" s="144"/>
      <c r="E18" s="145"/>
      <c r="F18" s="145"/>
      <c r="G18" s="475" t="s">
        <v>218</v>
      </c>
      <c r="H18" s="70">
        <f>SUM(H17:H17)</f>
        <v>30400000</v>
      </c>
      <c r="I18" s="70">
        <f>SUM(I17:I17)</f>
        <v>0</v>
      </c>
      <c r="J18" s="445">
        <f>SUM(J17:J17)</f>
        <v>30400000</v>
      </c>
      <c r="K18" s="417">
        <f>SUM(K17:K17)</f>
        <v>0</v>
      </c>
      <c r="L18" s="144"/>
      <c r="M18" s="144"/>
    </row>
    <row r="19" spans="1:13" ht="14.25" customHeight="1" thickBot="1" x14ac:dyDescent="0.3">
      <c r="A19" s="144"/>
      <c r="B19" s="144"/>
      <c r="C19" s="144"/>
      <c r="D19" s="144"/>
      <c r="E19" s="145"/>
      <c r="F19" s="145"/>
      <c r="G19" s="475" t="s">
        <v>184</v>
      </c>
      <c r="H19" s="70">
        <v>283712453</v>
      </c>
      <c r="I19" s="70">
        <v>116461031</v>
      </c>
      <c r="J19" s="445">
        <v>167251422</v>
      </c>
      <c r="K19" s="417"/>
      <c r="L19" s="144"/>
      <c r="M19" s="144"/>
    </row>
    <row r="20" spans="1:13" ht="12.75" x14ac:dyDescent="0.2">
      <c r="A20" s="589" t="s">
        <v>293</v>
      </c>
      <c r="B20" s="503"/>
      <c r="C20" s="503"/>
      <c r="D20" s="503"/>
      <c r="E20" s="503"/>
      <c r="F20" s="503"/>
      <c r="G20" s="308"/>
      <c r="H20" s="183"/>
      <c r="I20" s="180"/>
      <c r="J20" s="180"/>
      <c r="K20" s="417"/>
      <c r="L20" s="144"/>
      <c r="M20" s="144"/>
    </row>
    <row r="21" spans="1:13" ht="54.75" customHeight="1" x14ac:dyDescent="0.15">
      <c r="A21" s="146">
        <v>4</v>
      </c>
      <c r="B21" s="464" t="s">
        <v>147</v>
      </c>
      <c r="C21" s="465" t="s">
        <v>12</v>
      </c>
      <c r="D21" s="200" t="s">
        <v>130</v>
      </c>
      <c r="E21" s="147" t="s">
        <v>294</v>
      </c>
      <c r="F21" s="147" t="s">
        <v>23</v>
      </c>
      <c r="G21" s="488" t="s">
        <v>295</v>
      </c>
      <c r="H21" s="468">
        <v>4760519</v>
      </c>
      <c r="I21" s="469">
        <v>0</v>
      </c>
      <c r="J21" s="469">
        <v>4760519</v>
      </c>
      <c r="K21" s="323"/>
      <c r="L21" s="161">
        <v>41671</v>
      </c>
      <c r="M21" s="136">
        <v>41974</v>
      </c>
    </row>
    <row r="22" spans="1:13" ht="86.25" customHeight="1" x14ac:dyDescent="0.15">
      <c r="A22" s="146">
        <v>5</v>
      </c>
      <c r="B22" s="464" t="s">
        <v>147</v>
      </c>
      <c r="C22" s="465" t="s">
        <v>12</v>
      </c>
      <c r="D22" s="200" t="s">
        <v>130</v>
      </c>
      <c r="E22" s="147" t="s">
        <v>294</v>
      </c>
      <c r="F22" s="147" t="s">
        <v>23</v>
      </c>
      <c r="G22" s="487" t="s">
        <v>296</v>
      </c>
      <c r="H22" s="462">
        <v>130000</v>
      </c>
      <c r="I22" s="463">
        <v>0</v>
      </c>
      <c r="J22" s="463">
        <v>130000</v>
      </c>
      <c r="K22" s="323"/>
      <c r="L22" s="161">
        <v>41913</v>
      </c>
      <c r="M22" s="136">
        <v>41974</v>
      </c>
    </row>
    <row r="23" spans="1:13" ht="54.75" customHeight="1" x14ac:dyDescent="0.15">
      <c r="A23" s="146">
        <v>6</v>
      </c>
      <c r="B23" s="483" t="s">
        <v>147</v>
      </c>
      <c r="C23" s="484" t="s">
        <v>12</v>
      </c>
      <c r="D23" s="200" t="s">
        <v>130</v>
      </c>
      <c r="E23" s="147" t="s">
        <v>297</v>
      </c>
      <c r="F23" s="147" t="s">
        <v>297</v>
      </c>
      <c r="G23" s="488" t="s">
        <v>298</v>
      </c>
      <c r="H23" s="485">
        <v>1220100</v>
      </c>
      <c r="I23" s="486">
        <v>0</v>
      </c>
      <c r="J23" s="486">
        <v>1220100</v>
      </c>
      <c r="K23" s="323"/>
      <c r="L23" s="161">
        <v>41640</v>
      </c>
      <c r="M23" s="136">
        <v>41974</v>
      </c>
    </row>
    <row r="24" spans="1:13" ht="77.25" customHeight="1" thickBot="1" x14ac:dyDescent="0.2">
      <c r="A24" s="146">
        <v>7</v>
      </c>
      <c r="B24" s="464" t="s">
        <v>147</v>
      </c>
      <c r="C24" s="465" t="s">
        <v>12</v>
      </c>
      <c r="D24" s="200" t="s">
        <v>130</v>
      </c>
      <c r="E24" s="147" t="s">
        <v>294</v>
      </c>
      <c r="F24" s="147" t="s">
        <v>23</v>
      </c>
      <c r="G24" s="487" t="s">
        <v>299</v>
      </c>
      <c r="H24" s="462">
        <v>230087</v>
      </c>
      <c r="I24" s="463">
        <v>0</v>
      </c>
      <c r="J24" s="463">
        <v>230087</v>
      </c>
      <c r="K24" s="323"/>
      <c r="L24" s="161">
        <v>41730</v>
      </c>
      <c r="M24" s="136">
        <v>41852</v>
      </c>
    </row>
    <row r="25" spans="1:13" ht="12.75" customHeight="1" thickBot="1" x14ac:dyDescent="0.2">
      <c r="A25" s="369"/>
      <c r="B25" s="343"/>
      <c r="C25" s="470"/>
      <c r="D25" s="94"/>
      <c r="E25" s="370"/>
      <c r="F25" s="372"/>
      <c r="G25" s="474" t="s">
        <v>215</v>
      </c>
      <c r="H25" s="70">
        <f>SUM(H21:H24)</f>
        <v>6340706</v>
      </c>
      <c r="I25" s="70">
        <f>SUM(I21:I24)</f>
        <v>0</v>
      </c>
      <c r="J25" s="70">
        <f>SUM(J21:J24)</f>
        <v>6340706</v>
      </c>
      <c r="K25" s="373"/>
      <c r="L25" s="173"/>
      <c r="M25" s="173"/>
    </row>
    <row r="26" spans="1:13" ht="11.25" customHeight="1" thickBot="1" x14ac:dyDescent="0.2">
      <c r="A26" s="471"/>
      <c r="B26" s="471"/>
      <c r="C26" s="471"/>
      <c r="D26" s="471"/>
      <c r="E26" s="471"/>
      <c r="F26" s="472"/>
      <c r="G26" s="474" t="s">
        <v>145</v>
      </c>
      <c r="H26" s="70">
        <f>H25+H19</f>
        <v>290053159</v>
      </c>
      <c r="I26" s="70">
        <f t="shared" ref="I26:J26" si="0">I25+I19</f>
        <v>116461031</v>
      </c>
      <c r="J26" s="70">
        <f t="shared" si="0"/>
        <v>173592128</v>
      </c>
      <c r="K26" s="473"/>
      <c r="L26" s="471"/>
      <c r="M26" s="471"/>
    </row>
    <row r="27" spans="1:13" ht="11.25" x14ac:dyDescent="0.15">
      <c r="J27" s="342"/>
    </row>
    <row r="28" spans="1:13" ht="13.5" customHeight="1" x14ac:dyDescent="0.2">
      <c r="B28" s="14" t="s">
        <v>78</v>
      </c>
      <c r="H28" s="212"/>
      <c r="J28" s="379"/>
    </row>
    <row r="29" spans="1:13" ht="12.75" x14ac:dyDescent="0.2">
      <c r="B29" s="251" t="s">
        <v>186</v>
      </c>
      <c r="H29" s="212"/>
      <c r="J29" s="212"/>
    </row>
    <row r="30" spans="1:13" ht="12.75" x14ac:dyDescent="0.15">
      <c r="B30" s="590" t="s">
        <v>187</v>
      </c>
      <c r="C30" s="590"/>
      <c r="D30" s="590"/>
      <c r="E30" s="590"/>
      <c r="F30" s="590"/>
      <c r="G30" s="590"/>
      <c r="H30" s="590"/>
      <c r="I30" s="590"/>
      <c r="J30" s="590"/>
    </row>
    <row r="31" spans="1:13" ht="12.75" x14ac:dyDescent="0.15">
      <c r="B31" s="7" t="s">
        <v>266</v>
      </c>
      <c r="C31" s="7"/>
      <c r="D31" s="7"/>
      <c r="E31" s="7"/>
      <c r="F31" s="7"/>
      <c r="G31" s="7"/>
      <c r="H31" s="7"/>
      <c r="I31" s="7"/>
    </row>
    <row r="33" spans="1:14" x14ac:dyDescent="0.15">
      <c r="H33" s="380"/>
      <c r="I33" s="380"/>
      <c r="J33" s="380"/>
      <c r="K33" s="380"/>
    </row>
    <row r="35" spans="1:14" x14ac:dyDescent="0.15">
      <c r="H35" s="380"/>
      <c r="I35" s="380"/>
      <c r="J35" s="380"/>
    </row>
    <row r="36" spans="1:14" x14ac:dyDescent="0.15">
      <c r="H36" s="380"/>
    </row>
    <row r="37" spans="1:14" s="153" customFormat="1" x14ac:dyDescent="0.15">
      <c r="A37" s="18"/>
      <c r="B37" s="94"/>
      <c r="C37" s="18"/>
      <c r="D37" s="18"/>
      <c r="E37" s="18"/>
      <c r="F37" s="18"/>
      <c r="G37" s="18"/>
      <c r="I37" s="380"/>
      <c r="N37" s="18"/>
    </row>
    <row r="39" spans="1:14" s="153" customFormat="1" x14ac:dyDescent="0.15">
      <c r="A39" s="18"/>
      <c r="B39" s="94"/>
      <c r="C39" s="18"/>
      <c r="D39" s="18"/>
      <c r="E39" s="18"/>
      <c r="F39" s="18"/>
      <c r="G39" s="18"/>
      <c r="H39" s="380"/>
      <c r="N39" s="18"/>
    </row>
    <row r="42" spans="1:14" s="153" customFormat="1" x14ac:dyDescent="0.15">
      <c r="A42" s="18"/>
      <c r="B42" s="94"/>
      <c r="C42" s="18"/>
      <c r="D42" s="18"/>
      <c r="E42" s="18"/>
      <c r="F42" s="18"/>
      <c r="G42" s="18"/>
      <c r="H42" s="380"/>
      <c r="N42" s="18"/>
    </row>
  </sheetData>
  <mergeCells count="22">
    <mergeCell ref="A1:M1"/>
    <mergeCell ref="J2:M2"/>
    <mergeCell ref="J4:M4"/>
    <mergeCell ref="J7:M7"/>
    <mergeCell ref="A8:D8"/>
    <mergeCell ref="E8:G8"/>
    <mergeCell ref="K10:K11"/>
    <mergeCell ref="L10:M10"/>
    <mergeCell ref="A9:G9"/>
    <mergeCell ref="A10:A11"/>
    <mergeCell ref="C10:C11"/>
    <mergeCell ref="D10:D11"/>
    <mergeCell ref="E10:E11"/>
    <mergeCell ref="F10:F11"/>
    <mergeCell ref="G10:G11"/>
    <mergeCell ref="A16:D16"/>
    <mergeCell ref="A20:F20"/>
    <mergeCell ref="B30:J30"/>
    <mergeCell ref="H10:H11"/>
    <mergeCell ref="I10:I11"/>
    <mergeCell ref="J10:J11"/>
    <mergeCell ref="A12:E12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&amp;N&amp;R28 DE OCTUBRE DE 2015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499984740745262"/>
  </sheetPr>
  <dimension ref="A1:N24"/>
  <sheetViews>
    <sheetView topLeftCell="A19" workbookViewId="0">
      <selection activeCell="H23" sqref="H23:H25"/>
    </sheetView>
  </sheetViews>
  <sheetFormatPr baseColWidth="10" defaultRowHeight="10.5" x14ac:dyDescent="0.15"/>
  <cols>
    <col min="1" max="1" width="4.7109375" style="18" customWidth="1"/>
    <col min="2" max="2" width="13.7109375" style="94" customWidth="1"/>
    <col min="3" max="3" width="11.7109375" style="18" customWidth="1"/>
    <col min="4" max="6" width="13.7109375" style="18" customWidth="1"/>
    <col min="7" max="7" width="31.7109375" style="18" customWidth="1"/>
    <col min="8" max="8" width="16.5703125" style="153" customWidth="1"/>
    <col min="9" max="10" width="15.7109375" style="153" customWidth="1"/>
    <col min="11" max="11" width="14.7109375" style="153" customWidth="1"/>
    <col min="12" max="13" width="7.7109375" style="153" customWidth="1"/>
    <col min="14" max="14" width="1.85546875" style="18" customWidth="1"/>
    <col min="15" max="16384" width="11.42578125" style="18"/>
  </cols>
  <sheetData>
    <row r="1" spans="1:14" s="3" customFormat="1" ht="15" customHeight="1" x14ac:dyDescent="0.15">
      <c r="A1" s="527"/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4" s="1" customFormat="1" ht="15" x14ac:dyDescent="0.2">
      <c r="A2" s="3"/>
      <c r="B2" s="19"/>
      <c r="C2" s="3"/>
      <c r="D2" s="3"/>
      <c r="E2" s="2"/>
      <c r="F2" s="2"/>
      <c r="G2" s="2"/>
      <c r="H2" s="19"/>
      <c r="I2" s="19"/>
      <c r="J2" s="528"/>
      <c r="K2" s="528"/>
      <c r="L2" s="528"/>
      <c r="M2" s="528"/>
      <c r="N2" s="3"/>
    </row>
    <row r="3" spans="1:14" s="1" customFormat="1" ht="15" x14ac:dyDescent="0.15">
      <c r="A3" s="3"/>
      <c r="B3" s="19"/>
      <c r="C3" s="3"/>
      <c r="D3" s="21"/>
      <c r="E3" s="21"/>
      <c r="F3" s="21"/>
      <c r="G3" s="21"/>
      <c r="H3" s="89"/>
      <c r="I3" s="89"/>
      <c r="J3" s="89"/>
      <c r="K3" s="89"/>
      <c r="L3" s="89"/>
      <c r="M3" s="89"/>
      <c r="N3" s="3"/>
    </row>
    <row r="4" spans="1:14" s="1" customFormat="1" x14ac:dyDescent="0.15">
      <c r="A4" s="3"/>
      <c r="B4" s="19"/>
      <c r="C4" s="3"/>
      <c r="D4" s="3"/>
      <c r="E4" s="3"/>
      <c r="F4" s="2"/>
      <c r="G4" s="2"/>
      <c r="H4" s="168"/>
      <c r="I4" s="168"/>
      <c r="J4" s="496" t="s">
        <v>52</v>
      </c>
      <c r="K4" s="496"/>
      <c r="L4" s="496"/>
      <c r="M4" s="496"/>
      <c r="N4" s="3"/>
    </row>
    <row r="5" spans="1:14" s="1" customFormat="1" ht="12.75" x14ac:dyDescent="0.15">
      <c r="A5" s="3"/>
      <c r="B5" s="19"/>
      <c r="C5" s="3"/>
      <c r="D5" s="3"/>
      <c r="E5" s="3"/>
      <c r="F5" s="2"/>
      <c r="G5" s="2"/>
      <c r="H5" s="19"/>
      <c r="I5" s="19"/>
      <c r="J5" s="90"/>
      <c r="K5" s="166"/>
      <c r="L5" s="27"/>
      <c r="M5" s="27" t="s">
        <v>0</v>
      </c>
      <c r="N5" s="3"/>
    </row>
    <row r="6" spans="1:14" s="1" customFormat="1" ht="12.75" x14ac:dyDescent="0.15">
      <c r="A6" s="3"/>
      <c r="B6" s="19"/>
      <c r="C6" s="3"/>
      <c r="D6" s="3"/>
      <c r="E6" s="3"/>
      <c r="F6" s="2"/>
      <c r="G6" s="2"/>
      <c r="H6" s="19"/>
      <c r="I6" s="19"/>
      <c r="J6" s="90"/>
      <c r="K6" s="166"/>
      <c r="L6" s="27"/>
      <c r="M6" s="27"/>
      <c r="N6" s="3"/>
    </row>
    <row r="7" spans="1:14" s="1" customFormat="1" ht="14.25" x14ac:dyDescent="0.15">
      <c r="A7" s="164" t="s">
        <v>74</v>
      </c>
      <c r="B7" s="164"/>
      <c r="C7" s="164"/>
      <c r="D7" s="164"/>
      <c r="E7" s="5"/>
      <c r="F7" s="3"/>
      <c r="G7" s="3"/>
      <c r="H7" s="168"/>
      <c r="I7" s="168"/>
      <c r="J7" s="496" t="s">
        <v>14</v>
      </c>
      <c r="K7" s="496"/>
      <c r="L7" s="496"/>
      <c r="M7" s="496"/>
      <c r="N7" s="3"/>
    </row>
    <row r="8" spans="1:14" s="1" customFormat="1" ht="14.25" customHeight="1" x14ac:dyDescent="0.25">
      <c r="A8" s="335" t="s">
        <v>262</v>
      </c>
      <c r="B8" s="334"/>
      <c r="C8" s="334"/>
      <c r="D8" s="334"/>
      <c r="E8" s="334"/>
      <c r="F8" s="334"/>
      <c r="G8" s="334"/>
      <c r="H8" s="91"/>
      <c r="I8" s="91"/>
      <c r="J8" s="91"/>
      <c r="K8" s="92"/>
      <c r="L8" s="92"/>
      <c r="M8" s="27" t="s">
        <v>1</v>
      </c>
      <c r="N8" s="3"/>
    </row>
    <row r="9" spans="1:14" ht="15" x14ac:dyDescent="0.15">
      <c r="A9" s="498"/>
      <c r="B9" s="498"/>
      <c r="C9" s="498"/>
      <c r="D9" s="498"/>
      <c r="E9" s="498"/>
      <c r="F9" s="498"/>
      <c r="G9" s="498"/>
      <c r="H9" s="167"/>
      <c r="I9" s="167"/>
      <c r="J9" s="31"/>
      <c r="K9" s="31"/>
      <c r="L9" s="31"/>
      <c r="M9" s="93"/>
    </row>
    <row r="10" spans="1:14" s="33" customFormat="1" ht="23.1" customHeight="1" x14ac:dyDescent="0.15">
      <c r="A10" s="525" t="s">
        <v>8</v>
      </c>
      <c r="B10" s="132" t="s">
        <v>146</v>
      </c>
      <c r="C10" s="493" t="s">
        <v>15</v>
      </c>
      <c r="D10" s="493" t="s">
        <v>2</v>
      </c>
      <c r="E10" s="493" t="s">
        <v>3</v>
      </c>
      <c r="F10" s="493" t="s">
        <v>4</v>
      </c>
      <c r="G10" s="493" t="s">
        <v>5</v>
      </c>
      <c r="H10" s="525" t="s">
        <v>53</v>
      </c>
      <c r="I10" s="493" t="s">
        <v>42</v>
      </c>
      <c r="J10" s="493" t="s">
        <v>43</v>
      </c>
      <c r="K10" s="493" t="s">
        <v>27</v>
      </c>
      <c r="L10" s="493" t="s">
        <v>7</v>
      </c>
      <c r="M10" s="493"/>
    </row>
    <row r="11" spans="1:14" s="33" customFormat="1" ht="23.1" customHeight="1" x14ac:dyDescent="0.15">
      <c r="A11" s="526"/>
      <c r="B11" s="165" t="s">
        <v>9</v>
      </c>
      <c r="C11" s="493"/>
      <c r="D11" s="493"/>
      <c r="E11" s="493"/>
      <c r="F11" s="493"/>
      <c r="G11" s="493"/>
      <c r="H11" s="526"/>
      <c r="I11" s="493"/>
      <c r="J11" s="493"/>
      <c r="K11" s="493"/>
      <c r="L11" s="165" t="s">
        <v>10</v>
      </c>
      <c r="M11" s="165" t="s">
        <v>19</v>
      </c>
    </row>
    <row r="12" spans="1:14" ht="11.25" customHeight="1" x14ac:dyDescent="0.15">
      <c r="A12" s="592" t="s">
        <v>71</v>
      </c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</row>
    <row r="13" spans="1:14" ht="45.75" customHeight="1" x14ac:dyDescent="0.15">
      <c r="A13" s="208">
        <v>1</v>
      </c>
      <c r="B13" s="224" t="s">
        <v>147</v>
      </c>
      <c r="C13" s="208" t="s">
        <v>12</v>
      </c>
      <c r="D13" s="172" t="s">
        <v>242</v>
      </c>
      <c r="E13" s="214" t="s">
        <v>67</v>
      </c>
      <c r="F13" s="214" t="s">
        <v>67</v>
      </c>
      <c r="G13" s="213" t="s">
        <v>256</v>
      </c>
      <c r="H13" s="394">
        <v>5340134.92</v>
      </c>
      <c r="I13" s="209">
        <v>0</v>
      </c>
      <c r="J13" s="209">
        <f>H13</f>
        <v>5340134.92</v>
      </c>
      <c r="K13" s="315">
        <v>60000</v>
      </c>
      <c r="L13" s="290">
        <v>41821</v>
      </c>
      <c r="M13" s="290">
        <v>42004</v>
      </c>
    </row>
    <row r="14" spans="1:14" ht="49.5" customHeight="1" x14ac:dyDescent="0.15">
      <c r="A14" s="221">
        <v>2</v>
      </c>
      <c r="B14" s="224" t="s">
        <v>147</v>
      </c>
      <c r="C14" s="208" t="s">
        <v>12</v>
      </c>
      <c r="D14" s="172" t="s">
        <v>242</v>
      </c>
      <c r="E14" s="214" t="s">
        <v>67</v>
      </c>
      <c r="F14" s="214" t="s">
        <v>67</v>
      </c>
      <c r="G14" s="213" t="s">
        <v>257</v>
      </c>
      <c r="H14" s="394">
        <v>2186285.34</v>
      </c>
      <c r="I14" s="209">
        <v>0</v>
      </c>
      <c r="J14" s="209">
        <f t="shared" ref="J14:J19" si="0">H14</f>
        <v>2186285.34</v>
      </c>
      <c r="K14" s="315">
        <v>38000</v>
      </c>
      <c r="L14" s="290">
        <v>41821</v>
      </c>
      <c r="M14" s="290">
        <v>42004</v>
      </c>
    </row>
    <row r="15" spans="1:14" ht="67.5" customHeight="1" x14ac:dyDescent="0.15">
      <c r="A15" s="383">
        <v>3</v>
      </c>
      <c r="B15" s="384" t="s">
        <v>147</v>
      </c>
      <c r="C15" s="383" t="s">
        <v>12</v>
      </c>
      <c r="D15" s="172" t="s">
        <v>242</v>
      </c>
      <c r="E15" s="214" t="s">
        <v>183</v>
      </c>
      <c r="F15" s="214" t="s">
        <v>183</v>
      </c>
      <c r="G15" s="461" t="s">
        <v>289</v>
      </c>
      <c r="H15" s="394">
        <v>11197012.51</v>
      </c>
      <c r="I15" s="381">
        <v>0</v>
      </c>
      <c r="J15" s="381">
        <f t="shared" ref="J15:J16" si="1">H15</f>
        <v>11197012.51</v>
      </c>
      <c r="K15" s="315">
        <v>8801</v>
      </c>
      <c r="L15" s="290">
        <v>41821</v>
      </c>
      <c r="M15" s="290">
        <v>42004</v>
      </c>
    </row>
    <row r="16" spans="1:14" ht="57" customHeight="1" x14ac:dyDescent="0.15">
      <c r="A16" s="383">
        <v>4</v>
      </c>
      <c r="B16" s="384" t="s">
        <v>147</v>
      </c>
      <c r="C16" s="383" t="s">
        <v>12</v>
      </c>
      <c r="D16" s="172" t="s">
        <v>242</v>
      </c>
      <c r="E16" s="214" t="s">
        <v>182</v>
      </c>
      <c r="F16" s="214" t="s">
        <v>182</v>
      </c>
      <c r="G16" s="461" t="s">
        <v>288</v>
      </c>
      <c r="H16" s="394">
        <v>1093535.1100000001</v>
      </c>
      <c r="I16" s="381">
        <v>0</v>
      </c>
      <c r="J16" s="381">
        <f t="shared" si="1"/>
        <v>1093535.1100000001</v>
      </c>
      <c r="K16" s="315">
        <v>6838</v>
      </c>
      <c r="L16" s="290">
        <v>41821</v>
      </c>
      <c r="M16" s="290">
        <v>42004</v>
      </c>
    </row>
    <row r="17" spans="1:13" ht="57.75" customHeight="1" x14ac:dyDescent="0.15">
      <c r="A17" s="390">
        <v>5</v>
      </c>
      <c r="B17" s="391" t="s">
        <v>147</v>
      </c>
      <c r="C17" s="390" t="s">
        <v>12</v>
      </c>
      <c r="D17" s="172" t="s">
        <v>242</v>
      </c>
      <c r="E17" s="214" t="s">
        <v>233</v>
      </c>
      <c r="F17" s="214" t="s">
        <v>234</v>
      </c>
      <c r="G17" s="392" t="s">
        <v>235</v>
      </c>
      <c r="H17" s="394">
        <v>993122.4</v>
      </c>
      <c r="I17" s="389">
        <v>0</v>
      </c>
      <c r="J17" s="389">
        <f t="shared" si="0"/>
        <v>993122.4</v>
      </c>
      <c r="K17" s="315"/>
      <c r="L17" s="290">
        <v>41821</v>
      </c>
      <c r="M17" s="290">
        <v>42004</v>
      </c>
    </row>
    <row r="18" spans="1:13" ht="79.5" customHeight="1" x14ac:dyDescent="0.15">
      <c r="A18" s="383">
        <v>6</v>
      </c>
      <c r="B18" s="384" t="s">
        <v>147</v>
      </c>
      <c r="C18" s="383" t="s">
        <v>12</v>
      </c>
      <c r="D18" s="172" t="s">
        <v>242</v>
      </c>
      <c r="E18" s="214" t="s">
        <v>67</v>
      </c>
      <c r="F18" s="214" t="s">
        <v>261</v>
      </c>
      <c r="G18" s="386" t="s">
        <v>258</v>
      </c>
      <c r="H18" s="395">
        <v>17090103.300000001</v>
      </c>
      <c r="I18" s="382">
        <v>0</v>
      </c>
      <c r="J18" s="382">
        <f t="shared" si="0"/>
        <v>17090103.300000001</v>
      </c>
      <c r="K18" s="315">
        <v>2539</v>
      </c>
      <c r="L18" s="290">
        <v>41821</v>
      </c>
      <c r="M18" s="290">
        <v>42004</v>
      </c>
    </row>
    <row r="19" spans="1:13" ht="82.5" customHeight="1" x14ac:dyDescent="0.15">
      <c r="A19" s="383">
        <v>7</v>
      </c>
      <c r="B19" s="384" t="s">
        <v>147</v>
      </c>
      <c r="C19" s="383" t="s">
        <v>12</v>
      </c>
      <c r="D19" s="172" t="s">
        <v>242</v>
      </c>
      <c r="E19" s="214" t="s">
        <v>67</v>
      </c>
      <c r="F19" s="214" t="s">
        <v>253</v>
      </c>
      <c r="G19" s="386" t="s">
        <v>259</v>
      </c>
      <c r="H19" s="395">
        <v>15470231.99</v>
      </c>
      <c r="I19" s="382">
        <v>0</v>
      </c>
      <c r="J19" s="382">
        <f t="shared" si="0"/>
        <v>15470231.99</v>
      </c>
      <c r="K19" s="315">
        <v>17160</v>
      </c>
      <c r="L19" s="290">
        <v>41821</v>
      </c>
      <c r="M19" s="290">
        <v>42004</v>
      </c>
    </row>
    <row r="20" spans="1:13" ht="50.25" customHeight="1" thickBot="1" x14ac:dyDescent="0.2">
      <c r="A20" s="383">
        <v>8</v>
      </c>
      <c r="B20" s="384" t="s">
        <v>147</v>
      </c>
      <c r="C20" s="383" t="s">
        <v>12</v>
      </c>
      <c r="D20" s="172" t="s">
        <v>242</v>
      </c>
      <c r="E20" s="214" t="s">
        <v>67</v>
      </c>
      <c r="F20" s="214" t="s">
        <v>67</v>
      </c>
      <c r="G20" s="385" t="s">
        <v>260</v>
      </c>
      <c r="H20" s="394">
        <v>2533013.8199999998</v>
      </c>
      <c r="I20" s="381">
        <v>0</v>
      </c>
      <c r="J20" s="381">
        <f t="shared" ref="J20" si="2">H20</f>
        <v>2533013.8199999998</v>
      </c>
      <c r="K20" s="315">
        <v>5600</v>
      </c>
      <c r="L20" s="290">
        <v>41821</v>
      </c>
      <c r="M20" s="290">
        <v>42004</v>
      </c>
    </row>
    <row r="21" spans="1:13" ht="12" thickBot="1" x14ac:dyDescent="0.2">
      <c r="A21" s="210"/>
      <c r="B21" s="20"/>
      <c r="C21" s="19"/>
      <c r="D21" s="197"/>
      <c r="E21" s="215"/>
      <c r="F21" s="215"/>
      <c r="G21" s="255" t="s">
        <v>140</v>
      </c>
      <c r="H21" s="291">
        <f>SUM(H13:H20)</f>
        <v>55903439.390000001</v>
      </c>
      <c r="I21" s="291">
        <f t="shared" ref="I21:J21" si="3">SUM(I13:I20)</f>
        <v>0</v>
      </c>
      <c r="J21" s="451">
        <f t="shared" si="3"/>
        <v>55903439.390000001</v>
      </c>
      <c r="K21" s="316">
        <f>SUM(K13:K20)</f>
        <v>138938</v>
      </c>
      <c r="L21" s="210"/>
      <c r="M21" s="210"/>
    </row>
    <row r="22" spans="1:13" ht="11.25" x14ac:dyDescent="0.15">
      <c r="A22" s="223"/>
      <c r="B22" s="20"/>
      <c r="C22" s="222"/>
      <c r="D22" s="197"/>
      <c r="E22" s="215"/>
      <c r="F22" s="215"/>
      <c r="G22" s="159"/>
      <c r="H22" s="225"/>
      <c r="I22" s="225"/>
      <c r="J22" s="225"/>
      <c r="K22" s="223"/>
      <c r="L22" s="223"/>
      <c r="M22" s="223"/>
    </row>
    <row r="23" spans="1:13" ht="12.75" x14ac:dyDescent="0.2">
      <c r="B23" s="14"/>
      <c r="H23" s="149"/>
    </row>
    <row r="24" spans="1:13" x14ac:dyDescent="0.15">
      <c r="H24" s="149"/>
    </row>
  </sheetData>
  <mergeCells count="17">
    <mergeCell ref="A12:M12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  <mergeCell ref="G10:G11"/>
    <mergeCell ref="A9:G9"/>
    <mergeCell ref="A1:M1"/>
    <mergeCell ref="J2:M2"/>
    <mergeCell ref="J4:M4"/>
    <mergeCell ref="J7:M7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GOBIERNO&amp;CPágina &amp;P de &amp;N&amp;R 28 DE OCTUBRE DE 2015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RESUMEN</vt:lpstr>
      <vt:lpstr>PROTAR INFRAESTRUCTURA</vt:lpstr>
      <vt:lpstr>APAZU</vt:lpstr>
      <vt:lpstr>PROSSAPYS</vt:lpstr>
      <vt:lpstr>PROME </vt:lpstr>
      <vt:lpstr>AGUA LIMPIA </vt:lpstr>
      <vt:lpstr>CULTURA DEL AGUA  </vt:lpstr>
      <vt:lpstr>Abastecimiento ZCG </vt:lpstr>
      <vt:lpstr>U037 INFRA HIDRÁULICA</vt:lpstr>
      <vt:lpstr>INFRA. HIDRA. Tlajomulco Z</vt:lpstr>
      <vt:lpstr>FONDEN</vt:lpstr>
      <vt:lpstr>'AGUA LIMPIA '!Área_de_impresión</vt:lpstr>
      <vt:lpstr>'CULTURA DEL AGUA  '!Área_de_impresión</vt:lpstr>
      <vt:lpstr>'INFRA. HIDRA. Tlajomulco Z'!Área_de_impresión</vt:lpstr>
      <vt:lpstr>'PROME '!Área_de_impresión</vt:lpstr>
      <vt:lpstr>PROSSAPYS!Área_de_impresión</vt:lpstr>
      <vt:lpstr>'U037 INFRA HIDRÁULICA'!Área_de_impresión</vt:lpstr>
      <vt:lpstr>'Abastecimiento ZCG '!Títulos_a_imprimir</vt:lpstr>
      <vt:lpstr>APAZU!Títulos_a_imprimir</vt:lpstr>
      <vt:lpstr>FONDEN!Títulos_a_imprimir</vt:lpstr>
      <vt:lpstr>'PROME '!Títulos_a_imprimir</vt:lpstr>
      <vt:lpstr>PROSSAPYS!Títulos_a_imprimir</vt:lpstr>
      <vt:lpstr>'PROTAR INFRAESTRUCTURA'!Títulos_a_imprimir</vt:lpstr>
      <vt:lpstr>'U037 INFRA HIDRÁULICA'!Títulos_a_imprimir</vt:lpstr>
    </vt:vector>
  </TitlesOfParts>
  <Company>Comisión Estatal de Agua y Saneamiento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mgallardo</dc:creator>
  <cp:lastModifiedBy>Laura Nayerli Pacheco Casillas</cp:lastModifiedBy>
  <cp:lastPrinted>2017-03-22T16:58:49Z</cp:lastPrinted>
  <dcterms:created xsi:type="dcterms:W3CDTF">2008-04-10T18:19:52Z</dcterms:created>
  <dcterms:modified xsi:type="dcterms:W3CDTF">2017-06-27T21:04:37Z</dcterms:modified>
</cp:coreProperties>
</file>