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 firstSheet="2" activeTab="3"/>
  </bookViews>
  <sheets>
    <sheet name="PRIMA VAC. ADMINISTRATIVOS" sheetId="4" r:id="rId1"/>
    <sheet name="Administrativos Cambio Sueldo" sheetId="6" r:id="rId2"/>
    <sheet name="Administrativos BIEN" sheetId="7" r:id="rId3"/>
    <sheet name="Fortalecimiento BIEN" sheetId="9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3" i="9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32"/>
  <c r="L67"/>
  <c r="M67"/>
  <c r="N67"/>
  <c r="O67"/>
  <c r="P67"/>
  <c r="Q67"/>
  <c r="R67"/>
  <c r="H67"/>
  <c r="I67"/>
  <c r="J67"/>
  <c r="K67"/>
  <c r="S7"/>
  <c r="S8"/>
  <c r="S9"/>
  <c r="S10"/>
  <c r="S11"/>
  <c r="S12"/>
  <c r="S13"/>
  <c r="S14"/>
  <c r="S15"/>
  <c r="S16"/>
  <c r="S6"/>
  <c r="L17"/>
  <c r="M17"/>
  <c r="N17"/>
  <c r="O17"/>
  <c r="P17"/>
  <c r="Q17"/>
  <c r="R17"/>
  <c r="H17"/>
  <c r="I17"/>
  <c r="J17"/>
  <c r="K17"/>
  <c r="P6" i="4"/>
  <c r="O6"/>
  <c r="N6"/>
  <c r="M12"/>
  <c r="L7"/>
  <c r="L6"/>
  <c r="K6"/>
  <c r="S17" i="9" l="1"/>
  <c r="S67"/>
  <c r="N94" i="7"/>
  <c r="N95"/>
  <c r="S95" s="1"/>
  <c r="N96"/>
  <c r="S96" s="1"/>
  <c r="N97"/>
  <c r="S97" s="1"/>
  <c r="N98"/>
  <c r="S98" s="1"/>
  <c r="N99"/>
  <c r="S99" s="1"/>
  <c r="N100"/>
  <c r="S100" s="1"/>
  <c r="N101"/>
  <c r="S101" s="1"/>
  <c r="N102"/>
  <c r="S102" s="1"/>
  <c r="N103"/>
  <c r="S103" s="1"/>
  <c r="N104"/>
  <c r="S104" s="1"/>
  <c r="N93"/>
  <c r="S93" s="1"/>
  <c r="L105"/>
  <c r="M105"/>
  <c r="O105"/>
  <c r="P105"/>
  <c r="Q105"/>
  <c r="R105"/>
  <c r="H105"/>
  <c r="I105"/>
  <c r="J105"/>
  <c r="K105"/>
  <c r="O76"/>
  <c r="P76"/>
  <c r="Q76"/>
  <c r="R76"/>
  <c r="O32"/>
  <c r="P32"/>
  <c r="Q32"/>
  <c r="R32"/>
  <c r="O25"/>
  <c r="P25"/>
  <c r="Q25"/>
  <c r="R25"/>
  <c r="O14"/>
  <c r="P14"/>
  <c r="Q14"/>
  <c r="R14"/>
  <c r="L76"/>
  <c r="M76"/>
  <c r="H76"/>
  <c r="I76"/>
  <c r="J76"/>
  <c r="K76"/>
  <c r="L32"/>
  <c r="M32"/>
  <c r="H32"/>
  <c r="I32"/>
  <c r="J32"/>
  <c r="K32"/>
  <c r="L25"/>
  <c r="M25"/>
  <c r="H25"/>
  <c r="I25"/>
  <c r="J25"/>
  <c r="K25"/>
  <c r="N18"/>
  <c r="S18" s="1"/>
  <c r="N19"/>
  <c r="S19" s="1"/>
  <c r="N20"/>
  <c r="S20" s="1"/>
  <c r="N21"/>
  <c r="S21" s="1"/>
  <c r="N22"/>
  <c r="S22" s="1"/>
  <c r="N23"/>
  <c r="S23" s="1"/>
  <c r="N24"/>
  <c r="S24" s="1"/>
  <c r="N28"/>
  <c r="N29"/>
  <c r="S29" s="1"/>
  <c r="N30"/>
  <c r="S30" s="1"/>
  <c r="N31"/>
  <c r="S31" s="1"/>
  <c r="N35"/>
  <c r="S35" s="1"/>
  <c r="N36"/>
  <c r="S36" s="1"/>
  <c r="N37"/>
  <c r="S37" s="1"/>
  <c r="N38"/>
  <c r="S38" s="1"/>
  <c r="N39"/>
  <c r="S39" s="1"/>
  <c r="N40"/>
  <c r="S40" s="1"/>
  <c r="N41"/>
  <c r="S41" s="1"/>
  <c r="N42"/>
  <c r="S42" s="1"/>
  <c r="N43"/>
  <c r="S43" s="1"/>
  <c r="N44"/>
  <c r="S44" s="1"/>
  <c r="N45"/>
  <c r="S45" s="1"/>
  <c r="N46"/>
  <c r="S46" s="1"/>
  <c r="N47"/>
  <c r="S47" s="1"/>
  <c r="N48"/>
  <c r="S48" s="1"/>
  <c r="N49"/>
  <c r="S49" s="1"/>
  <c r="N50"/>
  <c r="S50" s="1"/>
  <c r="N51"/>
  <c r="S51" s="1"/>
  <c r="N52"/>
  <c r="S52" s="1"/>
  <c r="N53"/>
  <c r="S53" s="1"/>
  <c r="N54"/>
  <c r="S54" s="1"/>
  <c r="N55"/>
  <c r="S55" s="1"/>
  <c r="N56"/>
  <c r="S56" s="1"/>
  <c r="N57"/>
  <c r="S57" s="1"/>
  <c r="N58"/>
  <c r="S58" s="1"/>
  <c r="N59"/>
  <c r="S59" s="1"/>
  <c r="N60"/>
  <c r="S60" s="1"/>
  <c r="N61"/>
  <c r="S61" s="1"/>
  <c r="N62"/>
  <c r="S62" s="1"/>
  <c r="N63"/>
  <c r="S63" s="1"/>
  <c r="N64"/>
  <c r="S64" s="1"/>
  <c r="N65"/>
  <c r="S65" s="1"/>
  <c r="N66"/>
  <c r="S66" s="1"/>
  <c r="N67"/>
  <c r="S67" s="1"/>
  <c r="N68"/>
  <c r="S68" s="1"/>
  <c r="N69"/>
  <c r="S69" s="1"/>
  <c r="N70"/>
  <c r="S70" s="1"/>
  <c r="N71"/>
  <c r="S71" s="1"/>
  <c r="N72"/>
  <c r="S72" s="1"/>
  <c r="N73"/>
  <c r="S73" s="1"/>
  <c r="N74"/>
  <c r="S74" s="1"/>
  <c r="N75"/>
  <c r="S75" s="1"/>
  <c r="N17"/>
  <c r="S17" s="1"/>
  <c r="N6"/>
  <c r="S6" s="1"/>
  <c r="N7"/>
  <c r="S7" s="1"/>
  <c r="N8"/>
  <c r="S8" s="1"/>
  <c r="N9"/>
  <c r="S9" s="1"/>
  <c r="N10"/>
  <c r="S10" s="1"/>
  <c r="N11"/>
  <c r="S11" s="1"/>
  <c r="N12"/>
  <c r="S12" s="1"/>
  <c r="N13"/>
  <c r="S13" s="1"/>
  <c r="I14"/>
  <c r="J14"/>
  <c r="L14"/>
  <c r="M14"/>
  <c r="H14"/>
  <c r="Q25" i="4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93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35"/>
  <c r="T29"/>
  <c r="T30"/>
  <c r="T31"/>
  <c r="T28"/>
  <c r="T18"/>
  <c r="T19"/>
  <c r="T20"/>
  <c r="T21"/>
  <c r="T22"/>
  <c r="T23"/>
  <c r="T24"/>
  <c r="T17"/>
  <c r="T13"/>
  <c r="T7"/>
  <c r="T8"/>
  <c r="T9"/>
  <c r="T10"/>
  <c r="T11"/>
  <c r="T12"/>
  <c r="T6"/>
  <c r="K97"/>
  <c r="K98"/>
  <c r="K99"/>
  <c r="K100"/>
  <c r="K101"/>
  <c r="K102"/>
  <c r="K103"/>
  <c r="K104"/>
  <c r="L104" s="1"/>
  <c r="M99"/>
  <c r="K62"/>
  <c r="K61"/>
  <c r="K24"/>
  <c r="K13"/>
  <c r="K7"/>
  <c r="K8"/>
  <c r="K9"/>
  <c r="N8"/>
  <c r="M63"/>
  <c r="M25"/>
  <c r="J3" i="6"/>
  <c r="K14"/>
  <c r="K13"/>
  <c r="L13" s="1"/>
  <c r="K12"/>
  <c r="K11"/>
  <c r="L11" s="1"/>
  <c r="K10"/>
  <c r="K9"/>
  <c r="L9" s="1"/>
  <c r="K8"/>
  <c r="K7"/>
  <c r="L7" s="1"/>
  <c r="K6"/>
  <c r="K5"/>
  <c r="K4"/>
  <c r="K3"/>
  <c r="L3" s="1"/>
  <c r="L14"/>
  <c r="J14"/>
  <c r="J13"/>
  <c r="L12"/>
  <c r="J12"/>
  <c r="J11"/>
  <c r="L10"/>
  <c r="J10"/>
  <c r="J9"/>
  <c r="L8"/>
  <c r="J8"/>
  <c r="J7"/>
  <c r="J6"/>
  <c r="J5"/>
  <c r="J4"/>
  <c r="P94" i="4"/>
  <c r="P95"/>
  <c r="P96"/>
  <c r="P99"/>
  <c r="P101"/>
  <c r="P103"/>
  <c r="P104"/>
  <c r="P105"/>
  <c r="P106"/>
  <c r="P107"/>
  <c r="P108"/>
  <c r="P109"/>
  <c r="P110"/>
  <c r="P111"/>
  <c r="P93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3"/>
  <c r="P64"/>
  <c r="P65"/>
  <c r="P66"/>
  <c r="P67"/>
  <c r="P68"/>
  <c r="P69"/>
  <c r="P70"/>
  <c r="P71"/>
  <c r="P72"/>
  <c r="P73"/>
  <c r="P74"/>
  <c r="P75"/>
  <c r="P35"/>
  <c r="P29"/>
  <c r="P30"/>
  <c r="P32" s="1"/>
  <c r="P31"/>
  <c r="P28"/>
  <c r="P18"/>
  <c r="P19"/>
  <c r="P20"/>
  <c r="P21"/>
  <c r="P22"/>
  <c r="P23"/>
  <c r="P17"/>
  <c r="P10"/>
  <c r="P11"/>
  <c r="P12"/>
  <c r="O94"/>
  <c r="O95"/>
  <c r="O96"/>
  <c r="O99"/>
  <c r="O105"/>
  <c r="O106"/>
  <c r="O107"/>
  <c r="O108"/>
  <c r="O109"/>
  <c r="O110"/>
  <c r="O111"/>
  <c r="O93"/>
  <c r="O7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3"/>
  <c r="O64"/>
  <c r="O65"/>
  <c r="O66"/>
  <c r="O67"/>
  <c r="O68"/>
  <c r="O69"/>
  <c r="O70"/>
  <c r="O71"/>
  <c r="O72"/>
  <c r="O73"/>
  <c r="O74"/>
  <c r="O35"/>
  <c r="O29"/>
  <c r="O30"/>
  <c r="O31"/>
  <c r="O28"/>
  <c r="O18"/>
  <c r="O19"/>
  <c r="O20"/>
  <c r="O21"/>
  <c r="O22"/>
  <c r="O23"/>
  <c r="O17"/>
  <c r="O10"/>
  <c r="O11"/>
  <c r="O12"/>
  <c r="L95"/>
  <c r="L99"/>
  <c r="L103"/>
  <c r="L105"/>
  <c r="L107"/>
  <c r="L109"/>
  <c r="L111"/>
  <c r="K94"/>
  <c r="K95"/>
  <c r="K96"/>
  <c r="L96" s="1"/>
  <c r="M96" s="1"/>
  <c r="N97"/>
  <c r="N99"/>
  <c r="L100"/>
  <c r="M100" s="1"/>
  <c r="N101"/>
  <c r="O101" s="1"/>
  <c r="N103"/>
  <c r="O103" s="1"/>
  <c r="K105"/>
  <c r="N105" s="1"/>
  <c r="K106"/>
  <c r="K107"/>
  <c r="N107" s="1"/>
  <c r="K108"/>
  <c r="L108" s="1"/>
  <c r="M108" s="1"/>
  <c r="K109"/>
  <c r="N109" s="1"/>
  <c r="K110"/>
  <c r="K111"/>
  <c r="N111" s="1"/>
  <c r="K93"/>
  <c r="L93" s="1"/>
  <c r="M93" s="1"/>
  <c r="L37"/>
  <c r="L39"/>
  <c r="M39" s="1"/>
  <c r="L41"/>
  <c r="L43"/>
  <c r="M43" s="1"/>
  <c r="L45"/>
  <c r="L47"/>
  <c r="M47" s="1"/>
  <c r="L49"/>
  <c r="L51"/>
  <c r="M51" s="1"/>
  <c r="L53"/>
  <c r="L55"/>
  <c r="M55" s="1"/>
  <c r="L57"/>
  <c r="L59"/>
  <c r="M59" s="1"/>
  <c r="L61"/>
  <c r="L63"/>
  <c r="L65"/>
  <c r="L67"/>
  <c r="M67" s="1"/>
  <c r="L69"/>
  <c r="L71"/>
  <c r="M71" s="1"/>
  <c r="L73"/>
  <c r="L75"/>
  <c r="M75" s="1"/>
  <c r="L29"/>
  <c r="L31"/>
  <c r="M31" s="1"/>
  <c r="K36"/>
  <c r="K37"/>
  <c r="N37" s="1"/>
  <c r="K38"/>
  <c r="L38" s="1"/>
  <c r="K39"/>
  <c r="N39" s="1"/>
  <c r="K40"/>
  <c r="K41"/>
  <c r="N41" s="1"/>
  <c r="K42"/>
  <c r="L42" s="1"/>
  <c r="K43"/>
  <c r="N43" s="1"/>
  <c r="K44"/>
  <c r="K45"/>
  <c r="N45" s="1"/>
  <c r="K46"/>
  <c r="L46" s="1"/>
  <c r="K47"/>
  <c r="N47" s="1"/>
  <c r="K48"/>
  <c r="K49"/>
  <c r="N49" s="1"/>
  <c r="K50"/>
  <c r="L50" s="1"/>
  <c r="K51"/>
  <c r="N51" s="1"/>
  <c r="K52"/>
  <c r="K53"/>
  <c r="N53" s="1"/>
  <c r="K54"/>
  <c r="L54" s="1"/>
  <c r="K55"/>
  <c r="N55" s="1"/>
  <c r="K56"/>
  <c r="K57"/>
  <c r="N57" s="1"/>
  <c r="K58"/>
  <c r="L58" s="1"/>
  <c r="K59"/>
  <c r="N59" s="1"/>
  <c r="K60"/>
  <c r="N61"/>
  <c r="L62"/>
  <c r="K63"/>
  <c r="N63" s="1"/>
  <c r="K64"/>
  <c r="K65"/>
  <c r="N65" s="1"/>
  <c r="K66"/>
  <c r="L66" s="1"/>
  <c r="K67"/>
  <c r="N67" s="1"/>
  <c r="K68"/>
  <c r="K69"/>
  <c r="N69" s="1"/>
  <c r="K70"/>
  <c r="L70" s="1"/>
  <c r="K71"/>
  <c r="N71" s="1"/>
  <c r="K72"/>
  <c r="K73"/>
  <c r="N73" s="1"/>
  <c r="K74"/>
  <c r="L74" s="1"/>
  <c r="K75"/>
  <c r="N75" s="1"/>
  <c r="K35"/>
  <c r="K29"/>
  <c r="N29" s="1"/>
  <c r="K30"/>
  <c r="L30" s="1"/>
  <c r="K31"/>
  <c r="N31" s="1"/>
  <c r="K28"/>
  <c r="N28" s="1"/>
  <c r="K18"/>
  <c r="N18" s="1"/>
  <c r="K19"/>
  <c r="K20"/>
  <c r="N20" s="1"/>
  <c r="K21"/>
  <c r="N21" s="1"/>
  <c r="K22"/>
  <c r="N22" s="1"/>
  <c r="K23"/>
  <c r="N23" s="1"/>
  <c r="N24"/>
  <c r="K17"/>
  <c r="N17" s="1"/>
  <c r="N7"/>
  <c r="N9"/>
  <c r="K10"/>
  <c r="N10" s="1"/>
  <c r="K11"/>
  <c r="N11" s="1"/>
  <c r="K12"/>
  <c r="N12" s="1"/>
  <c r="N13"/>
  <c r="J94"/>
  <c r="J95"/>
  <c r="J96"/>
  <c r="J97"/>
  <c r="J98"/>
  <c r="J99"/>
  <c r="J100"/>
  <c r="J101"/>
  <c r="J102"/>
  <c r="J103"/>
  <c r="J104"/>
  <c r="J105"/>
  <c r="M105" s="1"/>
  <c r="J106"/>
  <c r="J107"/>
  <c r="M107" s="1"/>
  <c r="J108"/>
  <c r="J109"/>
  <c r="M109" s="1"/>
  <c r="J110"/>
  <c r="J111"/>
  <c r="M111" s="1"/>
  <c r="J93"/>
  <c r="J36"/>
  <c r="J37"/>
  <c r="M37" s="1"/>
  <c r="J38"/>
  <c r="M38" s="1"/>
  <c r="J39"/>
  <c r="J40"/>
  <c r="J41"/>
  <c r="M41" s="1"/>
  <c r="J42"/>
  <c r="M42" s="1"/>
  <c r="J43"/>
  <c r="J44"/>
  <c r="J45"/>
  <c r="M45" s="1"/>
  <c r="J46"/>
  <c r="M46" s="1"/>
  <c r="J47"/>
  <c r="J48"/>
  <c r="J49"/>
  <c r="M49" s="1"/>
  <c r="J50"/>
  <c r="M50" s="1"/>
  <c r="J51"/>
  <c r="J52"/>
  <c r="J53"/>
  <c r="M53" s="1"/>
  <c r="J54"/>
  <c r="M54" s="1"/>
  <c r="J55"/>
  <c r="J56"/>
  <c r="J57"/>
  <c r="M57" s="1"/>
  <c r="J58"/>
  <c r="M58" s="1"/>
  <c r="J59"/>
  <c r="J60"/>
  <c r="J61"/>
  <c r="P61" s="1"/>
  <c r="J62"/>
  <c r="P62" s="1"/>
  <c r="J63"/>
  <c r="J64"/>
  <c r="J65"/>
  <c r="M65" s="1"/>
  <c r="J66"/>
  <c r="M66" s="1"/>
  <c r="J67"/>
  <c r="J68"/>
  <c r="J69"/>
  <c r="M69" s="1"/>
  <c r="J70"/>
  <c r="M70" s="1"/>
  <c r="J71"/>
  <c r="J72"/>
  <c r="J73"/>
  <c r="M73" s="1"/>
  <c r="J74"/>
  <c r="M74" s="1"/>
  <c r="J75"/>
  <c r="J35"/>
  <c r="J29"/>
  <c r="M29" s="1"/>
  <c r="J30"/>
  <c r="J31"/>
  <c r="J28"/>
  <c r="J18"/>
  <c r="J19"/>
  <c r="J20"/>
  <c r="J21"/>
  <c r="J22"/>
  <c r="J23"/>
  <c r="J24"/>
  <c r="J17"/>
  <c r="J7"/>
  <c r="J8"/>
  <c r="J9"/>
  <c r="J10"/>
  <c r="J11"/>
  <c r="J12"/>
  <c r="J13"/>
  <c r="J6"/>
  <c r="S112"/>
  <c r="R112"/>
  <c r="Q112"/>
  <c r="I112"/>
  <c r="S76"/>
  <c r="R76"/>
  <c r="Q76"/>
  <c r="I76"/>
  <c r="S32"/>
  <c r="R32"/>
  <c r="Q32"/>
  <c r="I32"/>
  <c r="S25"/>
  <c r="R25"/>
  <c r="J25"/>
  <c r="I25"/>
  <c r="S14"/>
  <c r="R14"/>
  <c r="Q14"/>
  <c r="I14"/>
  <c r="N32" i="7" l="1"/>
  <c r="S14"/>
  <c r="S76"/>
  <c r="S25"/>
  <c r="N25"/>
  <c r="N76"/>
  <c r="S28"/>
  <c r="S32" s="1"/>
  <c r="N105"/>
  <c r="S94"/>
  <c r="S105" s="1"/>
  <c r="N14"/>
  <c r="P100" i="4"/>
  <c r="M3" i="6"/>
  <c r="M7"/>
  <c r="M9"/>
  <c r="M11"/>
  <c r="M13"/>
  <c r="O61" i="4"/>
  <c r="P76"/>
  <c r="M14" i="6"/>
  <c r="M12"/>
  <c r="M10"/>
  <c r="M8"/>
  <c r="L4"/>
  <c r="M4" s="1"/>
  <c r="L5"/>
  <c r="M5" s="1"/>
  <c r="L6"/>
  <c r="M6" s="1"/>
  <c r="J14" i="4"/>
  <c r="M10"/>
  <c r="M23"/>
  <c r="J32"/>
  <c r="M30"/>
  <c r="J76"/>
  <c r="J112"/>
  <c r="M95"/>
  <c r="K14"/>
  <c r="N14"/>
  <c r="K25"/>
  <c r="N35"/>
  <c r="L35"/>
  <c r="N72"/>
  <c r="L72"/>
  <c r="M72" s="1"/>
  <c r="N68"/>
  <c r="L68"/>
  <c r="M68" s="1"/>
  <c r="N64"/>
  <c r="L64"/>
  <c r="M64" s="1"/>
  <c r="N60"/>
  <c r="L60"/>
  <c r="M60" s="1"/>
  <c r="N56"/>
  <c r="L56"/>
  <c r="M56" s="1"/>
  <c r="N52"/>
  <c r="L52"/>
  <c r="M52" s="1"/>
  <c r="N48"/>
  <c r="L48"/>
  <c r="M48" s="1"/>
  <c r="N44"/>
  <c r="L44"/>
  <c r="M44" s="1"/>
  <c r="N40"/>
  <c r="L40"/>
  <c r="M40" s="1"/>
  <c r="N36"/>
  <c r="L36"/>
  <c r="M36" s="1"/>
  <c r="L12"/>
  <c r="L8"/>
  <c r="L23"/>
  <c r="L19"/>
  <c r="N110"/>
  <c r="L110"/>
  <c r="N106"/>
  <c r="L106"/>
  <c r="L102"/>
  <c r="N102"/>
  <c r="L98"/>
  <c r="N98"/>
  <c r="L94"/>
  <c r="N94"/>
  <c r="N30"/>
  <c r="N32" s="1"/>
  <c r="N70"/>
  <c r="N62"/>
  <c r="N54"/>
  <c r="N46"/>
  <c r="N38"/>
  <c r="N108"/>
  <c r="N100"/>
  <c r="O100" s="1"/>
  <c r="K32"/>
  <c r="L32" s="1"/>
  <c r="M22"/>
  <c r="M110"/>
  <c r="M106"/>
  <c r="M94"/>
  <c r="K76"/>
  <c r="L10"/>
  <c r="L17"/>
  <c r="L21"/>
  <c r="M21" s="1"/>
  <c r="L28"/>
  <c r="M28" s="1"/>
  <c r="M32" s="1"/>
  <c r="N19"/>
  <c r="N25" s="1"/>
  <c r="N74"/>
  <c r="N66"/>
  <c r="N58"/>
  <c r="N50"/>
  <c r="N42"/>
  <c r="N93"/>
  <c r="N104"/>
  <c r="N96"/>
  <c r="L13"/>
  <c r="L11"/>
  <c r="L9"/>
  <c r="L24"/>
  <c r="L22"/>
  <c r="L20"/>
  <c r="L18"/>
  <c r="K112"/>
  <c r="N95"/>
  <c r="L101"/>
  <c r="L97"/>
  <c r="I78"/>
  <c r="R78"/>
  <c r="J78"/>
  <c r="Q78"/>
  <c r="S78"/>
  <c r="S78" i="7" l="1"/>
  <c r="M98" i="4"/>
  <c r="M102"/>
  <c r="O104"/>
  <c r="O62"/>
  <c r="K78"/>
  <c r="O97"/>
  <c r="P97"/>
  <c r="M20"/>
  <c r="N112"/>
  <c r="L25"/>
  <c r="L14"/>
  <c r="L76"/>
  <c r="M35"/>
  <c r="M76" s="1"/>
  <c r="M19"/>
  <c r="M11"/>
  <c r="L112"/>
  <c r="M18"/>
  <c r="N76"/>
  <c r="N78" s="1"/>
  <c r="M17"/>
  <c r="P102" l="1"/>
  <c r="O102"/>
  <c r="P98"/>
  <c r="O98"/>
  <c r="M112"/>
  <c r="P112"/>
  <c r="O76"/>
  <c r="O24"/>
  <c r="O25" s="1"/>
  <c r="P24"/>
  <c r="P25" s="1"/>
  <c r="O13"/>
  <c r="P13"/>
  <c r="O9"/>
  <c r="P9"/>
  <c r="P8"/>
  <c r="O8"/>
  <c r="O7"/>
  <c r="P7"/>
  <c r="O112"/>
  <c r="T76"/>
  <c r="M14"/>
  <c r="T32"/>
  <c r="O32"/>
  <c r="L78"/>
  <c r="T112" l="1"/>
  <c r="T25"/>
  <c r="P14"/>
  <c r="P78" s="1"/>
  <c r="M78"/>
  <c r="T14"/>
  <c r="O14"/>
  <c r="O78" s="1"/>
  <c r="T78" l="1"/>
</calcChain>
</file>

<file path=xl/sharedStrings.xml><?xml version="1.0" encoding="utf-8"?>
<sst xmlns="http://schemas.openxmlformats.org/spreadsheetml/2006/main" count="1717" uniqueCount="554">
  <si>
    <t>No.</t>
  </si>
  <si>
    <t>NOMBRE</t>
  </si>
  <si>
    <t>PUESTO</t>
  </si>
  <si>
    <t>DEPARTAMENTO</t>
  </si>
  <si>
    <t>RAMO</t>
  </si>
  <si>
    <t>CLAVE</t>
  </si>
  <si>
    <t>NIVEL</t>
  </si>
  <si>
    <t>GOBERNACION</t>
  </si>
  <si>
    <t>PRESIDENTE MUNICIPAL</t>
  </si>
  <si>
    <t>PRESIDENCIA</t>
  </si>
  <si>
    <t>I</t>
  </si>
  <si>
    <t>ERIK JAFET LARIOS ALVAREZ</t>
  </si>
  <si>
    <t>SECRETARIO PARTICULAR</t>
  </si>
  <si>
    <t>5111-300-101</t>
  </si>
  <si>
    <t>JAY-02-02018-21/02</t>
  </si>
  <si>
    <t>II</t>
  </si>
  <si>
    <t>ERIKA ALEJANDRA VELAZQUEZ TORRES</t>
  </si>
  <si>
    <t>AUXILIAR ADMINISTRATIVO</t>
  </si>
  <si>
    <t>JAY-03-02018-21/03</t>
  </si>
  <si>
    <t>III</t>
  </si>
  <si>
    <t>SECRETARIA GENERAL</t>
  </si>
  <si>
    <t>OFICIALIA MAYOR ADMINISTRATIVA</t>
  </si>
  <si>
    <t>CLAUDIA ESTEFANIA MORALES TORRES</t>
  </si>
  <si>
    <t>RECURSOS HUMANOS</t>
  </si>
  <si>
    <t>JOM-02-02018-21/02</t>
  </si>
  <si>
    <t>MARISOL CARMONA NUÑO</t>
  </si>
  <si>
    <t>SUPERVISOR</t>
  </si>
  <si>
    <t>CASA DE LA CULTURA</t>
  </si>
  <si>
    <t>JCU-01-02018-21/02</t>
  </si>
  <si>
    <t>COORDINADOR</t>
  </si>
  <si>
    <t>LUIS ALBERTO BERNAL JIMENEZ</t>
  </si>
  <si>
    <t>VELADOR</t>
  </si>
  <si>
    <t xml:space="preserve">CULTURA </t>
  </si>
  <si>
    <t>JCU-02-02018-21/03</t>
  </si>
  <si>
    <t>JUAN HERNANDEZ SERRANO</t>
  </si>
  <si>
    <t>JCU-03-02018-21/03</t>
  </si>
  <si>
    <t>PROMOCION ECONOMICA Y TURISMO</t>
  </si>
  <si>
    <t>GREGORIO MEJIA VAZQUEZ</t>
  </si>
  <si>
    <t>PROMOTOR TURISTICO</t>
  </si>
  <si>
    <t>JPT-02-02018-21/04</t>
  </si>
  <si>
    <t>IV</t>
  </si>
  <si>
    <t>OFICIAL</t>
  </si>
  <si>
    <t>DIRECTOR B</t>
  </si>
  <si>
    <t>DESARROLLO SOCIAL</t>
  </si>
  <si>
    <t>JURIDICO</t>
  </si>
  <si>
    <t>MARTHA ANAID MURGUIA ACEVES</t>
  </si>
  <si>
    <t>UNIDAD DE TRANSPARENCIA</t>
  </si>
  <si>
    <t>JUT-01-02018-21/01</t>
  </si>
  <si>
    <t>ECOLOGIA</t>
  </si>
  <si>
    <t>TOTAL GOBERNACION</t>
  </si>
  <si>
    <t>HACIENDA MUNICIPAL</t>
  </si>
  <si>
    <t>ENC. HACIENDA MUNICIPAL</t>
  </si>
  <si>
    <t>RAQUEL OROZCO RAMIREZ</t>
  </si>
  <si>
    <t>AUXILIAR DE EGRESOS</t>
  </si>
  <si>
    <t>JHM-02-02018-21/02</t>
  </si>
  <si>
    <t>RUVELIA CORTES ELIZONDO</t>
  </si>
  <si>
    <t>AUXILIAR DE INGRESOS</t>
  </si>
  <si>
    <t>JHM-04-02018-21/02</t>
  </si>
  <si>
    <t>MAYRA GRACIELA GOMEZ GARCIA</t>
  </si>
  <si>
    <t>JHM-05-02018-21/02</t>
  </si>
  <si>
    <t>CATASTRO</t>
  </si>
  <si>
    <t>NELIDA GUADALUPE  SILVA CISNEROS</t>
  </si>
  <si>
    <t>JCT_02-02018-21/03</t>
  </si>
  <si>
    <t>JESUS ALEJANDRO CUELLAR ALVAREZ</t>
  </si>
  <si>
    <t>JCT-03-02018-21/03</t>
  </si>
  <si>
    <t>LIZBETH ALEJANDRA SALAZAR VENEGAS</t>
  </si>
  <si>
    <t>CONTRALORIA</t>
  </si>
  <si>
    <t>JCC-02-02018-21/03</t>
  </si>
  <si>
    <t>PADRON Y LICENCIAS</t>
  </si>
  <si>
    <t>RODOLFO ROBLEDO LOPEZ</t>
  </si>
  <si>
    <t>INSPECTOR DE PADRON Y LICENCIAS</t>
  </si>
  <si>
    <t>JPL-02-02018-21/02</t>
  </si>
  <si>
    <t>MARIO ALBERTO CERVANTES ELIZONDO</t>
  </si>
  <si>
    <t>JPL-03-02018-21/02</t>
  </si>
  <si>
    <t>TOTAL HACIENDA MUNICIPAL</t>
  </si>
  <si>
    <t>OBRAS PUBLICAS</t>
  </si>
  <si>
    <t>MARTHA FLORES PRADO</t>
  </si>
  <si>
    <t>JOP-02-02018-21/02</t>
  </si>
  <si>
    <t xml:space="preserve">JOSE MARROQUIN VENEGAS </t>
  </si>
  <si>
    <t>EMPEDRADOR</t>
  </si>
  <si>
    <t>JOP-03-02018-21/03</t>
  </si>
  <si>
    <t>JOSE FLORES VENEGAS</t>
  </si>
  <si>
    <t>JOP-04-02018-21/03</t>
  </si>
  <si>
    <t>MAURO CERVANTES BRISEÑO</t>
  </si>
  <si>
    <t>JOP-05-02018-21/03</t>
  </si>
  <si>
    <t>TOTAL OBRAS PUBLICAS</t>
  </si>
  <si>
    <t>SERVICIOS PUBLICOS</t>
  </si>
  <si>
    <t>AGUA POTABLE</t>
  </si>
  <si>
    <t>ROSA ELENA CORONA DE LA TORRE</t>
  </si>
  <si>
    <t>JAP-02-02018-21/03</t>
  </si>
  <si>
    <r>
      <t xml:space="preserve">JOSE LUIS </t>
    </r>
    <r>
      <rPr>
        <sz val="12"/>
        <rFont val="Calibri"/>
        <family val="2"/>
      </rPr>
      <t>ATILANO DE LEON</t>
    </r>
  </si>
  <si>
    <t>AUXILIAR AGUA POTABLE A</t>
  </si>
  <si>
    <t>JAP-03-02018-21/03</t>
  </si>
  <si>
    <t>VALENTE GARCIA CONTRERAS</t>
  </si>
  <si>
    <t>AUXILIAR AGUA POTABLE B</t>
  </si>
  <si>
    <t>JAP-04-02018-21/03</t>
  </si>
  <si>
    <t>RAMON GARCIA ESPINOZA</t>
  </si>
  <si>
    <t>AUXILIAR  AGUA POTABLE B</t>
  </si>
  <si>
    <t>JAP-05-02018-21/03</t>
  </si>
  <si>
    <t>MARTIN GARCIA ESPINOZA</t>
  </si>
  <si>
    <t>JAP-06-02018-21/03</t>
  </si>
  <si>
    <t>PEDRO HUMBERTO MURGUIA LOPEZ</t>
  </si>
  <si>
    <t xml:space="preserve">OPERADOR DE PIPA </t>
  </si>
  <si>
    <t>JAP-07-02018-21/04</t>
  </si>
  <si>
    <t>GONZALO SALAZAR VENEGAS</t>
  </si>
  <si>
    <t>AUXILIAR AGUA POTABLE C</t>
  </si>
  <si>
    <t>JAP-08-02018-21/04</t>
  </si>
  <si>
    <t xml:space="preserve">ANTONIO ANGEL HUERTA </t>
  </si>
  <si>
    <t>AUXILIAR AGUA POTABLE D</t>
  </si>
  <si>
    <t>JAP-09-02018-21/05</t>
  </si>
  <si>
    <t>V</t>
  </si>
  <si>
    <t>EFRAIN LOPEZ GARCIA</t>
  </si>
  <si>
    <t>AUXILIAR DE PLANTA DE TRATAMIENTO</t>
  </si>
  <si>
    <t>JAP-10-02018-21/03</t>
  </si>
  <si>
    <t>NORBERTO ARTURO GONZALEZ PALAFOX</t>
  </si>
  <si>
    <t>MEDICO</t>
  </si>
  <si>
    <t>SERVICIOS MEDICOS</t>
  </si>
  <si>
    <t>JSM-02-02018-21/02</t>
  </si>
  <si>
    <t>CARLOS OSWALDO YANOWSKY GONZALEZ</t>
  </si>
  <si>
    <t>SERVICISO MEDICOS</t>
  </si>
  <si>
    <t>JSM-03-02018-21/02</t>
  </si>
  <si>
    <t>JESUS VAZQUEZ ROSALES</t>
  </si>
  <si>
    <t>PARAMEDICO (COORDINADOR DE PARAMEDICOS)</t>
  </si>
  <si>
    <t>JSM-04-02018-21/02</t>
  </si>
  <si>
    <t>MA. DE JESUS OLIVA GONZALES</t>
  </si>
  <si>
    <t>PARAMEDICO</t>
  </si>
  <si>
    <t>JSM-05-02018-21/03</t>
  </si>
  <si>
    <t>MANUEL JESUS RUIZ OROZCO</t>
  </si>
  <si>
    <t>JSM-07-02018-21/03</t>
  </si>
  <si>
    <t>FRANCISCO JAVIER SILVA DURAN</t>
  </si>
  <si>
    <t>JMS-08-02018-21/03</t>
  </si>
  <si>
    <t>PRICILIA DE LA PAZ GARCIA PEREZ</t>
  </si>
  <si>
    <t>JSM-15-02018-21/03</t>
  </si>
  <si>
    <t>AARON ISRAEL CARRERO GARCIA</t>
  </si>
  <si>
    <t>JSM-10-02018-21/03</t>
  </si>
  <si>
    <t xml:space="preserve">LEONEL AGUAYO CARDENAS </t>
  </si>
  <si>
    <t>PARAMEDICO MOTORIZADO</t>
  </si>
  <si>
    <t>JSM-11-02018-21/03</t>
  </si>
  <si>
    <t>MARIA VERONICA MONTERO USEDA</t>
  </si>
  <si>
    <t>ENFERMERA</t>
  </si>
  <si>
    <t>JSM-12-02018-21/03</t>
  </si>
  <si>
    <t>IDANIA ARISBED PRADO NUÑEZ</t>
  </si>
  <si>
    <t>JSM-13-02018-21/03</t>
  </si>
  <si>
    <t>GUADALUPE ANAHI RAMIREZ RAMIREZ</t>
  </si>
  <si>
    <t>JSM-14-02018-21/03</t>
  </si>
  <si>
    <t>SERVICIOS PUBLICOS GENERALES</t>
  </si>
  <si>
    <t>MAGDA ALEJANDRA ACEVES HERNANDEZ</t>
  </si>
  <si>
    <t>JSG-02-02018-21/03</t>
  </si>
  <si>
    <t>EMILIO MARQUEZ HERNANDEZ</t>
  </si>
  <si>
    <t>CHOFER A</t>
  </si>
  <si>
    <t>JSG-03-02018-21/02</t>
  </si>
  <si>
    <t>JULIO CESAR CURIEL PEREZ</t>
  </si>
  <si>
    <t>CHOFER B</t>
  </si>
  <si>
    <t>JSG-05-02018-21/03</t>
  </si>
  <si>
    <t>ROBERTO GONZALEZ MORENO</t>
  </si>
  <si>
    <t>JSG-06-02018-21/03</t>
  </si>
  <si>
    <t xml:space="preserve">SERGIO CRUZ VALDIVIA </t>
  </si>
  <si>
    <t>JSG-07-02018-21/03</t>
  </si>
  <si>
    <t>RAFAEL VELAZQUEZ LOPEZ</t>
  </si>
  <si>
    <t>MECANICO</t>
  </si>
  <si>
    <t>JSG-09-02018-21/02</t>
  </si>
  <si>
    <t>MANUEL ESPINOZA VELAZQUEZ</t>
  </si>
  <si>
    <t>JSG-10-02018-21/02</t>
  </si>
  <si>
    <t>GREGORIO JIMENEZ MORENO</t>
  </si>
  <si>
    <t>INSPECTOR DE ASEO PUBLICO</t>
  </si>
  <si>
    <t>JSG-16-02018-21/03</t>
  </si>
  <si>
    <t>EDUARDO CURIEL PEREZ</t>
  </si>
  <si>
    <t>AUXILIAR DE ASEO PUBLICO A</t>
  </si>
  <si>
    <t>JSG-11-02018-21/04</t>
  </si>
  <si>
    <t>SANTIAGO ZAYYUM BRISEÑO GUTIERREZ</t>
  </si>
  <si>
    <t>JSG-13-02018-21/04</t>
  </si>
  <si>
    <t>ROGELIO MARQUEZ HERNANDEZ</t>
  </si>
  <si>
    <t>AUXILIAR DE ASEO PUBLICO B</t>
  </si>
  <si>
    <t>JSG-12-02018-21/05</t>
  </si>
  <si>
    <t>JOSE LUIS MUÑOZ RAMIREZ</t>
  </si>
  <si>
    <t>AUXILIAR DE PARQUES Y JARDINES C</t>
  </si>
  <si>
    <t>JSG-21-02018-21/03</t>
  </si>
  <si>
    <t>EYMARD CUITLAHUAC BENITEZ LLAMAS</t>
  </si>
  <si>
    <t>AUXILIAR DE ALUMBRADO PUBLICO</t>
  </si>
  <si>
    <t>JSG-26-02018-21/03</t>
  </si>
  <si>
    <t>JAIME NAVARRO VIZCARRA</t>
  </si>
  <si>
    <t>INSPECTOR DE GANADERIA</t>
  </si>
  <si>
    <t>JSG-28-02018-21/02</t>
  </si>
  <si>
    <t>VICTOR MANUEL PEREZ COSIO</t>
  </si>
  <si>
    <t>AUXILIAR DE PARQUES Y JARDINES A</t>
  </si>
  <si>
    <t>JSG-35-02018-21/03</t>
  </si>
  <si>
    <t>MIGUEL ANGEL VENEGAS GARCIA</t>
  </si>
  <si>
    <t>SUPERVISOR DE PARQUES Y JARDINES</t>
  </si>
  <si>
    <t>JSG-18-02018-21/03</t>
  </si>
  <si>
    <t>VICTOR ANTONIO VELEZ HERNANDEZ</t>
  </si>
  <si>
    <t>AUXILIAR DE PARQUES Y JARDINES B</t>
  </si>
  <si>
    <t>JSG-31-02018-21/03</t>
  </si>
  <si>
    <t xml:space="preserve">J. JESUS BRISEÑO AMANTE </t>
  </si>
  <si>
    <t>JSG-30-02018-21/03</t>
  </si>
  <si>
    <t>JUAN JAUREGUI IBARRA</t>
  </si>
  <si>
    <t>JSG-32-02018-21/03</t>
  </si>
  <si>
    <t>RAMIRO VELAZQUEZ VALLIN</t>
  </si>
  <si>
    <t>JSG-33-02018-21/03</t>
  </si>
  <si>
    <t>TOTAL SERVICIOS PUBLICOS</t>
  </si>
  <si>
    <t>LIC. ADRIANA CORTES GONZALEZ</t>
  </si>
  <si>
    <t>NO.</t>
  </si>
  <si>
    <t>AURORA PULIDO HERNANDEZ</t>
  </si>
  <si>
    <t>EVENTUAL</t>
  </si>
  <si>
    <t xml:space="preserve">COMEDOR COMUNITARIO </t>
  </si>
  <si>
    <t>5112-200-101</t>
  </si>
  <si>
    <t>MONICA ISABEL ALVAREZ TORRES</t>
  </si>
  <si>
    <t>GERARDO PASOS RAMIREZ</t>
  </si>
  <si>
    <t xml:space="preserve">PARQUES Y JARDINES </t>
  </si>
  <si>
    <t xml:space="preserve">JULIO CESAR TAPIA MURGUIA </t>
  </si>
  <si>
    <t>LUIS DAVID ALMEIDA RENDON</t>
  </si>
  <si>
    <t>ALFREDO ALVAREZ HUERTA</t>
  </si>
  <si>
    <t>ALEJANDRO DE ANDA VELOZ</t>
  </si>
  <si>
    <t>ESTHER GABRIELA PADILLA GUTIERREZ</t>
  </si>
  <si>
    <t>ABRAHAM VENEGAS REYES</t>
  </si>
  <si>
    <t>JOSE MARIA BARRERA TAVAREZ</t>
  </si>
  <si>
    <t>SERVICIOS GENERALES</t>
  </si>
  <si>
    <t>JOSE ENRIQUE MEDELES HERNANDEZ</t>
  </si>
  <si>
    <t>TAYDE KARINA CRUZ CUEVAS</t>
  </si>
  <si>
    <t>SINDICATURA</t>
  </si>
  <si>
    <t xml:space="preserve">BERTHA ALICIA VELAZQUEZ OCEGUEDA </t>
  </si>
  <si>
    <t>MARIA DEL ROSARIO BORRUEL PIMENTEL</t>
  </si>
  <si>
    <t>LORENA PONCE SUAREZ</t>
  </si>
  <si>
    <t>NAZARIO VILLALPANDO CHOLICO</t>
  </si>
  <si>
    <t>PROYECTOS AGROPECUARIOS</t>
  </si>
  <si>
    <t>OLGA LIDIA MALDONADO LOPEZ</t>
  </si>
  <si>
    <t>YESENIA ESTRADA IBARRA</t>
  </si>
  <si>
    <t>KARLA JANETTE MERCADO DON</t>
  </si>
  <si>
    <t>OFICIALIA MAYOR</t>
  </si>
  <si>
    <t xml:space="preserve">TOTAL DE EVENTUALES </t>
  </si>
  <si>
    <t>IMPORTE</t>
  </si>
  <si>
    <t>SUELDO DIARIO</t>
  </si>
  <si>
    <t>DIAS LABORADOS</t>
  </si>
  <si>
    <t>AGUINALDO</t>
  </si>
  <si>
    <t>EXENTO</t>
  </si>
  <si>
    <t>GRAVA</t>
  </si>
  <si>
    <t>SUMA</t>
  </si>
  <si>
    <t>I.S.P.T.</t>
  </si>
  <si>
    <t>OTRAS RETENCIONES</t>
  </si>
  <si>
    <t>PRESTAMO</t>
  </si>
  <si>
    <t>NEXTEL</t>
  </si>
  <si>
    <t>NETO</t>
  </si>
  <si>
    <t>CUENTA</t>
  </si>
  <si>
    <t>RFC</t>
  </si>
  <si>
    <t>CURP</t>
  </si>
  <si>
    <t>FECHA DE INGRESO</t>
  </si>
  <si>
    <t>ESTATUS</t>
  </si>
  <si>
    <t>MUNICIPIO DE JUANACATLAN</t>
  </si>
  <si>
    <t>01 DE OCTUBRE 2015</t>
  </si>
  <si>
    <t xml:space="preserve">ACTIVO </t>
  </si>
  <si>
    <t>LAAE920211513</t>
  </si>
  <si>
    <t>LAAE920211HJCRLR00</t>
  </si>
  <si>
    <t>01 DE ENERO 2017</t>
  </si>
  <si>
    <t> VETE830902SMA</t>
  </si>
  <si>
    <t>VETE830902MJCLRR06</t>
  </si>
  <si>
    <t>26 DE OCTUBRE 2015</t>
  </si>
  <si>
    <t>MOTC910912RD7</t>
  </si>
  <si>
    <t>MOTC910912MJCRRL07</t>
  </si>
  <si>
    <t>01 DE OCTUBRE 2012</t>
  </si>
  <si>
    <t>CANM810528CK2.</t>
  </si>
  <si>
    <t>CANM810528MJCRXR03</t>
  </si>
  <si>
    <t>BEJL791121FQA</t>
  </si>
  <si>
    <t>BEJL791121HJCRMS02</t>
  </si>
  <si>
    <t>01 DE MARZO 2015</t>
  </si>
  <si>
    <t> HESJ460623PU8</t>
  </si>
  <si>
    <t>HESJ460623HJCRRN08</t>
  </si>
  <si>
    <t>28 DE OCTUBRE 2015</t>
  </si>
  <si>
    <t>MEVG661031QD9</t>
  </si>
  <si>
    <t>MEVG661031HJCJZR07</t>
  </si>
  <si>
    <t>1581762877</t>
  </si>
  <si>
    <t>MUAM941010378</t>
  </si>
  <si>
    <t>MUAM941010MJCRCR04</t>
  </si>
  <si>
    <t>06 DE JUNIO 2018</t>
  </si>
  <si>
    <t>OORR840108S18</t>
  </si>
  <si>
    <t>OORR840108MJCRMQ00</t>
  </si>
  <si>
    <t>02 DE ENERO 2002</t>
  </si>
  <si>
    <t>COER730519U54</t>
  </si>
  <si>
    <t>COER730519MJCRLV01</t>
  </si>
  <si>
    <t>18 DE SEPTIEMBRE 1989</t>
  </si>
  <si>
    <t>GOGM870114ET5</t>
  </si>
  <si>
    <t>GOGM870114MJCMRY03</t>
  </si>
  <si>
    <t>SICN830320SWO</t>
  </si>
  <si>
    <t>SICN830320MJCLSL06</t>
  </si>
  <si>
    <t>16 DE OCTUBRE 2012</t>
  </si>
  <si>
    <t>CUAJ821226EG2</t>
  </si>
  <si>
    <t>CUAJ821226HJCLLS09</t>
  </si>
  <si>
    <t>08 DE ENERO 2016</t>
  </si>
  <si>
    <t>1530356921</t>
  </si>
  <si>
    <t>SAVL990124K21</t>
  </si>
  <si>
    <t>SAVL990124MJCLNZ05</t>
  </si>
  <si>
    <t>16 DE JULIO 2018</t>
  </si>
  <si>
    <t>ROLR7711113D2</t>
  </si>
  <si>
    <t>RORL771111HJCBPD05</t>
  </si>
  <si>
    <t xml:space="preserve">01 DE OCTUBRE 2015 </t>
  </si>
  <si>
    <t>CEEM850702254</t>
  </si>
  <si>
    <t>CEEM850702HJCRLR01</t>
  </si>
  <si>
    <t>PRIMA VACACIONAL</t>
  </si>
  <si>
    <t>TIEMPO EXTRA</t>
  </si>
  <si>
    <t>COMPENSACION</t>
  </si>
  <si>
    <t xml:space="preserve">EXPEDIENTE COMPLETO </t>
  </si>
  <si>
    <t>ACTIVO</t>
  </si>
  <si>
    <t>FOPM651009CM3</t>
  </si>
  <si>
    <t>FOPM651009MJCLRR05</t>
  </si>
  <si>
    <t>01 DE ENERO 1997</t>
  </si>
  <si>
    <t>MAVJ6302192H3</t>
  </si>
  <si>
    <t>MAVJ630219HJCRNS19</t>
  </si>
  <si>
    <t>09 DE NOVIEMBRE 2015</t>
  </si>
  <si>
    <t>FOVJ710319R97</t>
  </si>
  <si>
    <t>FOVJ710319HJCLNS08</t>
  </si>
  <si>
    <t>CEBM6201156D4</t>
  </si>
  <si>
    <t>CEBM620115HJCRRR07</t>
  </si>
  <si>
    <t>01 DE MAYO 2015</t>
  </si>
  <si>
    <t>COTR781125E33</t>
  </si>
  <si>
    <t>COTR781125MJCRRS09</t>
  </si>
  <si>
    <t>04 DE ENERO 1999</t>
  </si>
  <si>
    <t>AILL800713AU2</t>
  </si>
  <si>
    <t>AILL800713HJCTNS07</t>
  </si>
  <si>
    <t>GACV781002P60</t>
  </si>
  <si>
    <t>GACV781002HJCRNL02</t>
  </si>
  <si>
    <t>16 DE MARZO 2010</t>
  </si>
  <si>
    <t>GAER560830RY6</t>
  </si>
  <si>
    <t>GAER560830HJCRSM09</t>
  </si>
  <si>
    <t>01 DE ENERO 2010</t>
  </si>
  <si>
    <t>GAEM7207057U9</t>
  </si>
  <si>
    <t>GAEM720705HJCRSR01</t>
  </si>
  <si>
    <t>MULP750629Q12</t>
  </si>
  <si>
    <t>MULP750629HJCRPD07</t>
  </si>
  <si>
    <t>SAVG600110JK6</t>
  </si>
  <si>
    <t>SAVG600110HJCLNN04</t>
  </si>
  <si>
    <t>16 DE ENERO 2013</t>
  </si>
  <si>
    <t>AEHA560117GM5</t>
  </si>
  <si>
    <t>AEHA560117HJCNRN01</t>
  </si>
  <si>
    <t>LOGE740822CB3</t>
  </si>
  <si>
    <t>LOGE740822HJCPRF07</t>
  </si>
  <si>
    <t>GOPN800206NW9</t>
  </si>
  <si>
    <t>GOPN800206HJCNLR04</t>
  </si>
  <si>
    <t>01 DE JUNIO 2013</t>
  </si>
  <si>
    <t>YAGC91090473A</t>
  </si>
  <si>
    <t>YAGC910904HJCNNR08</t>
  </si>
  <si>
    <t>1 DE NOVIEMBRE 2015</t>
  </si>
  <si>
    <t>VARJ7805133X2</t>
  </si>
  <si>
    <t>VARJ780513HJCZSS03</t>
  </si>
  <si>
    <t>01 DE ABRIL 2013</t>
  </si>
  <si>
    <t>OIGJ640728QG9</t>
  </si>
  <si>
    <t>OIGJ640728MJCLNS03</t>
  </si>
  <si>
    <t>01 DE JULIO 2010</t>
  </si>
  <si>
    <t>RUOM880120SW4</t>
  </si>
  <si>
    <t>RUOM880120HJCZRN00</t>
  </si>
  <si>
    <t>01 DE JULIO 2013</t>
  </si>
  <si>
    <t>SIDF610825DSA</t>
  </si>
  <si>
    <t>SIDF610825HZSLRR06</t>
  </si>
  <si>
    <t>0458018383</t>
  </si>
  <si>
    <t>GAPP870920MJCRRR07</t>
  </si>
  <si>
    <t>16 DE ABRIL 2018</t>
  </si>
  <si>
    <t>CAGX830729LE0</t>
  </si>
  <si>
    <t>CXGA830729HJCRRR04</t>
  </si>
  <si>
    <t>AUCL9109257K0</t>
  </si>
  <si>
    <t>AUCL910925HJCGRN01</t>
  </si>
  <si>
    <t>MOUV840930LW2</t>
  </si>
  <si>
    <t>MOUV840930MMNNSR07</t>
  </si>
  <si>
    <t>16 DE ABRIL 2015</t>
  </si>
  <si>
    <t>PANI7805196I1</t>
  </si>
  <si>
    <t>PANI780519MJCRXD00</t>
  </si>
  <si>
    <t>RARG950124KI9</t>
  </si>
  <si>
    <t>RARG950124MJCMMD10</t>
  </si>
  <si>
    <t>AEHM7510109L2</t>
  </si>
  <si>
    <t>AEHM751010MJCCRG04</t>
  </si>
  <si>
    <t>01 DE DICIEMBRE 2015</t>
  </si>
  <si>
    <t>MAHE6708052Q8</t>
  </si>
  <si>
    <t>MAHE670805HJCRRM05</t>
  </si>
  <si>
    <t>CUPJ8509126D5</t>
  </si>
  <si>
    <t>CUPJ850912HJCRRL06</t>
  </si>
  <si>
    <t>01 DE SEPTIEMBRE 2010</t>
  </si>
  <si>
    <t>GOMR6208204I4</t>
  </si>
  <si>
    <t>GOMR620820HJCNRB00</t>
  </si>
  <si>
    <t>CUVS731121135</t>
  </si>
  <si>
    <t>CUVS731121HJCRLR02</t>
  </si>
  <si>
    <t>16 DE OCTUBRE 2015</t>
  </si>
  <si>
    <t>VELR821024CT8</t>
  </si>
  <si>
    <t>VELR821024HJCLPF09</t>
  </si>
  <si>
    <t>03 DE NOVIEMBRE 2015</t>
  </si>
  <si>
    <t>EIVM690702718</t>
  </si>
  <si>
    <t>EIVM690702HJCSLN05</t>
  </si>
  <si>
    <t>22 DE ABRIL 2016</t>
  </si>
  <si>
    <t>JIMG640331VB5</t>
  </si>
  <si>
    <t>JIMG640331HJCMRR05</t>
  </si>
  <si>
    <t>CUPE880330NR6</t>
  </si>
  <si>
    <t>CUPE880330HJCRRD00</t>
  </si>
  <si>
    <t>BIGS8805284X9</t>
  </si>
  <si>
    <t>BIGS880528HJCRTN02</t>
  </si>
  <si>
    <t>16 DE OCTUBRE 2011</t>
  </si>
  <si>
    <t>MAHR740208DEA</t>
  </si>
  <si>
    <t>MAHR740208HJCRRG07</t>
  </si>
  <si>
    <t>0458495203</t>
  </si>
  <si>
    <t>MURL600930F33</t>
  </si>
  <si>
    <t>MURL600930HJCXMS05</t>
  </si>
  <si>
    <t>BELE9412062L5</t>
  </si>
  <si>
    <t>BELE941206HJCNLY07</t>
  </si>
  <si>
    <t>NAVJ6207176Y5</t>
  </si>
  <si>
    <t>NAVJ620717HJCVZM08</t>
  </si>
  <si>
    <t>PECV520108K48</t>
  </si>
  <si>
    <t>PECV520108HJCRSC00</t>
  </si>
  <si>
    <t>VEGM800210NA7</t>
  </si>
  <si>
    <t>VEGM800210HJCNRG09</t>
  </si>
  <si>
    <t>01 DE AGOSTO 2015</t>
  </si>
  <si>
    <t>VEHV830303PR2</t>
  </si>
  <si>
    <t>VEHV830303HJCLRC09</t>
  </si>
  <si>
    <t>BIAJ600914RC6</t>
  </si>
  <si>
    <t>BIAJ600914HJCRMS06</t>
  </si>
  <si>
    <t>JAIJ6709261NA</t>
  </si>
  <si>
    <t>JAIJ670926HJCRBN03</t>
  </si>
  <si>
    <t>VEVR600812PK3</t>
  </si>
  <si>
    <t>VEVR600812HJCLLM08</t>
  </si>
  <si>
    <t>LCP. J. GUADALUPE MEZA FLORES</t>
  </si>
  <si>
    <t>LIC. HECTOR HUGO GUTIERREZ CERVANTES</t>
  </si>
  <si>
    <t>EVENTUALES</t>
  </si>
  <si>
    <t xml:space="preserve">DOMICILIO </t>
  </si>
  <si>
    <t xml:space="preserve">CONCEPTO </t>
  </si>
  <si>
    <t>1176057934</t>
  </si>
  <si>
    <t>PUHA591002HQ9</t>
  </si>
  <si>
    <t>PUHA591002MJCLRR04</t>
  </si>
  <si>
    <t>01 de NOVIEMBRE 2015</t>
  </si>
  <si>
    <t>PAGO COMO TRABAJADOR EVENTUAL EN EL COMEDOR COMUNITARIO DE EX HACIENDA CORRESPONDIENTE A LA 2 DA QNA DE OCTUBRE DE 2016</t>
  </si>
  <si>
    <t>1568874727</t>
  </si>
  <si>
    <t>AATM880827P27</t>
  </si>
  <si>
    <t>AATM880827MJCLRN06</t>
  </si>
  <si>
    <t>16 DE MARZO 2018</t>
  </si>
  <si>
    <t>PARG4910072N1</t>
  </si>
  <si>
    <t>PARG491007HNTSMR02</t>
  </si>
  <si>
    <t>AV. LOS ANGELES NO. 160</t>
  </si>
  <si>
    <t>PAGO COMO AUXILIAR EVENTUAL DE PARQUES Y JARDINES CORRESPONDIENTE A LA 2 DA QNA DE OCTUBRE DE 2016</t>
  </si>
  <si>
    <t>TAMJ920124RT6</t>
  </si>
  <si>
    <t>TAMJ920124HJCPRL08</t>
  </si>
  <si>
    <t>13 DE OCTUBRE 2016</t>
  </si>
  <si>
    <t>0460021423</t>
  </si>
  <si>
    <t>AERL880330HJCLNS05</t>
  </si>
  <si>
    <t>16 DE ENERO 2017</t>
  </si>
  <si>
    <t>0458443866</t>
  </si>
  <si>
    <t>AAHA540511HJCLRL01</t>
  </si>
  <si>
    <t>16 DE MARZO 2017</t>
  </si>
  <si>
    <t>1565484448</t>
  </si>
  <si>
    <t>AAVA770126229</t>
  </si>
  <si>
    <t>AAVA770126HJCNLL01</t>
  </si>
  <si>
    <t>01 DE MARZO 2018</t>
  </si>
  <si>
    <t>1567162693</t>
  </si>
  <si>
    <t>PAGE720528MJCDTS02</t>
  </si>
  <si>
    <t>1573105199</t>
  </si>
  <si>
    <t>VERA9509284D7</t>
  </si>
  <si>
    <t>VERA950928HJCNYB07</t>
  </si>
  <si>
    <t>23 DE ABRIL 2018</t>
  </si>
  <si>
    <t>BATM810711U24</t>
  </si>
  <si>
    <t>BATM810711HJCRBR02</t>
  </si>
  <si>
    <t>12 DE ABRIL 2018</t>
  </si>
  <si>
    <t>1587376022</t>
  </si>
  <si>
    <t>MEHE9504038I3</t>
  </si>
  <si>
    <t>MEHE950403HJCDRN05</t>
  </si>
  <si>
    <t>09 DE JULIO 2018</t>
  </si>
  <si>
    <t>1500275274</t>
  </si>
  <si>
    <t>CUCT880504SB3</t>
  </si>
  <si>
    <t>CUCT880504MJCRVY04</t>
  </si>
  <si>
    <t>26 DE JUNIO 2018</t>
  </si>
  <si>
    <t>VEOB730103BY0</t>
  </si>
  <si>
    <t>VEOB730103MJCLCR08</t>
  </si>
  <si>
    <t>1586891837</t>
  </si>
  <si>
    <t>BOPR890612997</t>
  </si>
  <si>
    <t>BOPR890612MJCRMS02</t>
  </si>
  <si>
    <t>1571245465</t>
  </si>
  <si>
    <t>POSL750509BQ7</t>
  </si>
  <si>
    <t>POSL750509MJCNRR07</t>
  </si>
  <si>
    <t>VICN740916HJCLHZ06</t>
  </si>
  <si>
    <t>MALO790721MJCLPL09</t>
  </si>
  <si>
    <t>EAIY920801FV3</t>
  </si>
  <si>
    <t>EAIY920801MJCSBS09</t>
  </si>
  <si>
    <t>13 DE AGOSTO 2018</t>
  </si>
  <si>
    <t>MEDK7810225F7</t>
  </si>
  <si>
    <t>MEDK781022MJCRNR09</t>
  </si>
  <si>
    <t>14 DE JULIO 2018</t>
  </si>
  <si>
    <t>DIAS DE PRIMA VACACIONAL</t>
  </si>
  <si>
    <t>PRIMA VACIONAL DICIEMBRE 2018</t>
  </si>
  <si>
    <t xml:space="preserve">SUBSIDIO AL EMPLEO </t>
  </si>
  <si>
    <t>SEGURIDAD PUBLICA</t>
  </si>
  <si>
    <t>MOISES TORRES RAMIREZ</t>
  </si>
  <si>
    <t>COMISARIO</t>
  </si>
  <si>
    <t>JSP-01-02018-21/01</t>
  </si>
  <si>
    <t>BERNARDINO HERNANDEZ GARCIA</t>
  </si>
  <si>
    <t>ASPIRANTE A POLICIA</t>
  </si>
  <si>
    <t>JSP-03-02018-21/03</t>
  </si>
  <si>
    <t>PEDRO CASTELLANOS CERNA</t>
  </si>
  <si>
    <t>JSP-05-02018-21/03</t>
  </si>
  <si>
    <t>RUBEN RUVALCABA SUAREZ</t>
  </si>
  <si>
    <t>VIGILANTE</t>
  </si>
  <si>
    <t xml:space="preserve">SEGURIDAD PUBLICA </t>
  </si>
  <si>
    <t>JSP-07-02018-21/03</t>
  </si>
  <si>
    <t>DAVID LEON CORTES</t>
  </si>
  <si>
    <t>PROTECCION CIVIL Y BOMBEROS</t>
  </si>
  <si>
    <t>JPC-01-02018-21/01</t>
  </si>
  <si>
    <t>JORGE MEDINA GONZALEZ</t>
  </si>
  <si>
    <t>JPC-03-02018-21/03</t>
  </si>
  <si>
    <t>IVAN ALEJANDRO LARIOS CORTES</t>
  </si>
  <si>
    <t>JPC-04-02018-21/03</t>
  </si>
  <si>
    <t>JUAN ENRIQUE ACEVES GONZALEZ</t>
  </si>
  <si>
    <t>JPC-05-02018-21/03</t>
  </si>
  <si>
    <t>ALVARO GONZALEZ TORRES</t>
  </si>
  <si>
    <t>JCP-06-02018-21/03</t>
  </si>
  <si>
    <t>ROGELIO MORENO MEJIA</t>
  </si>
  <si>
    <t>JCP-07-02018-21/03</t>
  </si>
  <si>
    <t>RAMON ANGEL ORTEGA ZERMEÑO</t>
  </si>
  <si>
    <t>JCP-08-02018-21/03</t>
  </si>
  <si>
    <t>TOTAL SEGURIDAD PUBLICA</t>
  </si>
  <si>
    <t xml:space="preserve">POLICIAS EVENTUALES </t>
  </si>
  <si>
    <t>CIRILO DAVID FLORES MORALES</t>
  </si>
  <si>
    <t xml:space="preserve">VIGILANTE EVENTUAL </t>
  </si>
  <si>
    <t>ALEJANDRO MEDINA URENDA</t>
  </si>
  <si>
    <t>POLICIA</t>
  </si>
  <si>
    <t>OMAR ALBERTO ARIAS REYES</t>
  </si>
  <si>
    <t>POLICIA TERCERO</t>
  </si>
  <si>
    <t>ELVIRA CAMPOS GUTIERREZ</t>
  </si>
  <si>
    <t>DAVID PEREZ GARCIA</t>
  </si>
  <si>
    <t>PEDRO PEREZ DAVILA</t>
  </si>
  <si>
    <t>HUMBERTO ALEJANDRO ROCHA PERFECTO</t>
  </si>
  <si>
    <t>JANETTE ELIZABETH FLORES BRISEÑO</t>
  </si>
  <si>
    <t>PASCUAL RAMOS RAMOS</t>
  </si>
  <si>
    <t>MARICRUZ ELIZABETH ACEVES PEREZ</t>
  </si>
  <si>
    <t>ADOLFO JUAN CAMPOS GUTIERREZ</t>
  </si>
  <si>
    <t>CESAR OMAR ROCHA PERFECTO</t>
  </si>
  <si>
    <t>MARINA MONSERRAT MURGUIA VALDEZ</t>
  </si>
  <si>
    <t>JESUS GONGORA GARCIA</t>
  </si>
  <si>
    <t>VITELIO OSORIO BRAVO</t>
  </si>
  <si>
    <t xml:space="preserve">CARLOS ARTURO LOPEZ ORTEGA </t>
  </si>
  <si>
    <t>DIEGO ARMANDO TAVARES VERA</t>
  </si>
  <si>
    <t>REYES GASPAR LOZA DURAN</t>
  </si>
  <si>
    <t>ROGELIO MACIAS RUIZ</t>
  </si>
  <si>
    <t>RAMIRO RAMIREZ SOTO</t>
  </si>
  <si>
    <t>ZENON VICENTE DEL ANGEL</t>
  </si>
  <si>
    <t>ADAN GARCIA CONTRERAS</t>
  </si>
  <si>
    <t>RICARDO CRUZ ORTIZ</t>
  </si>
  <si>
    <t>URIEL ALEJANDRO PICENO RAMIREZ</t>
  </si>
  <si>
    <t>ALFREDO MAGALLON TEJEDA</t>
  </si>
  <si>
    <t>KARINA TOSCANO LOPEZ</t>
  </si>
  <si>
    <t>ERIK HERNANDEZ RAMIREZ</t>
  </si>
  <si>
    <t>JOSE ROBERTO PLASCENCIA VELAZQUEZ</t>
  </si>
  <si>
    <t xml:space="preserve">OFICIAL EVENTUAL </t>
  </si>
  <si>
    <t>ANABEL VARGAS GARCIA</t>
  </si>
  <si>
    <t>FILIBERTO ISRAEL MACIAS GONZALEZ</t>
  </si>
  <si>
    <t>JOSE ROBERTO ROBLES VELAZQUEZ</t>
  </si>
  <si>
    <t>VIALIDAD Y TRANSITO</t>
  </si>
  <si>
    <t>MOISES ARON CUELLAR FLORES</t>
  </si>
  <si>
    <t>AGENTE DE VIALIDAD</t>
  </si>
  <si>
    <t>MARTIN BERNAL RUVALCABA</t>
  </si>
  <si>
    <t>EVERARDO GONZALEZ CARMONA</t>
  </si>
  <si>
    <t>ASTRID ELIZABETH MACIEL SOLIS</t>
  </si>
  <si>
    <t xml:space="preserve">TOTAL SEGURIDAD PUBLICA </t>
  </si>
  <si>
    <t>PRIMA VACACIONAL DICIEMBRE 2018</t>
  </si>
  <si>
    <t>5113-200-101</t>
  </si>
  <si>
    <t>5113-200-201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</si>
</sst>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b/>
      <u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</cellStyleXfs>
  <cellXfs count="65"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4" fontId="6" fillId="0" borderId="0" xfId="1" applyNumberFormat="1" applyFont="1" applyFill="1" applyBorder="1"/>
    <xf numFmtId="4" fontId="6" fillId="0" borderId="0" xfId="0" applyNumberFormat="1" applyFont="1" applyFill="1"/>
    <xf numFmtId="4" fontId="3" fillId="0" borderId="0" xfId="1" applyNumberFormat="1" applyFont="1" applyFill="1" applyBorder="1"/>
    <xf numFmtId="4" fontId="3" fillId="0" borderId="0" xfId="0" applyNumberFormat="1" applyFont="1" applyFill="1"/>
    <xf numFmtId="4" fontId="4" fillId="0" borderId="0" xfId="0" applyNumberFormat="1" applyFont="1" applyFill="1" applyAlignment="1">
      <alignment horizontal="center"/>
    </xf>
    <xf numFmtId="43" fontId="4" fillId="0" borderId="0" xfId="1" applyFont="1" applyFill="1" applyAlignment="1">
      <alignment horizontal="center"/>
    </xf>
    <xf numFmtId="0" fontId="4" fillId="0" borderId="0" xfId="0" applyNumberFormat="1" applyFont="1" applyFill="1" applyAlignment="1">
      <alignment horizontal="right"/>
    </xf>
    <xf numFmtId="4" fontId="4" fillId="0" borderId="0" xfId="1" applyNumberFormat="1" applyFont="1" applyFill="1" applyBorder="1"/>
    <xf numFmtId="4" fontId="6" fillId="0" borderId="0" xfId="0" applyNumberFormat="1" applyFont="1"/>
    <xf numFmtId="4" fontId="4" fillId="0" borderId="0" xfId="1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4" fontId="4" fillId="0" borderId="0" xfId="2" applyNumberFormat="1" applyFont="1" applyFill="1" applyBorder="1"/>
    <xf numFmtId="2" fontId="0" fillId="0" borderId="0" xfId="0" applyNumberFormat="1"/>
    <xf numFmtId="0" fontId="0" fillId="0" borderId="0" xfId="0" applyFill="1"/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right"/>
    </xf>
    <xf numFmtId="4" fontId="4" fillId="0" borderId="0" xfId="0" applyNumberFormat="1" applyFont="1" applyFill="1" applyBorder="1"/>
    <xf numFmtId="2" fontId="0" fillId="0" borderId="0" xfId="0" applyNumberFormat="1" applyFill="1"/>
    <xf numFmtId="4" fontId="0" fillId="0" borderId="0" xfId="0" applyNumberFormat="1" applyFill="1"/>
    <xf numFmtId="0" fontId="9" fillId="0" borderId="0" xfId="0" applyFont="1" applyFill="1" applyAlignment="1">
      <alignment horizontal="center"/>
    </xf>
    <xf numFmtId="49" fontId="4" fillId="0" borderId="1" xfId="3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>
      <alignment horizontal="center"/>
    </xf>
    <xf numFmtId="4" fontId="4" fillId="0" borderId="0" xfId="2" applyNumberFormat="1" applyFont="1" applyFill="1" applyBorder="1" applyAlignment="1">
      <alignment horizontal="right"/>
    </xf>
    <xf numFmtId="49" fontId="6" fillId="0" borderId="0" xfId="0" applyNumberFormat="1" applyFont="1" applyFill="1"/>
    <xf numFmtId="4" fontId="5" fillId="0" borderId="0" xfId="2" applyNumberFormat="1" applyFont="1" applyFill="1" applyBorder="1"/>
    <xf numFmtId="4" fontId="5" fillId="0" borderId="0" xfId="2" applyNumberFormat="1" applyFont="1" applyFill="1" applyBorder="1" applyAlignment="1">
      <alignment horizontal="right"/>
    </xf>
    <xf numFmtId="4" fontId="5" fillId="0" borderId="0" xfId="1" applyNumberFormat="1" applyFont="1" applyFill="1" applyBorder="1"/>
    <xf numFmtId="4" fontId="5" fillId="0" borderId="0" xfId="1" applyNumberFormat="1" applyFont="1" applyFill="1" applyBorder="1" applyAlignment="1">
      <alignment horizontal="right"/>
    </xf>
    <xf numFmtId="4" fontId="6" fillId="0" borderId="0" xfId="0" applyNumberFormat="1" applyFont="1" applyFill="1" applyBorder="1"/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0" xfId="0" applyFont="1" applyFill="1"/>
    <xf numFmtId="49" fontId="0" fillId="0" borderId="0" xfId="0" applyNumberFormat="1" applyFill="1"/>
    <xf numFmtId="4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2" fontId="6" fillId="0" borderId="0" xfId="0" applyNumberFormat="1" applyFont="1" applyFill="1" applyBorder="1"/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15" fontId="6" fillId="0" borderId="0" xfId="0" applyNumberFormat="1" applyFont="1" applyFill="1"/>
    <xf numFmtId="4" fontId="6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4" fontId="8" fillId="0" borderId="0" xfId="0" applyNumberFormat="1" applyFont="1" applyFill="1"/>
    <xf numFmtId="0" fontId="4" fillId="0" borderId="0" xfId="0" applyFont="1" applyFill="1" applyAlignment="1">
      <alignment horizontal="right"/>
    </xf>
    <xf numFmtId="4" fontId="2" fillId="0" borderId="0" xfId="0" applyNumberFormat="1" applyFont="1" applyFill="1"/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0" xfId="0" applyFont="1" applyFill="1"/>
    <xf numFmtId="43" fontId="12" fillId="0" borderId="0" xfId="0" applyNumberFormat="1" applyFont="1" applyFill="1"/>
  </cellXfs>
  <cellStyles count="4">
    <cellStyle name="Millares" xfId="1" builtinId="3"/>
    <cellStyle name="Millares 2 10" xfId="2"/>
    <cellStyle name="Normal" xfId="0" builtinId="0"/>
    <cellStyle name="Normal 2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3"/>
  <sheetViews>
    <sheetView zoomScale="89" zoomScaleNormal="89"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P6" sqref="P6"/>
    </sheetView>
  </sheetViews>
  <sheetFormatPr baseColWidth="10" defaultRowHeight="15"/>
  <cols>
    <col min="1" max="2" width="11.42578125" style="27"/>
    <col min="3" max="3" width="41.5703125" style="27" bestFit="1" customWidth="1"/>
    <col min="4" max="4" width="27" style="27" customWidth="1"/>
    <col min="5" max="5" width="25.85546875" style="27" customWidth="1"/>
    <col min="6" max="20" width="11.42578125" style="27"/>
    <col min="21" max="21" width="14.42578125" style="27" customWidth="1"/>
    <col min="22" max="22" width="21" style="27" bestFit="1" customWidth="1"/>
    <col min="23" max="23" width="24.42578125" style="27" customWidth="1"/>
    <col min="24" max="24" width="24.140625" style="27" bestFit="1" customWidth="1"/>
    <col min="25" max="29" width="11.42578125" style="27"/>
  </cols>
  <sheetData>
    <row r="1" spans="2:34" s="27" customFormat="1" ht="15.75">
      <c r="B1" s="60" t="s">
        <v>246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2:34" s="27" customFormat="1" ht="15.75">
      <c r="B2" s="60" t="s">
        <v>477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2:34" s="27" customFormat="1"/>
    <row r="4" spans="2:34" s="27" customFormat="1" ht="15.75">
      <c r="B4" s="1" t="s">
        <v>0</v>
      </c>
      <c r="C4" s="1" t="s">
        <v>1</v>
      </c>
      <c r="D4" s="2" t="s">
        <v>2</v>
      </c>
      <c r="E4" s="2" t="s">
        <v>3</v>
      </c>
      <c r="F4" s="1" t="s">
        <v>4</v>
      </c>
      <c r="G4" s="1" t="s">
        <v>5</v>
      </c>
      <c r="H4" s="1" t="s">
        <v>6</v>
      </c>
      <c r="I4" s="18" t="s">
        <v>229</v>
      </c>
      <c r="J4" s="47" t="s">
        <v>230</v>
      </c>
      <c r="K4" s="47" t="s">
        <v>231</v>
      </c>
      <c r="L4" s="47" t="s">
        <v>476</v>
      </c>
      <c r="M4" s="47" t="s">
        <v>295</v>
      </c>
      <c r="N4" s="47" t="s">
        <v>233</v>
      </c>
      <c r="O4" s="47" t="s">
        <v>234</v>
      </c>
      <c r="P4" s="1" t="s">
        <v>235</v>
      </c>
      <c r="Q4" s="48" t="s">
        <v>236</v>
      </c>
      <c r="R4" s="1" t="s">
        <v>237</v>
      </c>
      <c r="S4" s="1" t="s">
        <v>238</v>
      </c>
      <c r="T4" s="19" t="s">
        <v>240</v>
      </c>
      <c r="U4" s="20" t="s">
        <v>241</v>
      </c>
      <c r="V4" s="28" t="s">
        <v>242</v>
      </c>
      <c r="W4" s="28" t="s">
        <v>243</v>
      </c>
      <c r="X4" s="6" t="s">
        <v>244</v>
      </c>
      <c r="Z4" s="6" t="s">
        <v>245</v>
      </c>
      <c r="AA4" s="6" t="s">
        <v>298</v>
      </c>
    </row>
    <row r="5" spans="2:34" s="27" customFormat="1" ht="15.75">
      <c r="C5" s="3" t="s">
        <v>7</v>
      </c>
      <c r="D5" s="4"/>
      <c r="E5" s="4"/>
      <c r="F5" s="5"/>
      <c r="G5" s="5"/>
      <c r="H5" s="5"/>
      <c r="I5" s="35"/>
      <c r="V5" s="43"/>
      <c r="W5" s="43"/>
    </row>
    <row r="6" spans="2:34" s="27" customFormat="1" ht="15.75">
      <c r="B6" s="6">
        <v>2</v>
      </c>
      <c r="C6" s="8" t="s">
        <v>11</v>
      </c>
      <c r="D6" s="4" t="s">
        <v>12</v>
      </c>
      <c r="E6" s="4" t="s">
        <v>9</v>
      </c>
      <c r="F6" s="5" t="s">
        <v>13</v>
      </c>
      <c r="G6" s="5" t="s">
        <v>14</v>
      </c>
      <c r="H6" s="5" t="s">
        <v>15</v>
      </c>
      <c r="I6" s="21">
        <v>4953.2</v>
      </c>
      <c r="J6" s="23">
        <f>I6*2/30.4</f>
        <v>325.86842105263156</v>
      </c>
      <c r="K6" s="15">
        <f>31+31+30+31+30+31</f>
        <v>184</v>
      </c>
      <c r="L6" s="32">
        <f>K6*5/365</f>
        <v>2.5205479452054793</v>
      </c>
      <c r="M6" s="31">
        <v>648.35</v>
      </c>
      <c r="N6" s="31">
        <f>K6*15/365*80.6</f>
        <v>609.46849315068494</v>
      </c>
      <c r="O6" s="15">
        <f>M6-N6</f>
        <v>38.881506849315087</v>
      </c>
      <c r="P6" s="23">
        <f>M6</f>
        <v>648.35</v>
      </c>
      <c r="Q6" s="31">
        <v>6.2210410958904276</v>
      </c>
      <c r="T6" s="15">
        <f>SUM(P6-Q6-R6-S6)</f>
        <v>642.1289589041096</v>
      </c>
      <c r="U6" s="6">
        <v>1159476199</v>
      </c>
      <c r="V6" s="5" t="s">
        <v>249</v>
      </c>
      <c r="W6" s="28" t="s">
        <v>250</v>
      </c>
      <c r="X6" s="6" t="s">
        <v>251</v>
      </c>
      <c r="Z6" s="6" t="s">
        <v>248</v>
      </c>
    </row>
    <row r="7" spans="2:34" s="27" customFormat="1" ht="15.75">
      <c r="B7" s="6">
        <v>3</v>
      </c>
      <c r="C7" s="7" t="s">
        <v>16</v>
      </c>
      <c r="D7" s="4" t="s">
        <v>17</v>
      </c>
      <c r="E7" s="4" t="s">
        <v>9</v>
      </c>
      <c r="F7" s="5" t="s">
        <v>13</v>
      </c>
      <c r="G7" s="5" t="s">
        <v>18</v>
      </c>
      <c r="H7" s="5" t="s">
        <v>19</v>
      </c>
      <c r="I7" s="21">
        <v>3325</v>
      </c>
      <c r="J7" s="23">
        <f t="shared" ref="J7:J13" si="0">I7*2/30.4</f>
        <v>218.75</v>
      </c>
      <c r="K7" s="15">
        <f t="shared" ref="K7:K9" si="1">31+31+30+31+30+31</f>
        <v>184</v>
      </c>
      <c r="L7" s="32">
        <f>K7*5/365</f>
        <v>2.5205479452054793</v>
      </c>
      <c r="M7" s="31">
        <v>513.35</v>
      </c>
      <c r="N7" s="31">
        <f t="shared" ref="N7:N13" si="2">K7*15/365*80.6</f>
        <v>609.46849315068494</v>
      </c>
      <c r="O7" s="15">
        <f t="shared" ref="O7:O12" si="3">M7-N7</f>
        <v>-96.118493150684913</v>
      </c>
      <c r="P7" s="23">
        <f t="shared" ref="P7:P13" si="4">M7</f>
        <v>513.35</v>
      </c>
      <c r="T7" s="15">
        <f t="shared" ref="T7:T12" si="5">SUM(P7-Q7-R7-S7)</f>
        <v>513.35</v>
      </c>
      <c r="U7" s="24">
        <v>2757343485</v>
      </c>
      <c r="V7" s="1" t="s">
        <v>252</v>
      </c>
      <c r="W7" s="28" t="s">
        <v>253</v>
      </c>
      <c r="X7" s="6" t="s">
        <v>254</v>
      </c>
      <c r="Y7" s="10"/>
      <c r="Z7" s="6" t="s">
        <v>248</v>
      </c>
    </row>
    <row r="8" spans="2:34" s="27" customFormat="1" ht="15.75">
      <c r="B8" s="6">
        <v>16</v>
      </c>
      <c r="C8" s="7" t="s">
        <v>22</v>
      </c>
      <c r="D8" s="4" t="s">
        <v>23</v>
      </c>
      <c r="E8" s="4" t="s">
        <v>21</v>
      </c>
      <c r="F8" s="5" t="s">
        <v>13</v>
      </c>
      <c r="G8" s="5" t="s">
        <v>24</v>
      </c>
      <c r="H8" s="5" t="s">
        <v>15</v>
      </c>
      <c r="I8" s="21">
        <v>4595</v>
      </c>
      <c r="J8" s="23">
        <f t="shared" si="0"/>
        <v>302.3026315789474</v>
      </c>
      <c r="K8" s="15">
        <f t="shared" si="1"/>
        <v>184</v>
      </c>
      <c r="L8" s="32">
        <f t="shared" ref="L8:L13" si="6">K8*5/365</f>
        <v>2.5205479452054793</v>
      </c>
      <c r="M8" s="31">
        <v>729.21</v>
      </c>
      <c r="N8" s="31">
        <f t="shared" si="2"/>
        <v>609.46849315068494</v>
      </c>
      <c r="O8" s="15">
        <f t="shared" si="3"/>
        <v>119.7415068493151</v>
      </c>
      <c r="P8" s="23">
        <f t="shared" si="4"/>
        <v>729.21</v>
      </c>
      <c r="Q8" s="31">
        <v>19.158641095890516</v>
      </c>
      <c r="T8" s="15">
        <f t="shared" si="5"/>
        <v>710.05135890410952</v>
      </c>
      <c r="U8" s="50"/>
      <c r="V8" s="28" t="s">
        <v>255</v>
      </c>
      <c r="W8" s="10" t="s">
        <v>256</v>
      </c>
      <c r="X8" s="6" t="s">
        <v>257</v>
      </c>
      <c r="Z8" s="6" t="s">
        <v>248</v>
      </c>
      <c r="AE8" s="31"/>
      <c r="AG8" s="31"/>
      <c r="AH8" s="31"/>
    </row>
    <row r="9" spans="2:34" s="27" customFormat="1" ht="15.75">
      <c r="B9" s="6">
        <v>17</v>
      </c>
      <c r="C9" s="7" t="s">
        <v>25</v>
      </c>
      <c r="D9" s="4" t="s">
        <v>26</v>
      </c>
      <c r="E9" s="4" t="s">
        <v>27</v>
      </c>
      <c r="F9" s="5" t="s">
        <v>13</v>
      </c>
      <c r="G9" s="5" t="s">
        <v>28</v>
      </c>
      <c r="H9" s="5" t="s">
        <v>15</v>
      </c>
      <c r="I9" s="25">
        <v>3325</v>
      </c>
      <c r="J9" s="23">
        <f t="shared" si="0"/>
        <v>218.75</v>
      </c>
      <c r="K9" s="15">
        <f t="shared" si="1"/>
        <v>184</v>
      </c>
      <c r="L9" s="32">
        <f t="shared" si="6"/>
        <v>2.5205479452054793</v>
      </c>
      <c r="M9" s="31">
        <v>465.8</v>
      </c>
      <c r="N9" s="31">
        <f t="shared" si="2"/>
        <v>609.46849315068494</v>
      </c>
      <c r="O9" s="15">
        <f t="shared" si="3"/>
        <v>-143.66849315068492</v>
      </c>
      <c r="P9" s="23">
        <f t="shared" si="4"/>
        <v>465.8</v>
      </c>
      <c r="Q9" s="15"/>
      <c r="R9" s="36"/>
      <c r="T9" s="15">
        <f t="shared" si="5"/>
        <v>465.8</v>
      </c>
      <c r="U9" s="24">
        <v>2757325029</v>
      </c>
      <c r="V9" s="51" t="s">
        <v>258</v>
      </c>
      <c r="W9" s="28" t="s">
        <v>259</v>
      </c>
      <c r="X9" s="6" t="s">
        <v>254</v>
      </c>
      <c r="Y9" s="28"/>
      <c r="Z9" s="6" t="s">
        <v>248</v>
      </c>
      <c r="AB9" s="6"/>
    </row>
    <row r="10" spans="2:34" s="27" customFormat="1" ht="15.75">
      <c r="B10" s="6">
        <v>19</v>
      </c>
      <c r="C10" s="7" t="s">
        <v>30</v>
      </c>
      <c r="D10" s="4" t="s">
        <v>31</v>
      </c>
      <c r="E10" s="4" t="s">
        <v>32</v>
      </c>
      <c r="F10" s="5" t="s">
        <v>13</v>
      </c>
      <c r="G10" s="5" t="s">
        <v>33</v>
      </c>
      <c r="H10" s="5" t="s">
        <v>19</v>
      </c>
      <c r="I10" s="21">
        <v>2866.5</v>
      </c>
      <c r="J10" s="23">
        <f t="shared" si="0"/>
        <v>188.58552631578948</v>
      </c>
      <c r="K10" s="15">
        <f t="shared" ref="K10:K12" si="7">31+31+30+31+30+31</f>
        <v>184</v>
      </c>
      <c r="L10" s="32">
        <f t="shared" si="6"/>
        <v>2.5205479452054793</v>
      </c>
      <c r="M10" s="31">
        <f t="shared" ref="M10:M11" si="8">J10*L10</f>
        <v>475.33886085075704</v>
      </c>
      <c r="N10" s="31">
        <f t="shared" si="2"/>
        <v>609.46849315068494</v>
      </c>
      <c r="O10" s="15">
        <f t="shared" si="3"/>
        <v>-134.12963229992789</v>
      </c>
      <c r="P10" s="23">
        <f t="shared" si="4"/>
        <v>475.33886085075704</v>
      </c>
      <c r="T10" s="15">
        <f t="shared" si="5"/>
        <v>475.33886085075704</v>
      </c>
      <c r="U10" s="24">
        <v>2871810359</v>
      </c>
      <c r="V10" s="5" t="s">
        <v>260</v>
      </c>
      <c r="W10" s="10" t="s">
        <v>261</v>
      </c>
      <c r="X10" s="6" t="s">
        <v>262</v>
      </c>
      <c r="Z10" s="6" t="s">
        <v>248</v>
      </c>
      <c r="AE10" s="31"/>
      <c r="AF10" s="31"/>
      <c r="AG10" s="31"/>
      <c r="AH10" s="31"/>
    </row>
    <row r="11" spans="2:34" s="27" customFormat="1" ht="15.75">
      <c r="B11" s="6">
        <v>20</v>
      </c>
      <c r="C11" s="6" t="s">
        <v>34</v>
      </c>
      <c r="D11" s="4" t="s">
        <v>31</v>
      </c>
      <c r="E11" s="4" t="s">
        <v>32</v>
      </c>
      <c r="F11" s="5" t="s">
        <v>13</v>
      </c>
      <c r="G11" s="5" t="s">
        <v>35</v>
      </c>
      <c r="H11" s="5" t="s">
        <v>19</v>
      </c>
      <c r="I11" s="21">
        <v>2293</v>
      </c>
      <c r="J11" s="23">
        <f t="shared" si="0"/>
        <v>150.85526315789474</v>
      </c>
      <c r="K11" s="15">
        <f t="shared" si="7"/>
        <v>184</v>
      </c>
      <c r="L11" s="32">
        <f t="shared" si="6"/>
        <v>2.5205479452054793</v>
      </c>
      <c r="M11" s="31">
        <f t="shared" si="8"/>
        <v>380.23792357606345</v>
      </c>
      <c r="N11" s="31">
        <f t="shared" si="2"/>
        <v>609.46849315068494</v>
      </c>
      <c r="O11" s="15">
        <f t="shared" si="3"/>
        <v>-229.23056957462148</v>
      </c>
      <c r="P11" s="23">
        <f t="shared" si="4"/>
        <v>380.23792357606345</v>
      </c>
      <c r="T11" s="15">
        <f t="shared" si="5"/>
        <v>380.23792357606345</v>
      </c>
      <c r="U11" s="24">
        <v>1163460207</v>
      </c>
      <c r="V11" s="1" t="s">
        <v>263</v>
      </c>
      <c r="W11" s="34" t="s">
        <v>264</v>
      </c>
      <c r="X11" s="6" t="s">
        <v>265</v>
      </c>
      <c r="Z11" s="6" t="s">
        <v>248</v>
      </c>
      <c r="AE11" s="31"/>
      <c r="AF11" s="31"/>
      <c r="AG11" s="31"/>
      <c r="AH11" s="31"/>
    </row>
    <row r="12" spans="2:34" s="27" customFormat="1" ht="15.75">
      <c r="B12" s="6">
        <v>22</v>
      </c>
      <c r="C12" s="6" t="s">
        <v>37</v>
      </c>
      <c r="D12" s="4" t="s">
        <v>38</v>
      </c>
      <c r="E12" s="4" t="s">
        <v>36</v>
      </c>
      <c r="F12" s="5" t="s">
        <v>13</v>
      </c>
      <c r="G12" s="5" t="s">
        <v>39</v>
      </c>
      <c r="H12" s="5" t="s">
        <v>40</v>
      </c>
      <c r="I12" s="25">
        <v>2293</v>
      </c>
      <c r="J12" s="23">
        <f t="shared" si="0"/>
        <v>150.85526315789474</v>
      </c>
      <c r="K12" s="15">
        <f t="shared" si="7"/>
        <v>184</v>
      </c>
      <c r="L12" s="32">
        <f t="shared" si="6"/>
        <v>2.5205479452054793</v>
      </c>
      <c r="M12" s="31">
        <f>J12*L12</f>
        <v>380.23792357606345</v>
      </c>
      <c r="N12" s="31">
        <f t="shared" si="2"/>
        <v>609.46849315068494</v>
      </c>
      <c r="O12" s="15">
        <f t="shared" si="3"/>
        <v>-229.23056957462148</v>
      </c>
      <c r="P12" s="23">
        <f t="shared" si="4"/>
        <v>380.23792357606345</v>
      </c>
      <c r="T12" s="15">
        <f t="shared" si="5"/>
        <v>380.23792357606345</v>
      </c>
      <c r="U12" s="6">
        <v>1122598876</v>
      </c>
      <c r="V12" s="33" t="s">
        <v>266</v>
      </c>
      <c r="W12" s="28" t="s">
        <v>267</v>
      </c>
      <c r="X12" s="6" t="s">
        <v>251</v>
      </c>
      <c r="Z12" s="6" t="s">
        <v>248</v>
      </c>
    </row>
    <row r="13" spans="2:34" s="27" customFormat="1" ht="15.75">
      <c r="B13" s="6">
        <v>27</v>
      </c>
      <c r="C13" s="7" t="s">
        <v>45</v>
      </c>
      <c r="D13" s="4" t="s">
        <v>42</v>
      </c>
      <c r="E13" s="4" t="s">
        <v>46</v>
      </c>
      <c r="F13" s="5" t="s">
        <v>13</v>
      </c>
      <c r="G13" s="5" t="s">
        <v>47</v>
      </c>
      <c r="H13" s="5" t="s">
        <v>10</v>
      </c>
      <c r="I13" s="25">
        <v>5159.5</v>
      </c>
      <c r="J13" s="23">
        <f t="shared" si="0"/>
        <v>339.44078947368422</v>
      </c>
      <c r="K13" s="15">
        <f>31+31+30+31+30+31</f>
        <v>184</v>
      </c>
      <c r="L13" s="32">
        <f t="shared" si="6"/>
        <v>2.5205479452054793</v>
      </c>
      <c r="M13" s="31">
        <v>614.91999999999996</v>
      </c>
      <c r="N13" s="31">
        <f t="shared" si="2"/>
        <v>609.46849315068494</v>
      </c>
      <c r="O13" s="15">
        <f>M13-N13</f>
        <v>5.4515068493150238</v>
      </c>
      <c r="P13" s="23">
        <f t="shared" si="4"/>
        <v>614.91999999999996</v>
      </c>
      <c r="Q13" s="31">
        <v>0.97691002739713895</v>
      </c>
      <c r="T13" s="15">
        <f>SUM(P13-Q13-R13-S13)</f>
        <v>613.94308997260282</v>
      </c>
      <c r="U13" s="37" t="s">
        <v>268</v>
      </c>
      <c r="V13" s="10" t="s">
        <v>269</v>
      </c>
      <c r="W13" s="10" t="s">
        <v>270</v>
      </c>
      <c r="X13" s="6" t="s">
        <v>271</v>
      </c>
      <c r="Z13" s="6" t="s">
        <v>248</v>
      </c>
      <c r="AE13" s="31"/>
      <c r="AF13" s="31"/>
      <c r="AG13" s="31"/>
      <c r="AH13" s="31"/>
    </row>
    <row r="14" spans="2:34" s="27" customFormat="1" ht="15.75">
      <c r="C14" s="9" t="s">
        <v>49</v>
      </c>
      <c r="D14" s="4"/>
      <c r="E14" s="4"/>
      <c r="F14" s="5"/>
      <c r="G14" s="5"/>
      <c r="H14" s="5"/>
      <c r="I14" s="38">
        <f t="shared" ref="I14:T14" si="9">SUM(I6:I13)</f>
        <v>28810.2</v>
      </c>
      <c r="J14" s="38">
        <f t="shared" si="9"/>
        <v>1895.4078947368421</v>
      </c>
      <c r="K14" s="38">
        <f t="shared" si="9"/>
        <v>1472</v>
      </c>
      <c r="L14" s="38">
        <f t="shared" si="9"/>
        <v>20.164383561643834</v>
      </c>
      <c r="M14" s="38">
        <f t="shared" si="9"/>
        <v>4207.444708002884</v>
      </c>
      <c r="N14" s="38">
        <f t="shared" si="9"/>
        <v>4875.7479452054795</v>
      </c>
      <c r="O14" s="38">
        <f t="shared" si="9"/>
        <v>-668.30323720259548</v>
      </c>
      <c r="P14" s="38">
        <f t="shared" si="9"/>
        <v>4207.444708002884</v>
      </c>
      <c r="Q14" s="38">
        <f t="shared" si="9"/>
        <v>26.356592219178083</v>
      </c>
      <c r="R14" s="38">
        <f t="shared" si="9"/>
        <v>0</v>
      </c>
      <c r="S14" s="38">
        <f t="shared" si="9"/>
        <v>0</v>
      </c>
      <c r="T14" s="38">
        <f t="shared" si="9"/>
        <v>4181.0881157837066</v>
      </c>
      <c r="V14" s="43"/>
      <c r="W14" s="43"/>
      <c r="Z14" s="6"/>
    </row>
    <row r="15" spans="2:34" s="27" customFormat="1" ht="15.75">
      <c r="C15" s="7"/>
      <c r="D15" s="4"/>
      <c r="E15" s="4"/>
      <c r="F15" s="5"/>
      <c r="G15" s="5"/>
      <c r="H15" s="5"/>
      <c r="I15" s="38"/>
      <c r="J15" s="39"/>
      <c r="P15" s="39"/>
      <c r="V15" s="43"/>
      <c r="W15" s="43"/>
      <c r="Z15" s="6"/>
    </row>
    <row r="16" spans="2:34" s="27" customFormat="1" ht="15.75">
      <c r="C16" s="3" t="s">
        <v>50</v>
      </c>
      <c r="D16" s="7"/>
      <c r="E16" s="7"/>
      <c r="F16" s="7"/>
      <c r="G16" s="7"/>
      <c r="H16" s="7"/>
      <c r="I16" s="7"/>
      <c r="J16" s="7"/>
      <c r="P16" s="7"/>
      <c r="V16" s="43"/>
      <c r="W16" s="43"/>
      <c r="Z16" s="6"/>
    </row>
    <row r="17" spans="2:37" s="27" customFormat="1" ht="15.75">
      <c r="B17" s="6">
        <v>32</v>
      </c>
      <c r="C17" s="7" t="s">
        <v>52</v>
      </c>
      <c r="D17" s="4" t="s">
        <v>53</v>
      </c>
      <c r="E17" s="4" t="s">
        <v>50</v>
      </c>
      <c r="F17" s="5" t="s">
        <v>13</v>
      </c>
      <c r="G17" s="5" t="s">
        <v>54</v>
      </c>
      <c r="H17" s="5" t="s">
        <v>15</v>
      </c>
      <c r="I17" s="21">
        <v>4200</v>
      </c>
      <c r="J17" s="23">
        <f>I17*2/30.4</f>
        <v>276.31578947368422</v>
      </c>
      <c r="K17" s="15">
        <f t="shared" ref="K17:K23" si="10">31+31+30+31+30+31</f>
        <v>184</v>
      </c>
      <c r="L17" s="32">
        <f>K17*5/365</f>
        <v>2.5205479452054793</v>
      </c>
      <c r="M17" s="31">
        <f>J17*L17</f>
        <v>696.46719538572461</v>
      </c>
      <c r="N17" s="31">
        <f>K17*15/365*80.6</f>
        <v>609.46849315068494</v>
      </c>
      <c r="O17" s="15">
        <f>M17-N17</f>
        <v>86.998702235039673</v>
      </c>
      <c r="P17" s="23">
        <f t="shared" ref="P17:P23" si="11">M17</f>
        <v>696.46719538572461</v>
      </c>
      <c r="Q17" s="31">
        <v>9.4654588031722824</v>
      </c>
      <c r="T17" s="15">
        <f>SUM(P17-Q17-R17-S17)</f>
        <v>687.00173658255233</v>
      </c>
      <c r="U17" s="24">
        <v>1268695075</v>
      </c>
      <c r="V17" s="28" t="s">
        <v>272</v>
      </c>
      <c r="W17" s="10" t="s">
        <v>273</v>
      </c>
      <c r="X17" s="6" t="s">
        <v>274</v>
      </c>
      <c r="Z17" s="6" t="s">
        <v>248</v>
      </c>
      <c r="AE17" s="31"/>
      <c r="AG17" s="31"/>
      <c r="AH17" s="31"/>
    </row>
    <row r="18" spans="2:37" s="27" customFormat="1" ht="15.75">
      <c r="B18" s="6">
        <v>33</v>
      </c>
      <c r="C18" s="7" t="s">
        <v>55</v>
      </c>
      <c r="D18" s="4" t="s">
        <v>56</v>
      </c>
      <c r="E18" s="4" t="s">
        <v>50</v>
      </c>
      <c r="F18" s="5" t="s">
        <v>13</v>
      </c>
      <c r="G18" s="5" t="s">
        <v>57</v>
      </c>
      <c r="H18" s="5" t="s">
        <v>15</v>
      </c>
      <c r="I18" s="21">
        <v>4200</v>
      </c>
      <c r="J18" s="23">
        <f t="shared" ref="J18:J24" si="12">I18*2/30.4</f>
        <v>276.31578947368422</v>
      </c>
      <c r="K18" s="15">
        <f t="shared" si="10"/>
        <v>184</v>
      </c>
      <c r="L18" s="32">
        <f t="shared" ref="L18:L24" si="13">K18*5/365</f>
        <v>2.5205479452054793</v>
      </c>
      <c r="M18" s="31">
        <f t="shared" ref="M18:M23" si="14">J18*L18</f>
        <v>696.46719538572461</v>
      </c>
      <c r="N18" s="31">
        <f t="shared" ref="N18:N24" si="15">K18*15/365*80.6</f>
        <v>609.46849315068494</v>
      </c>
      <c r="O18" s="15">
        <f t="shared" ref="O18:O24" si="16">M18-N18</f>
        <v>86.998702235039673</v>
      </c>
      <c r="P18" s="23">
        <f t="shared" si="11"/>
        <v>696.46719538572461</v>
      </c>
      <c r="Q18" s="31">
        <v>9.4654588031722824</v>
      </c>
      <c r="T18" s="15">
        <f t="shared" ref="T18:T24" si="17">SUM(P18-Q18-R18-S18)</f>
        <v>687.00173658255233</v>
      </c>
      <c r="U18" s="24">
        <v>1268704317</v>
      </c>
      <c r="V18" s="1" t="s">
        <v>275</v>
      </c>
      <c r="W18" s="10" t="s">
        <v>276</v>
      </c>
      <c r="X18" s="6" t="s">
        <v>277</v>
      </c>
      <c r="Z18" s="6" t="s">
        <v>248</v>
      </c>
      <c r="AE18" s="31"/>
      <c r="AG18" s="31"/>
      <c r="AH18" s="31"/>
    </row>
    <row r="19" spans="2:37" s="27" customFormat="1" ht="15.75">
      <c r="B19" s="6">
        <v>35</v>
      </c>
      <c r="C19" s="7" t="s">
        <v>58</v>
      </c>
      <c r="D19" s="4" t="s">
        <v>56</v>
      </c>
      <c r="E19" s="4" t="s">
        <v>50</v>
      </c>
      <c r="F19" s="5" t="s">
        <v>13</v>
      </c>
      <c r="G19" s="5" t="s">
        <v>59</v>
      </c>
      <c r="H19" s="5" t="s">
        <v>15</v>
      </c>
      <c r="I19" s="21">
        <v>4200</v>
      </c>
      <c r="J19" s="23">
        <f t="shared" si="12"/>
        <v>276.31578947368422</v>
      </c>
      <c r="K19" s="15">
        <f t="shared" si="10"/>
        <v>184</v>
      </c>
      <c r="L19" s="32">
        <f t="shared" si="13"/>
        <v>2.5205479452054793</v>
      </c>
      <c r="M19" s="31">
        <f t="shared" si="14"/>
        <v>696.46719538572461</v>
      </c>
      <c r="N19" s="31">
        <f t="shared" si="15"/>
        <v>609.46849315068494</v>
      </c>
      <c r="O19" s="15">
        <f t="shared" si="16"/>
        <v>86.998702235039673</v>
      </c>
      <c r="P19" s="23">
        <f t="shared" si="11"/>
        <v>696.46719538572461</v>
      </c>
      <c r="Q19" s="31">
        <v>9.4654588031722824</v>
      </c>
      <c r="T19" s="15">
        <f t="shared" si="17"/>
        <v>687.00173658255233</v>
      </c>
      <c r="U19" s="24">
        <v>2874154568</v>
      </c>
      <c r="V19" s="10" t="s">
        <v>278</v>
      </c>
      <c r="W19" s="10" t="s">
        <v>279</v>
      </c>
      <c r="X19" s="6" t="s">
        <v>247</v>
      </c>
      <c r="Z19" s="6" t="s">
        <v>248</v>
      </c>
    </row>
    <row r="20" spans="2:37" s="27" customFormat="1" ht="15.75">
      <c r="B20" s="6">
        <v>37</v>
      </c>
      <c r="C20" s="7" t="s">
        <v>61</v>
      </c>
      <c r="D20" s="4" t="s">
        <v>17</v>
      </c>
      <c r="E20" s="4" t="s">
        <v>60</v>
      </c>
      <c r="F20" s="5" t="s">
        <v>13</v>
      </c>
      <c r="G20" s="5" t="s">
        <v>62</v>
      </c>
      <c r="H20" s="5" t="s">
        <v>19</v>
      </c>
      <c r="I20" s="30">
        <v>2866.5</v>
      </c>
      <c r="J20" s="23">
        <f t="shared" si="12"/>
        <v>188.58552631578948</v>
      </c>
      <c r="K20" s="15">
        <f t="shared" si="10"/>
        <v>184</v>
      </c>
      <c r="L20" s="32">
        <f t="shared" si="13"/>
        <v>2.5205479452054793</v>
      </c>
      <c r="M20" s="31">
        <f t="shared" si="14"/>
        <v>475.33886085075704</v>
      </c>
      <c r="N20" s="31">
        <f t="shared" si="15"/>
        <v>609.46849315068494</v>
      </c>
      <c r="O20" s="15">
        <f t="shared" si="16"/>
        <v>-134.12963229992789</v>
      </c>
      <c r="P20" s="23">
        <f t="shared" si="11"/>
        <v>475.33886085075704</v>
      </c>
      <c r="T20" s="15">
        <f t="shared" si="17"/>
        <v>475.33886085075704</v>
      </c>
      <c r="U20" s="24"/>
      <c r="V20" s="5" t="s">
        <v>280</v>
      </c>
      <c r="W20" s="10" t="s">
        <v>281</v>
      </c>
      <c r="X20" s="6" t="s">
        <v>282</v>
      </c>
      <c r="Z20" s="6" t="s">
        <v>248</v>
      </c>
    </row>
    <row r="21" spans="2:37" s="27" customFormat="1" ht="15.75">
      <c r="B21" s="6">
        <v>38</v>
      </c>
      <c r="C21" s="7" t="s">
        <v>63</v>
      </c>
      <c r="D21" s="4" t="s">
        <v>17</v>
      </c>
      <c r="E21" s="4" t="s">
        <v>60</v>
      </c>
      <c r="F21" s="5" t="s">
        <v>13</v>
      </c>
      <c r="G21" s="5" t="s">
        <v>64</v>
      </c>
      <c r="H21" s="5" t="s">
        <v>19</v>
      </c>
      <c r="I21" s="21">
        <v>2866.5</v>
      </c>
      <c r="J21" s="23">
        <f t="shared" si="12"/>
        <v>188.58552631578948</v>
      </c>
      <c r="K21" s="15">
        <f t="shared" si="10"/>
        <v>184</v>
      </c>
      <c r="L21" s="32">
        <f t="shared" si="13"/>
        <v>2.5205479452054793</v>
      </c>
      <c r="M21" s="31">
        <f t="shared" si="14"/>
        <v>475.33886085075704</v>
      </c>
      <c r="N21" s="31">
        <f t="shared" si="15"/>
        <v>609.46849315068494</v>
      </c>
      <c r="O21" s="15">
        <f t="shared" si="16"/>
        <v>-134.12963229992789</v>
      </c>
      <c r="P21" s="23">
        <f t="shared" si="11"/>
        <v>475.33886085075704</v>
      </c>
      <c r="T21" s="15">
        <f t="shared" si="17"/>
        <v>475.33886085075704</v>
      </c>
      <c r="U21" s="24">
        <v>2974929241</v>
      </c>
      <c r="V21" s="5" t="s">
        <v>283</v>
      </c>
      <c r="W21" s="5" t="s">
        <v>284</v>
      </c>
      <c r="X21" s="6" t="s">
        <v>285</v>
      </c>
      <c r="Z21" s="6" t="s">
        <v>248</v>
      </c>
      <c r="AD21" s="31"/>
      <c r="AE21" s="31"/>
      <c r="AF21" s="31"/>
      <c r="AG21" s="31"/>
      <c r="AH21" s="31"/>
      <c r="AI21" s="31"/>
      <c r="AJ21" s="31"/>
    </row>
    <row r="22" spans="2:37" s="27" customFormat="1" ht="15.75">
      <c r="B22" s="6">
        <v>40</v>
      </c>
      <c r="C22" s="7" t="s">
        <v>65</v>
      </c>
      <c r="D22" s="4" t="s">
        <v>17</v>
      </c>
      <c r="E22" s="4" t="s">
        <v>66</v>
      </c>
      <c r="F22" s="5" t="s">
        <v>13</v>
      </c>
      <c r="G22" s="5" t="s">
        <v>67</v>
      </c>
      <c r="H22" s="5" t="s">
        <v>19</v>
      </c>
      <c r="I22" s="30">
        <v>2866.5</v>
      </c>
      <c r="J22" s="23">
        <f t="shared" si="12"/>
        <v>188.58552631578948</v>
      </c>
      <c r="K22" s="15">
        <f t="shared" si="10"/>
        <v>184</v>
      </c>
      <c r="L22" s="32">
        <f t="shared" si="13"/>
        <v>2.5205479452054793</v>
      </c>
      <c r="M22" s="31">
        <f t="shared" si="14"/>
        <v>475.33886085075704</v>
      </c>
      <c r="N22" s="31">
        <f t="shared" si="15"/>
        <v>609.46849315068494</v>
      </c>
      <c r="O22" s="15">
        <f t="shared" si="16"/>
        <v>-134.12963229992789</v>
      </c>
      <c r="P22" s="23">
        <f t="shared" si="11"/>
        <v>475.33886085075704</v>
      </c>
      <c r="T22" s="15">
        <f t="shared" si="17"/>
        <v>475.33886085075704</v>
      </c>
      <c r="U22" s="29" t="s">
        <v>286</v>
      </c>
      <c r="V22" s="10" t="s">
        <v>287</v>
      </c>
      <c r="W22" s="10" t="s">
        <v>288</v>
      </c>
      <c r="X22" s="6" t="s">
        <v>289</v>
      </c>
      <c r="Z22" s="6" t="s">
        <v>248</v>
      </c>
    </row>
    <row r="23" spans="2:37" s="27" customFormat="1" ht="15.75">
      <c r="B23" s="6">
        <v>42</v>
      </c>
      <c r="C23" s="7" t="s">
        <v>69</v>
      </c>
      <c r="D23" s="4" t="s">
        <v>70</v>
      </c>
      <c r="E23" s="4" t="s">
        <v>68</v>
      </c>
      <c r="F23" s="5" t="s">
        <v>13</v>
      </c>
      <c r="G23" s="5" t="s">
        <v>71</v>
      </c>
      <c r="H23" s="5" t="s">
        <v>15</v>
      </c>
      <c r="I23" s="21">
        <v>3866.5</v>
      </c>
      <c r="J23" s="23">
        <f t="shared" si="12"/>
        <v>254.375</v>
      </c>
      <c r="K23" s="15">
        <f t="shared" si="10"/>
        <v>184</v>
      </c>
      <c r="L23" s="32">
        <f t="shared" si="13"/>
        <v>2.5205479452054793</v>
      </c>
      <c r="M23" s="31">
        <f t="shared" si="14"/>
        <v>641.16438356164383</v>
      </c>
      <c r="N23" s="31">
        <f t="shared" si="15"/>
        <v>609.46849315068494</v>
      </c>
      <c r="O23" s="15">
        <f t="shared" si="16"/>
        <v>31.695890410958896</v>
      </c>
      <c r="P23" s="23">
        <f t="shared" si="11"/>
        <v>641.16438356164383</v>
      </c>
      <c r="Q23" s="31">
        <v>3.448512876712357</v>
      </c>
      <c r="T23" s="15">
        <f t="shared" si="17"/>
        <v>637.71587068493147</v>
      </c>
      <c r="U23" s="24">
        <v>2936051634</v>
      </c>
      <c r="V23" s="1" t="s">
        <v>290</v>
      </c>
      <c r="W23" s="10" t="s">
        <v>291</v>
      </c>
      <c r="X23" s="6" t="s">
        <v>292</v>
      </c>
      <c r="Z23" s="6" t="s">
        <v>248</v>
      </c>
    </row>
    <row r="24" spans="2:37" s="27" customFormat="1" ht="15.75">
      <c r="B24" s="6">
        <v>43</v>
      </c>
      <c r="C24" s="7" t="s">
        <v>72</v>
      </c>
      <c r="D24" s="4" t="s">
        <v>70</v>
      </c>
      <c r="E24" s="4" t="s">
        <v>68</v>
      </c>
      <c r="F24" s="5" t="s">
        <v>13</v>
      </c>
      <c r="G24" s="5" t="s">
        <v>73</v>
      </c>
      <c r="H24" s="5" t="s">
        <v>15</v>
      </c>
      <c r="I24" s="25">
        <v>3866.5</v>
      </c>
      <c r="J24" s="23">
        <f t="shared" si="12"/>
        <v>254.375</v>
      </c>
      <c r="K24" s="15">
        <f>31+31+30+31+30+31</f>
        <v>184</v>
      </c>
      <c r="L24" s="32">
        <f t="shared" si="13"/>
        <v>2.5205479452054793</v>
      </c>
      <c r="M24" s="31">
        <v>536.26</v>
      </c>
      <c r="N24" s="31">
        <f t="shared" si="15"/>
        <v>609.46849315068494</v>
      </c>
      <c r="O24" s="15">
        <f t="shared" si="16"/>
        <v>-73.208493150684944</v>
      </c>
      <c r="P24" s="23">
        <f>M24</f>
        <v>536.26</v>
      </c>
      <c r="T24" s="15">
        <f t="shared" si="17"/>
        <v>536.26</v>
      </c>
      <c r="U24" s="6">
        <v>2986981119</v>
      </c>
      <c r="V24" s="10" t="s">
        <v>293</v>
      </c>
      <c r="W24" s="28" t="s">
        <v>294</v>
      </c>
      <c r="X24" s="6" t="s">
        <v>251</v>
      </c>
      <c r="Z24" s="6" t="s">
        <v>248</v>
      </c>
      <c r="AE24" s="31"/>
      <c r="AF24" s="31"/>
      <c r="AG24" s="31"/>
      <c r="AH24" s="31"/>
    </row>
    <row r="25" spans="2:37" s="27" customFormat="1" ht="15.75">
      <c r="C25" s="9" t="s">
        <v>74</v>
      </c>
      <c r="D25" s="4"/>
      <c r="E25" s="4"/>
      <c r="F25" s="5"/>
      <c r="G25" s="5"/>
      <c r="H25" s="5"/>
      <c r="I25" s="40">
        <f t="shared" ref="I25:T25" si="18">SUM(I17:I24)</f>
        <v>28932.5</v>
      </c>
      <c r="J25" s="40">
        <f t="shared" si="18"/>
        <v>1903.4539473684213</v>
      </c>
      <c r="K25" s="40">
        <f t="shared" si="18"/>
        <v>1472</v>
      </c>
      <c r="L25" s="40">
        <f t="shared" si="18"/>
        <v>20.164383561643834</v>
      </c>
      <c r="M25" s="40">
        <f t="shared" si="18"/>
        <v>4692.8425522710895</v>
      </c>
      <c r="N25" s="40">
        <f t="shared" si="18"/>
        <v>4875.7479452054795</v>
      </c>
      <c r="O25" s="40">
        <f t="shared" si="18"/>
        <v>-182.9053929343907</v>
      </c>
      <c r="P25" s="40">
        <f t="shared" si="18"/>
        <v>4692.8425522710895</v>
      </c>
      <c r="Q25" s="40">
        <f t="shared" si="18"/>
        <v>31.844889286229204</v>
      </c>
      <c r="R25" s="40">
        <f t="shared" si="18"/>
        <v>0</v>
      </c>
      <c r="S25" s="40">
        <f t="shared" si="18"/>
        <v>0</v>
      </c>
      <c r="T25" s="40">
        <f t="shared" si="18"/>
        <v>4660.9976629848597</v>
      </c>
      <c r="V25" s="43"/>
      <c r="W25" s="43"/>
    </row>
    <row r="26" spans="2:37" s="27" customFormat="1" ht="15.75">
      <c r="C26" s="7"/>
      <c r="D26" s="4"/>
      <c r="E26" s="4"/>
      <c r="F26" s="5"/>
      <c r="G26" s="5"/>
      <c r="H26" s="11"/>
      <c r="I26" s="40"/>
      <c r="J26" s="41"/>
      <c r="P26" s="41"/>
      <c r="V26" s="43"/>
      <c r="W26" s="43"/>
    </row>
    <row r="27" spans="2:37" s="27" customFormat="1" ht="15.75">
      <c r="C27" s="3" t="s">
        <v>75</v>
      </c>
      <c r="D27" s="7"/>
      <c r="E27" s="7"/>
      <c r="F27" s="7"/>
      <c r="G27" s="7"/>
      <c r="H27" s="12"/>
      <c r="I27" s="12"/>
      <c r="J27" s="12"/>
      <c r="P27" s="12"/>
      <c r="V27" s="43"/>
      <c r="W27" s="43"/>
    </row>
    <row r="28" spans="2:37" s="27" customFormat="1" ht="15.75">
      <c r="B28" s="6">
        <v>45</v>
      </c>
      <c r="C28" s="7" t="s">
        <v>76</v>
      </c>
      <c r="D28" s="4" t="s">
        <v>17</v>
      </c>
      <c r="E28" s="4" t="s">
        <v>75</v>
      </c>
      <c r="F28" s="5" t="s">
        <v>13</v>
      </c>
      <c r="G28" s="5" t="s">
        <v>77</v>
      </c>
      <c r="H28" s="10" t="s">
        <v>15</v>
      </c>
      <c r="I28" s="25">
        <v>3866.5</v>
      </c>
      <c r="J28" s="36">
        <f>I28*2/30.4</f>
        <v>254.375</v>
      </c>
      <c r="K28" s="15">
        <f t="shared" ref="K28:K31" si="19">31+31+30+31+30+31</f>
        <v>184</v>
      </c>
      <c r="L28" s="32">
        <f>K28*5/365</f>
        <v>2.5205479452054793</v>
      </c>
      <c r="M28" s="31">
        <f>J28*L28</f>
        <v>641.16438356164383</v>
      </c>
      <c r="N28" s="31">
        <f t="shared" ref="N28:N31" si="20">K28*15/365*80.6</f>
        <v>609.46849315068494</v>
      </c>
      <c r="O28" s="15">
        <f t="shared" ref="O28:O31" si="21">M28-N28</f>
        <v>31.695890410958896</v>
      </c>
      <c r="P28" s="23">
        <f>M28</f>
        <v>641.16438356164383</v>
      </c>
      <c r="Q28" s="31">
        <v>3.448512876712357</v>
      </c>
      <c r="T28" s="15">
        <f t="shared" ref="T28:T31" si="22">SUM(P28-Q28-R28-S28)</f>
        <v>637.71587068493147</v>
      </c>
      <c r="U28" s="24">
        <v>2937557531</v>
      </c>
      <c r="V28" s="44" t="s">
        <v>300</v>
      </c>
      <c r="W28" s="10" t="s">
        <v>301</v>
      </c>
      <c r="X28" s="6" t="s">
        <v>302</v>
      </c>
      <c r="Z28" s="6" t="s">
        <v>248</v>
      </c>
      <c r="AE28" s="31"/>
      <c r="AF28" s="31"/>
      <c r="AG28" s="31"/>
      <c r="AH28" s="31"/>
    </row>
    <row r="29" spans="2:37" s="27" customFormat="1" ht="15.75">
      <c r="B29" s="6">
        <v>46</v>
      </c>
      <c r="C29" s="7" t="s">
        <v>78</v>
      </c>
      <c r="D29" s="4" t="s">
        <v>79</v>
      </c>
      <c r="E29" s="4" t="s">
        <v>75</v>
      </c>
      <c r="F29" s="5" t="s">
        <v>13</v>
      </c>
      <c r="G29" s="5" t="s">
        <v>80</v>
      </c>
      <c r="H29" s="5" t="s">
        <v>19</v>
      </c>
      <c r="I29" s="25">
        <v>2866.5</v>
      </c>
      <c r="J29" s="36">
        <f t="shared" ref="J29:J31" si="23">I29*2/30.4</f>
        <v>188.58552631578948</v>
      </c>
      <c r="K29" s="15">
        <f t="shared" si="19"/>
        <v>184</v>
      </c>
      <c r="L29" s="32">
        <f t="shared" ref="L29:L32" si="24">K29*5/365</f>
        <v>2.5205479452054793</v>
      </c>
      <c r="M29" s="31">
        <f t="shared" ref="M29:M31" si="25">J29*L29</f>
        <v>475.33886085075704</v>
      </c>
      <c r="N29" s="31">
        <f t="shared" si="20"/>
        <v>609.46849315068494</v>
      </c>
      <c r="O29" s="15">
        <f t="shared" si="21"/>
        <v>-134.12963229992789</v>
      </c>
      <c r="P29" s="23">
        <f t="shared" ref="P29:P31" si="26">M29</f>
        <v>475.33886085075704</v>
      </c>
      <c r="T29" s="15">
        <f t="shared" si="22"/>
        <v>475.33886085075704</v>
      </c>
      <c r="U29" s="6">
        <v>2943065278</v>
      </c>
      <c r="V29" s="10" t="s">
        <v>303</v>
      </c>
      <c r="W29" s="28" t="s">
        <v>304</v>
      </c>
      <c r="X29" s="6" t="s">
        <v>305</v>
      </c>
      <c r="Z29" s="6" t="s">
        <v>299</v>
      </c>
      <c r="AE29" s="31"/>
      <c r="AF29" s="31"/>
      <c r="AG29" s="31"/>
      <c r="AH29" s="31"/>
      <c r="AI29" s="31"/>
      <c r="AJ29" s="31"/>
      <c r="AK29" s="31"/>
    </row>
    <row r="30" spans="2:37" s="27" customFormat="1" ht="15.75">
      <c r="B30" s="6">
        <v>47</v>
      </c>
      <c r="C30" s="7" t="s">
        <v>81</v>
      </c>
      <c r="D30" s="4" t="s">
        <v>79</v>
      </c>
      <c r="E30" s="4" t="s">
        <v>75</v>
      </c>
      <c r="F30" s="5" t="s">
        <v>13</v>
      </c>
      <c r="G30" s="5" t="s">
        <v>82</v>
      </c>
      <c r="H30" s="5" t="s">
        <v>19</v>
      </c>
      <c r="I30" s="25">
        <v>2752</v>
      </c>
      <c r="J30" s="36">
        <f t="shared" si="23"/>
        <v>181.05263157894737</v>
      </c>
      <c r="K30" s="15">
        <f t="shared" si="19"/>
        <v>184</v>
      </c>
      <c r="L30" s="32">
        <f t="shared" si="24"/>
        <v>2.5205479452054793</v>
      </c>
      <c r="M30" s="31">
        <f t="shared" si="25"/>
        <v>456.35183850036049</v>
      </c>
      <c r="N30" s="31">
        <f t="shared" si="20"/>
        <v>609.46849315068494</v>
      </c>
      <c r="O30" s="15">
        <f t="shared" si="21"/>
        <v>-153.11665465032445</v>
      </c>
      <c r="P30" s="23">
        <f t="shared" si="26"/>
        <v>456.35183850036049</v>
      </c>
      <c r="T30" s="15">
        <f t="shared" si="22"/>
        <v>456.35183850036049</v>
      </c>
      <c r="U30" s="6">
        <v>1124315510</v>
      </c>
      <c r="V30" s="5" t="s">
        <v>306</v>
      </c>
      <c r="W30" s="28" t="s">
        <v>307</v>
      </c>
      <c r="X30" s="6" t="s">
        <v>251</v>
      </c>
      <c r="Z30" s="6" t="s">
        <v>299</v>
      </c>
      <c r="AE30" s="31"/>
      <c r="AF30" s="31"/>
      <c r="AG30" s="31"/>
      <c r="AH30" s="31"/>
      <c r="AI30" s="31"/>
      <c r="AJ30" s="31"/>
      <c r="AK30" s="31"/>
    </row>
    <row r="31" spans="2:37" s="27" customFormat="1" ht="15.75">
      <c r="B31" s="6">
        <v>48</v>
      </c>
      <c r="C31" s="7" t="s">
        <v>83</v>
      </c>
      <c r="D31" s="4" t="s">
        <v>79</v>
      </c>
      <c r="E31" s="4" t="s">
        <v>75</v>
      </c>
      <c r="F31" s="5" t="s">
        <v>13</v>
      </c>
      <c r="G31" s="5" t="s">
        <v>84</v>
      </c>
      <c r="H31" s="5" t="s">
        <v>19</v>
      </c>
      <c r="I31" s="36">
        <v>2601.3000000000002</v>
      </c>
      <c r="J31" s="36">
        <f t="shared" si="23"/>
        <v>171.13815789473685</v>
      </c>
      <c r="K31" s="15">
        <f t="shared" si="19"/>
        <v>184</v>
      </c>
      <c r="L31" s="32">
        <f t="shared" si="24"/>
        <v>2.5205479452054793</v>
      </c>
      <c r="M31" s="31">
        <f t="shared" si="25"/>
        <v>431.36193222782987</v>
      </c>
      <c r="N31" s="31">
        <f t="shared" si="20"/>
        <v>609.46849315068494</v>
      </c>
      <c r="O31" s="15">
        <f t="shared" si="21"/>
        <v>-178.10656092285507</v>
      </c>
      <c r="P31" s="23">
        <f t="shared" si="26"/>
        <v>431.36193222782987</v>
      </c>
      <c r="T31" s="15">
        <f t="shared" si="22"/>
        <v>431.36193222782987</v>
      </c>
      <c r="U31" s="24">
        <v>2881186132</v>
      </c>
      <c r="V31" s="5" t="s">
        <v>308</v>
      </c>
      <c r="W31" s="5" t="s">
        <v>309</v>
      </c>
      <c r="X31" s="6" t="s">
        <v>310</v>
      </c>
      <c r="Z31" s="6" t="s">
        <v>248</v>
      </c>
      <c r="AD31" s="31"/>
      <c r="AE31" s="31"/>
      <c r="AF31" s="31"/>
      <c r="AG31" s="31"/>
      <c r="AH31" s="31"/>
    </row>
    <row r="32" spans="2:37" s="27" customFormat="1" ht="15.75">
      <c r="C32" s="9" t="s">
        <v>85</v>
      </c>
      <c r="D32" s="4"/>
      <c r="E32" s="4"/>
      <c r="F32" s="5"/>
      <c r="G32" s="5"/>
      <c r="H32" s="5"/>
      <c r="I32" s="38">
        <f>SUM(I28:I31)</f>
        <v>12086.3</v>
      </c>
      <c r="J32" s="38">
        <f>SUM(J28:J31)</f>
        <v>795.15131578947376</v>
      </c>
      <c r="K32" s="38">
        <f>SUM(K28:K31)</f>
        <v>736</v>
      </c>
      <c r="L32" s="32">
        <f t="shared" si="24"/>
        <v>10.082191780821917</v>
      </c>
      <c r="M32" s="38">
        <f>SUM(M28:M31)</f>
        <v>2004.217015140591</v>
      </c>
      <c r="N32" s="38">
        <f>SUM(N28:N31)</f>
        <v>2437.8739726027397</v>
      </c>
      <c r="O32" s="38">
        <f>SUM(O28:O31)</f>
        <v>-433.65695746214851</v>
      </c>
      <c r="P32" s="38">
        <f>SUM(P28:P31)</f>
        <v>2004.217015140591</v>
      </c>
      <c r="Q32" s="38">
        <f>SUM(Q28:Q29)</f>
        <v>3.448512876712357</v>
      </c>
      <c r="R32" s="38">
        <f>SUM(R28:R29)</f>
        <v>0</v>
      </c>
      <c r="S32" s="38">
        <f>SUM(S28:S29)</f>
        <v>0</v>
      </c>
      <c r="T32" s="38">
        <f>SUM(T28:T31)</f>
        <v>2000.7685022638786</v>
      </c>
      <c r="V32" s="43"/>
      <c r="W32" s="43"/>
    </row>
    <row r="33" spans="2:34" s="27" customFormat="1" ht="15.75">
      <c r="C33" s="7"/>
      <c r="D33" s="4"/>
      <c r="E33" s="4"/>
      <c r="F33" s="5"/>
      <c r="G33" s="5"/>
      <c r="H33" s="5"/>
      <c r="I33" s="25"/>
      <c r="J33" s="36"/>
      <c r="P33" s="36"/>
      <c r="V33" s="43"/>
      <c r="W33" s="43"/>
    </row>
    <row r="34" spans="2:34" s="27" customFormat="1" ht="15.75">
      <c r="B34" s="6"/>
      <c r="C34" s="3" t="s">
        <v>86</v>
      </c>
      <c r="D34" s="7"/>
      <c r="E34" s="7"/>
      <c r="F34" s="7"/>
      <c r="G34" s="7"/>
      <c r="H34" s="7"/>
      <c r="I34" s="7"/>
      <c r="J34" s="7"/>
      <c r="L34" s="6"/>
      <c r="P34" s="7"/>
      <c r="V34" s="43"/>
      <c r="W34" s="43"/>
    </row>
    <row r="35" spans="2:34" s="27" customFormat="1" ht="15.75">
      <c r="B35" s="6">
        <v>51</v>
      </c>
      <c r="C35" s="7" t="s">
        <v>88</v>
      </c>
      <c r="D35" s="4" t="s">
        <v>17</v>
      </c>
      <c r="E35" s="4" t="s">
        <v>87</v>
      </c>
      <c r="F35" s="5" t="s">
        <v>13</v>
      </c>
      <c r="G35" s="5" t="s">
        <v>89</v>
      </c>
      <c r="H35" s="5" t="s">
        <v>19</v>
      </c>
      <c r="I35" s="21">
        <v>2866.5</v>
      </c>
      <c r="J35" s="23">
        <f>I35*2/30.4</f>
        <v>188.58552631578948</v>
      </c>
      <c r="K35" s="15">
        <f t="shared" ref="K35:K75" si="27">31+31+30+31+30+31</f>
        <v>184</v>
      </c>
      <c r="L35" s="15">
        <f>K35*5/365</f>
        <v>2.5205479452054793</v>
      </c>
      <c r="M35" s="31">
        <f>J35*L35</f>
        <v>475.33886085075704</v>
      </c>
      <c r="N35" s="31">
        <f>K35*15/365*80.6</f>
        <v>609.46849315068494</v>
      </c>
      <c r="O35" s="15">
        <f t="shared" ref="O35:O74" si="28">M35-N35</f>
        <v>-134.12963229992789</v>
      </c>
      <c r="P35" s="23">
        <f t="shared" ref="P35:P75" si="29">M35</f>
        <v>475.33886085075704</v>
      </c>
      <c r="T35" s="15">
        <f t="shared" ref="T35:T75" si="30">SUM(P35-Q35-R35-S35)</f>
        <v>475.33886085075704</v>
      </c>
      <c r="U35" s="24">
        <v>2937557221</v>
      </c>
      <c r="V35" s="1" t="s">
        <v>311</v>
      </c>
      <c r="W35" s="10" t="s">
        <v>312</v>
      </c>
      <c r="X35" s="6" t="s">
        <v>313</v>
      </c>
      <c r="Z35" s="27" t="s">
        <v>299</v>
      </c>
      <c r="AE35" s="31"/>
      <c r="AF35" s="31"/>
      <c r="AG35" s="31"/>
      <c r="AH35" s="31"/>
    </row>
    <row r="36" spans="2:34" s="27" customFormat="1" ht="15.75">
      <c r="B36" s="6">
        <v>52</v>
      </c>
      <c r="C36" s="8" t="s">
        <v>90</v>
      </c>
      <c r="D36" s="4" t="s">
        <v>91</v>
      </c>
      <c r="E36" s="4" t="s">
        <v>87</v>
      </c>
      <c r="F36" s="5" t="s">
        <v>13</v>
      </c>
      <c r="G36" s="5" t="s">
        <v>92</v>
      </c>
      <c r="H36" s="5" t="s">
        <v>19</v>
      </c>
      <c r="I36" s="25">
        <v>3391.5</v>
      </c>
      <c r="J36" s="23">
        <f t="shared" ref="J36:J75" si="31">I36*2/30.4</f>
        <v>223.125</v>
      </c>
      <c r="K36" s="15">
        <f t="shared" si="27"/>
        <v>184</v>
      </c>
      <c r="L36" s="15">
        <f t="shared" ref="L36:L75" si="32">K36*5/365</f>
        <v>2.5205479452054793</v>
      </c>
      <c r="M36" s="31">
        <f t="shared" ref="M36:M75" si="33">J36*L36</f>
        <v>562.39726027397262</v>
      </c>
      <c r="N36" s="31">
        <f t="shared" ref="N36:N75" si="34">K36*15/365*80.6</f>
        <v>609.46849315068494</v>
      </c>
      <c r="O36" s="15">
        <f t="shared" si="28"/>
        <v>-47.071232876712315</v>
      </c>
      <c r="P36" s="23">
        <f t="shared" si="29"/>
        <v>562.39726027397262</v>
      </c>
      <c r="T36" s="15">
        <f t="shared" si="30"/>
        <v>562.39726027397262</v>
      </c>
      <c r="U36" s="24">
        <v>2937557892</v>
      </c>
      <c r="V36" s="28" t="s">
        <v>314</v>
      </c>
      <c r="W36" s="10" t="s">
        <v>315</v>
      </c>
      <c r="X36" s="6" t="s">
        <v>257</v>
      </c>
      <c r="Z36" s="27" t="s">
        <v>299</v>
      </c>
      <c r="AE36" s="31"/>
      <c r="AF36" s="31"/>
      <c r="AG36" s="31"/>
      <c r="AH36" s="31"/>
    </row>
    <row r="37" spans="2:34" s="27" customFormat="1" ht="15.75">
      <c r="B37" s="6">
        <v>53</v>
      </c>
      <c r="C37" s="7" t="s">
        <v>93</v>
      </c>
      <c r="D37" s="4" t="s">
        <v>94</v>
      </c>
      <c r="E37" s="4" t="s">
        <v>87</v>
      </c>
      <c r="F37" s="5" t="s">
        <v>13</v>
      </c>
      <c r="G37" s="5" t="s">
        <v>95</v>
      </c>
      <c r="H37" s="5" t="s">
        <v>19</v>
      </c>
      <c r="I37" s="25">
        <v>3096</v>
      </c>
      <c r="J37" s="23">
        <f t="shared" si="31"/>
        <v>203.68421052631581</v>
      </c>
      <c r="K37" s="15">
        <f t="shared" si="27"/>
        <v>184</v>
      </c>
      <c r="L37" s="15">
        <f t="shared" si="32"/>
        <v>2.5205479452054793</v>
      </c>
      <c r="M37" s="31">
        <f t="shared" si="33"/>
        <v>513.39581831290559</v>
      </c>
      <c r="N37" s="31">
        <f t="shared" si="34"/>
        <v>609.46849315068494</v>
      </c>
      <c r="O37" s="15">
        <f t="shared" si="28"/>
        <v>-96.072674837779346</v>
      </c>
      <c r="P37" s="23">
        <f t="shared" si="29"/>
        <v>513.39581831290559</v>
      </c>
      <c r="T37" s="15">
        <f t="shared" si="30"/>
        <v>513.39581831290559</v>
      </c>
      <c r="U37" s="24">
        <v>2726656099</v>
      </c>
      <c r="V37" s="10" t="s">
        <v>316</v>
      </c>
      <c r="W37" s="10" t="s">
        <v>317</v>
      </c>
      <c r="X37" s="52" t="s">
        <v>318</v>
      </c>
      <c r="Z37" s="27" t="s">
        <v>299</v>
      </c>
      <c r="AE37" s="31"/>
      <c r="AF37" s="31"/>
      <c r="AG37" s="31"/>
      <c r="AH37" s="31"/>
    </row>
    <row r="38" spans="2:34" s="27" customFormat="1" ht="15.75">
      <c r="B38" s="6">
        <v>54</v>
      </c>
      <c r="C38" s="7" t="s">
        <v>96</v>
      </c>
      <c r="D38" s="4" t="s">
        <v>97</v>
      </c>
      <c r="E38" s="4" t="s">
        <v>87</v>
      </c>
      <c r="F38" s="5" t="s">
        <v>13</v>
      </c>
      <c r="G38" s="5" t="s">
        <v>98</v>
      </c>
      <c r="H38" s="5" t="s">
        <v>19</v>
      </c>
      <c r="I38" s="25">
        <v>3096</v>
      </c>
      <c r="J38" s="23">
        <f t="shared" si="31"/>
        <v>203.68421052631581</v>
      </c>
      <c r="K38" s="15">
        <f t="shared" si="27"/>
        <v>184</v>
      </c>
      <c r="L38" s="15">
        <f t="shared" si="32"/>
        <v>2.5205479452054793</v>
      </c>
      <c r="M38" s="31">
        <f t="shared" si="33"/>
        <v>513.39581831290559</v>
      </c>
      <c r="N38" s="31">
        <f t="shared" si="34"/>
        <v>609.46849315068494</v>
      </c>
      <c r="O38" s="15">
        <f t="shared" si="28"/>
        <v>-96.072674837779346</v>
      </c>
      <c r="P38" s="23">
        <f t="shared" si="29"/>
        <v>513.39581831290559</v>
      </c>
      <c r="T38" s="15">
        <f t="shared" si="30"/>
        <v>513.39581831290559</v>
      </c>
      <c r="U38" s="24">
        <v>2757678312</v>
      </c>
      <c r="V38" s="1" t="s">
        <v>319</v>
      </c>
      <c r="W38" s="10" t="s">
        <v>320</v>
      </c>
      <c r="X38" s="52" t="s">
        <v>321</v>
      </c>
      <c r="Z38" s="27" t="s">
        <v>299</v>
      </c>
      <c r="AE38" s="31"/>
      <c r="AF38" s="31"/>
      <c r="AG38" s="31"/>
      <c r="AH38" s="31"/>
    </row>
    <row r="39" spans="2:34" s="27" customFormat="1" ht="15.75">
      <c r="B39" s="6">
        <v>55</v>
      </c>
      <c r="C39" s="7" t="s">
        <v>99</v>
      </c>
      <c r="D39" s="4" t="s">
        <v>97</v>
      </c>
      <c r="E39" s="4" t="s">
        <v>87</v>
      </c>
      <c r="F39" s="5" t="s">
        <v>13</v>
      </c>
      <c r="G39" s="5" t="s">
        <v>100</v>
      </c>
      <c r="H39" s="5" t="s">
        <v>19</v>
      </c>
      <c r="I39" s="25">
        <v>3096</v>
      </c>
      <c r="J39" s="23">
        <f t="shared" si="31"/>
        <v>203.68421052631581</v>
      </c>
      <c r="K39" s="15">
        <f t="shared" si="27"/>
        <v>184</v>
      </c>
      <c r="L39" s="15">
        <f t="shared" si="32"/>
        <v>2.5205479452054793</v>
      </c>
      <c r="M39" s="31">
        <f t="shared" si="33"/>
        <v>513.39581831290559</v>
      </c>
      <c r="N39" s="31">
        <f t="shared" si="34"/>
        <v>609.46849315068494</v>
      </c>
      <c r="O39" s="15">
        <f t="shared" si="28"/>
        <v>-96.072674837779346</v>
      </c>
      <c r="P39" s="23">
        <f t="shared" si="29"/>
        <v>513.39581831290559</v>
      </c>
      <c r="T39" s="15">
        <f t="shared" si="30"/>
        <v>513.39581831290559</v>
      </c>
      <c r="U39" s="24"/>
      <c r="V39" s="28" t="s">
        <v>322</v>
      </c>
      <c r="W39" s="28" t="s">
        <v>323</v>
      </c>
      <c r="X39" s="52" t="s">
        <v>321</v>
      </c>
      <c r="Z39" s="27" t="s">
        <v>299</v>
      </c>
      <c r="AE39" s="31"/>
      <c r="AF39" s="31"/>
      <c r="AG39" s="31"/>
      <c r="AH39" s="31"/>
    </row>
    <row r="40" spans="2:34" s="27" customFormat="1" ht="15.75">
      <c r="B40" s="6">
        <v>56</v>
      </c>
      <c r="C40" s="7" t="s">
        <v>101</v>
      </c>
      <c r="D40" s="4" t="s">
        <v>102</v>
      </c>
      <c r="E40" s="4" t="s">
        <v>87</v>
      </c>
      <c r="F40" s="5" t="s">
        <v>13</v>
      </c>
      <c r="G40" s="5" t="s">
        <v>103</v>
      </c>
      <c r="H40" s="5" t="s">
        <v>40</v>
      </c>
      <c r="I40" s="36">
        <v>2508.5</v>
      </c>
      <c r="J40" s="23">
        <f t="shared" si="31"/>
        <v>165.03289473684211</v>
      </c>
      <c r="K40" s="15">
        <f t="shared" si="27"/>
        <v>184</v>
      </c>
      <c r="L40" s="15">
        <f t="shared" si="32"/>
        <v>2.5205479452054793</v>
      </c>
      <c r="M40" s="31">
        <f t="shared" si="33"/>
        <v>415.97332372025954</v>
      </c>
      <c r="N40" s="31">
        <f t="shared" si="34"/>
        <v>609.46849315068494</v>
      </c>
      <c r="O40" s="15">
        <f t="shared" si="28"/>
        <v>-193.49516943042539</v>
      </c>
      <c r="P40" s="23">
        <f t="shared" si="29"/>
        <v>415.97332372025954</v>
      </c>
      <c r="T40" s="15">
        <f t="shared" si="30"/>
        <v>415.97332372025954</v>
      </c>
      <c r="U40" s="24">
        <v>2937557906</v>
      </c>
      <c r="V40" s="1" t="s">
        <v>324</v>
      </c>
      <c r="W40" s="10" t="s">
        <v>325</v>
      </c>
      <c r="X40" s="52" t="s">
        <v>257</v>
      </c>
      <c r="Z40" s="27" t="s">
        <v>299</v>
      </c>
      <c r="AE40" s="31"/>
      <c r="AF40" s="31"/>
      <c r="AG40" s="31"/>
      <c r="AH40" s="31"/>
    </row>
    <row r="41" spans="2:34" s="27" customFormat="1" ht="15.75">
      <c r="B41" s="6">
        <v>57</v>
      </c>
      <c r="C41" s="7" t="s">
        <v>104</v>
      </c>
      <c r="D41" s="4" t="s">
        <v>105</v>
      </c>
      <c r="E41" s="4" t="s">
        <v>87</v>
      </c>
      <c r="F41" s="5" t="s">
        <v>13</v>
      </c>
      <c r="G41" s="5" t="s">
        <v>106</v>
      </c>
      <c r="H41" s="5" t="s">
        <v>40</v>
      </c>
      <c r="I41" s="25">
        <v>2402.5</v>
      </c>
      <c r="J41" s="23">
        <f t="shared" si="31"/>
        <v>158.05921052631581</v>
      </c>
      <c r="K41" s="15">
        <f t="shared" si="27"/>
        <v>184</v>
      </c>
      <c r="L41" s="15">
        <f t="shared" si="32"/>
        <v>2.5205479452054793</v>
      </c>
      <c r="M41" s="31">
        <f t="shared" si="33"/>
        <v>398.39581831290559</v>
      </c>
      <c r="N41" s="31">
        <f t="shared" si="34"/>
        <v>609.46849315068494</v>
      </c>
      <c r="O41" s="15">
        <f t="shared" si="28"/>
        <v>-211.07267483777935</v>
      </c>
      <c r="P41" s="23">
        <f t="shared" si="29"/>
        <v>398.39581831290559</v>
      </c>
      <c r="T41" s="15">
        <f t="shared" si="30"/>
        <v>398.39581831290559</v>
      </c>
      <c r="U41" s="24">
        <v>2950274372</v>
      </c>
      <c r="V41" s="1" t="s">
        <v>326</v>
      </c>
      <c r="W41" s="10" t="s">
        <v>327</v>
      </c>
      <c r="X41" s="6" t="s">
        <v>328</v>
      </c>
      <c r="Z41" s="27" t="s">
        <v>299</v>
      </c>
      <c r="AE41" s="31"/>
      <c r="AF41" s="31"/>
      <c r="AG41" s="31"/>
      <c r="AH41" s="31"/>
    </row>
    <row r="42" spans="2:34" s="27" customFormat="1" ht="15.75">
      <c r="B42" s="6">
        <v>58</v>
      </c>
      <c r="C42" s="7" t="s">
        <v>107</v>
      </c>
      <c r="D42" s="4" t="s">
        <v>108</v>
      </c>
      <c r="E42" s="4" t="s">
        <v>87</v>
      </c>
      <c r="F42" s="5" t="s">
        <v>13</v>
      </c>
      <c r="G42" s="5" t="s">
        <v>109</v>
      </c>
      <c r="H42" s="5" t="s">
        <v>110</v>
      </c>
      <c r="I42" s="25">
        <v>2293</v>
      </c>
      <c r="J42" s="23">
        <f t="shared" si="31"/>
        <v>150.85526315789474</v>
      </c>
      <c r="K42" s="15">
        <f t="shared" si="27"/>
        <v>184</v>
      </c>
      <c r="L42" s="15">
        <f t="shared" si="32"/>
        <v>2.5205479452054793</v>
      </c>
      <c r="M42" s="31">
        <f t="shared" si="33"/>
        <v>380.23792357606345</v>
      </c>
      <c r="N42" s="31">
        <f t="shared" si="34"/>
        <v>609.46849315068494</v>
      </c>
      <c r="O42" s="15">
        <f t="shared" si="28"/>
        <v>-229.23056957462148</v>
      </c>
      <c r="P42" s="23">
        <f t="shared" si="29"/>
        <v>380.23792357606345</v>
      </c>
      <c r="T42" s="15">
        <f t="shared" si="30"/>
        <v>380.23792357606345</v>
      </c>
      <c r="U42" s="24">
        <v>2943065456</v>
      </c>
      <c r="V42" s="1" t="s">
        <v>329</v>
      </c>
      <c r="W42" s="10" t="s">
        <v>330</v>
      </c>
      <c r="X42" s="52" t="s">
        <v>282</v>
      </c>
      <c r="Z42" s="27" t="s">
        <v>299</v>
      </c>
      <c r="AE42" s="31"/>
      <c r="AF42" s="31"/>
      <c r="AG42" s="31"/>
      <c r="AH42" s="31"/>
    </row>
    <row r="43" spans="2:34" s="27" customFormat="1" ht="15.75">
      <c r="B43" s="6">
        <v>59</v>
      </c>
      <c r="C43" s="7" t="s">
        <v>111</v>
      </c>
      <c r="D43" s="4" t="s">
        <v>112</v>
      </c>
      <c r="E43" s="4" t="s">
        <v>87</v>
      </c>
      <c r="F43" s="5" t="s">
        <v>13</v>
      </c>
      <c r="G43" s="5" t="s">
        <v>113</v>
      </c>
      <c r="H43" s="5" t="s">
        <v>19</v>
      </c>
      <c r="I43" s="25">
        <v>3096</v>
      </c>
      <c r="J43" s="23">
        <f t="shared" si="31"/>
        <v>203.68421052631581</v>
      </c>
      <c r="K43" s="15">
        <f t="shared" si="27"/>
        <v>184</v>
      </c>
      <c r="L43" s="15">
        <f t="shared" si="32"/>
        <v>2.5205479452054793</v>
      </c>
      <c r="M43" s="31">
        <f t="shared" si="33"/>
        <v>513.39581831290559</v>
      </c>
      <c r="N43" s="31">
        <f t="shared" si="34"/>
        <v>609.46849315068494</v>
      </c>
      <c r="O43" s="15">
        <f t="shared" si="28"/>
        <v>-96.072674837779346</v>
      </c>
      <c r="P43" s="23">
        <f t="shared" si="29"/>
        <v>513.39581831290559</v>
      </c>
      <c r="T43" s="15">
        <f t="shared" si="30"/>
        <v>513.39581831290559</v>
      </c>
      <c r="U43" s="24">
        <v>2723074870</v>
      </c>
      <c r="V43" s="28" t="s">
        <v>331</v>
      </c>
      <c r="W43" s="28" t="s">
        <v>332</v>
      </c>
      <c r="X43" s="52" t="s">
        <v>318</v>
      </c>
      <c r="Z43" s="27" t="s">
        <v>299</v>
      </c>
      <c r="AE43" s="31"/>
      <c r="AF43" s="31"/>
      <c r="AG43" s="31"/>
      <c r="AH43" s="31"/>
    </row>
    <row r="44" spans="2:34" s="27" customFormat="1" ht="15.75">
      <c r="B44" s="6">
        <v>62</v>
      </c>
      <c r="C44" s="7" t="s">
        <v>114</v>
      </c>
      <c r="D44" s="4" t="s">
        <v>115</v>
      </c>
      <c r="E44" s="4" t="s">
        <v>116</v>
      </c>
      <c r="F44" s="5" t="s">
        <v>13</v>
      </c>
      <c r="G44" s="5" t="s">
        <v>117</v>
      </c>
      <c r="H44" s="5" t="s">
        <v>15</v>
      </c>
      <c r="I44" s="36">
        <v>4200</v>
      </c>
      <c r="J44" s="23">
        <f t="shared" si="31"/>
        <v>276.31578947368422</v>
      </c>
      <c r="K44" s="15">
        <f t="shared" si="27"/>
        <v>184</v>
      </c>
      <c r="L44" s="15">
        <f t="shared" si="32"/>
        <v>2.5205479452054793</v>
      </c>
      <c r="M44" s="31">
        <f t="shared" si="33"/>
        <v>696.46719538572461</v>
      </c>
      <c r="N44" s="31">
        <f t="shared" si="34"/>
        <v>609.46849315068494</v>
      </c>
      <c r="O44" s="15">
        <f t="shared" si="28"/>
        <v>86.998702235039673</v>
      </c>
      <c r="P44" s="23">
        <f t="shared" si="29"/>
        <v>696.46719538572461</v>
      </c>
      <c r="Q44" s="31">
        <v>9.4654588031722824</v>
      </c>
      <c r="T44" s="15">
        <f t="shared" si="30"/>
        <v>687.00173658255233</v>
      </c>
      <c r="U44" s="24">
        <v>2971977350</v>
      </c>
      <c r="V44" s="5" t="s">
        <v>333</v>
      </c>
      <c r="W44" s="5" t="s">
        <v>334</v>
      </c>
      <c r="X44" s="6" t="s">
        <v>335</v>
      </c>
      <c r="Z44" s="27" t="s">
        <v>299</v>
      </c>
      <c r="AF44" s="31"/>
      <c r="AH44" s="31"/>
    </row>
    <row r="45" spans="2:34" s="27" customFormat="1" ht="15.75">
      <c r="B45" s="6">
        <v>63</v>
      </c>
      <c r="C45" s="7" t="s">
        <v>118</v>
      </c>
      <c r="D45" s="4" t="s">
        <v>115</v>
      </c>
      <c r="E45" s="4" t="s">
        <v>119</v>
      </c>
      <c r="F45" s="5" t="s">
        <v>13</v>
      </c>
      <c r="G45" s="5" t="s">
        <v>120</v>
      </c>
      <c r="H45" s="5" t="s">
        <v>15</v>
      </c>
      <c r="I45" s="36">
        <v>4200</v>
      </c>
      <c r="J45" s="23">
        <f t="shared" si="31"/>
        <v>276.31578947368422</v>
      </c>
      <c r="K45" s="15">
        <f t="shared" si="27"/>
        <v>184</v>
      </c>
      <c r="L45" s="15">
        <f t="shared" si="32"/>
        <v>2.5205479452054793</v>
      </c>
      <c r="M45" s="31">
        <f t="shared" si="33"/>
        <v>696.46719538572461</v>
      </c>
      <c r="N45" s="31">
        <f t="shared" si="34"/>
        <v>609.46849315068494</v>
      </c>
      <c r="O45" s="15">
        <f t="shared" si="28"/>
        <v>86.998702235039673</v>
      </c>
      <c r="P45" s="23">
        <f t="shared" si="29"/>
        <v>696.46719538572461</v>
      </c>
      <c r="Q45" s="31">
        <v>9.4654588031722824</v>
      </c>
      <c r="T45" s="15">
        <f t="shared" si="30"/>
        <v>687.00173658255233</v>
      </c>
      <c r="U45" s="24">
        <v>1162594226</v>
      </c>
      <c r="V45" s="5" t="s">
        <v>336</v>
      </c>
      <c r="W45" s="28" t="s">
        <v>337</v>
      </c>
      <c r="X45" s="6" t="s">
        <v>338</v>
      </c>
      <c r="Z45" s="27" t="s">
        <v>299</v>
      </c>
    </row>
    <row r="46" spans="2:34" s="27" customFormat="1" ht="15.75">
      <c r="B46" s="6">
        <v>64</v>
      </c>
      <c r="C46" s="7" t="s">
        <v>121</v>
      </c>
      <c r="D46" s="4" t="s">
        <v>122</v>
      </c>
      <c r="E46" s="4" t="s">
        <v>116</v>
      </c>
      <c r="F46" s="5" t="s">
        <v>13</v>
      </c>
      <c r="G46" s="5" t="s">
        <v>123</v>
      </c>
      <c r="H46" s="5" t="s">
        <v>15</v>
      </c>
      <c r="I46" s="25">
        <v>3391.5</v>
      </c>
      <c r="J46" s="23">
        <f t="shared" si="31"/>
        <v>223.125</v>
      </c>
      <c r="K46" s="15">
        <f t="shared" si="27"/>
        <v>184</v>
      </c>
      <c r="L46" s="15">
        <f t="shared" si="32"/>
        <v>2.5205479452054793</v>
      </c>
      <c r="M46" s="31">
        <f t="shared" si="33"/>
        <v>562.39726027397262</v>
      </c>
      <c r="N46" s="31">
        <f t="shared" si="34"/>
        <v>609.46849315068494</v>
      </c>
      <c r="O46" s="15">
        <f t="shared" si="28"/>
        <v>-47.071232876712315</v>
      </c>
      <c r="P46" s="23">
        <f t="shared" si="29"/>
        <v>562.39726027397262</v>
      </c>
      <c r="T46" s="15">
        <f t="shared" si="30"/>
        <v>562.39726027397262</v>
      </c>
      <c r="U46" s="1">
        <v>2957069774</v>
      </c>
      <c r="V46" s="5" t="s">
        <v>339</v>
      </c>
      <c r="W46" s="10" t="s">
        <v>340</v>
      </c>
      <c r="X46" s="6" t="s">
        <v>341</v>
      </c>
      <c r="Z46" s="27" t="s">
        <v>299</v>
      </c>
      <c r="AE46" s="31"/>
      <c r="AF46" s="31"/>
      <c r="AG46" s="31"/>
      <c r="AH46" s="31"/>
    </row>
    <row r="47" spans="2:34" s="27" customFormat="1" ht="15.75">
      <c r="B47" s="6">
        <v>65</v>
      </c>
      <c r="C47" s="7" t="s">
        <v>124</v>
      </c>
      <c r="D47" s="4" t="s">
        <v>125</v>
      </c>
      <c r="E47" s="4" t="s">
        <v>116</v>
      </c>
      <c r="F47" s="5" t="s">
        <v>13</v>
      </c>
      <c r="G47" s="5" t="s">
        <v>126</v>
      </c>
      <c r="H47" s="5" t="s">
        <v>19</v>
      </c>
      <c r="I47" s="25">
        <v>2866.5</v>
      </c>
      <c r="J47" s="23">
        <f t="shared" si="31"/>
        <v>188.58552631578948</v>
      </c>
      <c r="K47" s="15">
        <f t="shared" si="27"/>
        <v>184</v>
      </c>
      <c r="L47" s="15">
        <f t="shared" si="32"/>
        <v>2.5205479452054793</v>
      </c>
      <c r="M47" s="31">
        <f t="shared" si="33"/>
        <v>475.33886085075704</v>
      </c>
      <c r="N47" s="31">
        <f t="shared" si="34"/>
        <v>609.46849315068494</v>
      </c>
      <c r="O47" s="15">
        <f t="shared" si="28"/>
        <v>-134.12963229992789</v>
      </c>
      <c r="P47" s="23">
        <f t="shared" si="29"/>
        <v>475.33886085075704</v>
      </c>
      <c r="T47" s="15">
        <f t="shared" si="30"/>
        <v>475.33886085075704</v>
      </c>
      <c r="U47" s="24">
        <v>2993595617</v>
      </c>
      <c r="V47" s="5" t="s">
        <v>342</v>
      </c>
      <c r="W47" s="5" t="s">
        <v>343</v>
      </c>
      <c r="X47" s="6" t="s">
        <v>344</v>
      </c>
      <c r="Z47" s="27" t="s">
        <v>299</v>
      </c>
      <c r="AE47" s="31"/>
      <c r="AF47" s="31"/>
      <c r="AG47" s="31"/>
      <c r="AH47" s="31"/>
    </row>
    <row r="48" spans="2:34" s="27" customFormat="1" ht="15.75">
      <c r="B48" s="6">
        <v>66</v>
      </c>
      <c r="C48" s="7" t="s">
        <v>127</v>
      </c>
      <c r="D48" s="4" t="s">
        <v>125</v>
      </c>
      <c r="E48" s="4" t="s">
        <v>116</v>
      </c>
      <c r="F48" s="5" t="s">
        <v>13</v>
      </c>
      <c r="G48" s="5" t="s">
        <v>128</v>
      </c>
      <c r="H48" s="5" t="s">
        <v>19</v>
      </c>
      <c r="I48" s="25">
        <v>2866.5</v>
      </c>
      <c r="J48" s="23">
        <f t="shared" si="31"/>
        <v>188.58552631578948</v>
      </c>
      <c r="K48" s="15">
        <f t="shared" si="27"/>
        <v>184</v>
      </c>
      <c r="L48" s="15">
        <f t="shared" si="32"/>
        <v>2.5205479452054793</v>
      </c>
      <c r="M48" s="31">
        <f t="shared" si="33"/>
        <v>475.33886085075704</v>
      </c>
      <c r="N48" s="31">
        <f t="shared" si="34"/>
        <v>609.46849315068494</v>
      </c>
      <c r="O48" s="15">
        <f t="shared" si="28"/>
        <v>-134.12963229992789</v>
      </c>
      <c r="P48" s="23">
        <f t="shared" si="29"/>
        <v>475.33886085075704</v>
      </c>
      <c r="T48" s="15">
        <f t="shared" si="30"/>
        <v>475.33886085075704</v>
      </c>
      <c r="U48" s="24">
        <v>2980283193</v>
      </c>
      <c r="V48" s="5" t="s">
        <v>345</v>
      </c>
      <c r="W48" s="5" t="s">
        <v>346</v>
      </c>
      <c r="X48" s="6" t="s">
        <v>347</v>
      </c>
      <c r="Z48" s="27" t="s">
        <v>299</v>
      </c>
      <c r="AE48" s="31"/>
      <c r="AF48" s="31"/>
      <c r="AG48" s="31"/>
      <c r="AH48" s="31"/>
    </row>
    <row r="49" spans="2:36" s="27" customFormat="1" ht="15.75">
      <c r="B49" s="6">
        <v>67</v>
      </c>
      <c r="C49" s="7" t="s">
        <v>129</v>
      </c>
      <c r="D49" s="4" t="s">
        <v>125</v>
      </c>
      <c r="E49" s="4" t="s">
        <v>116</v>
      </c>
      <c r="F49" s="5" t="s">
        <v>13</v>
      </c>
      <c r="G49" s="5" t="s">
        <v>130</v>
      </c>
      <c r="H49" s="5" t="s">
        <v>19</v>
      </c>
      <c r="I49" s="25">
        <v>2866.5</v>
      </c>
      <c r="J49" s="23">
        <f t="shared" si="31"/>
        <v>188.58552631578948</v>
      </c>
      <c r="K49" s="15">
        <f t="shared" si="27"/>
        <v>184</v>
      </c>
      <c r="L49" s="15">
        <f t="shared" si="32"/>
        <v>2.5205479452054793</v>
      </c>
      <c r="M49" s="31">
        <f t="shared" si="33"/>
        <v>475.33886085075704</v>
      </c>
      <c r="N49" s="31">
        <f t="shared" si="34"/>
        <v>609.46849315068494</v>
      </c>
      <c r="O49" s="15">
        <f t="shared" si="28"/>
        <v>-134.12963229992789</v>
      </c>
      <c r="P49" s="23">
        <f t="shared" si="29"/>
        <v>475.33886085075704</v>
      </c>
      <c r="T49" s="15">
        <f t="shared" si="30"/>
        <v>475.33886085075704</v>
      </c>
      <c r="U49" s="24">
        <v>2937557795</v>
      </c>
      <c r="V49" s="5" t="s">
        <v>348</v>
      </c>
      <c r="W49" s="5" t="s">
        <v>349</v>
      </c>
      <c r="X49" s="6" t="s">
        <v>321</v>
      </c>
      <c r="Z49" s="27" t="s">
        <v>299</v>
      </c>
      <c r="AE49" s="31"/>
      <c r="AF49" s="31"/>
      <c r="AG49" s="31"/>
      <c r="AH49" s="31"/>
    </row>
    <row r="50" spans="2:36" s="27" customFormat="1" ht="15.75">
      <c r="B50" s="6">
        <v>68</v>
      </c>
      <c r="C50" s="7" t="s">
        <v>131</v>
      </c>
      <c r="D50" s="4" t="s">
        <v>125</v>
      </c>
      <c r="E50" s="4" t="s">
        <v>116</v>
      </c>
      <c r="F50" s="5" t="s">
        <v>13</v>
      </c>
      <c r="G50" s="5" t="s">
        <v>132</v>
      </c>
      <c r="H50" s="5" t="s">
        <v>19</v>
      </c>
      <c r="I50" s="25">
        <v>2866.5</v>
      </c>
      <c r="J50" s="23">
        <f t="shared" si="31"/>
        <v>188.58552631578948</v>
      </c>
      <c r="K50" s="15">
        <f t="shared" si="27"/>
        <v>184</v>
      </c>
      <c r="L50" s="15">
        <f t="shared" si="32"/>
        <v>2.5205479452054793</v>
      </c>
      <c r="M50" s="31">
        <f t="shared" si="33"/>
        <v>475.33886085075704</v>
      </c>
      <c r="N50" s="31">
        <f t="shared" si="34"/>
        <v>609.46849315068494</v>
      </c>
      <c r="O50" s="15">
        <f t="shared" si="28"/>
        <v>-134.12963229992789</v>
      </c>
      <c r="P50" s="23">
        <f t="shared" si="29"/>
        <v>475.33886085075704</v>
      </c>
      <c r="T50" s="15">
        <f t="shared" si="30"/>
        <v>475.33886085075704</v>
      </c>
      <c r="U50" s="29" t="s">
        <v>350</v>
      </c>
      <c r="V50" s="10"/>
      <c r="W50" s="10" t="s">
        <v>351</v>
      </c>
      <c r="X50" s="6" t="s">
        <v>352</v>
      </c>
      <c r="Z50" s="27" t="s">
        <v>299</v>
      </c>
      <c r="AE50" s="31"/>
      <c r="AF50" s="31"/>
      <c r="AG50" s="31"/>
      <c r="AH50" s="31"/>
    </row>
    <row r="51" spans="2:36" s="27" customFormat="1" ht="15.75">
      <c r="B51" s="6">
        <v>69</v>
      </c>
      <c r="C51" s="7" t="s">
        <v>133</v>
      </c>
      <c r="D51" s="4" t="s">
        <v>125</v>
      </c>
      <c r="E51" s="4" t="s">
        <v>116</v>
      </c>
      <c r="F51" s="5" t="s">
        <v>13</v>
      </c>
      <c r="G51" s="5" t="s">
        <v>134</v>
      </c>
      <c r="H51" s="5" t="s">
        <v>19</v>
      </c>
      <c r="I51" s="25">
        <v>2866.5</v>
      </c>
      <c r="J51" s="23">
        <f t="shared" si="31"/>
        <v>188.58552631578948</v>
      </c>
      <c r="K51" s="15">
        <f t="shared" si="27"/>
        <v>184</v>
      </c>
      <c r="L51" s="15">
        <f t="shared" si="32"/>
        <v>2.5205479452054793</v>
      </c>
      <c r="M51" s="31">
        <f t="shared" si="33"/>
        <v>475.33886085075704</v>
      </c>
      <c r="N51" s="31">
        <f t="shared" si="34"/>
        <v>609.46849315068494</v>
      </c>
      <c r="O51" s="15">
        <f t="shared" si="28"/>
        <v>-134.12963229992789</v>
      </c>
      <c r="P51" s="23">
        <f t="shared" si="29"/>
        <v>475.33886085075704</v>
      </c>
      <c r="T51" s="15">
        <f t="shared" si="30"/>
        <v>475.33886085075704</v>
      </c>
      <c r="U51" s="24">
        <v>2893136620</v>
      </c>
      <c r="V51" s="5" t="s">
        <v>353</v>
      </c>
      <c r="W51" s="5" t="s">
        <v>354</v>
      </c>
      <c r="X51" s="6" t="s">
        <v>247</v>
      </c>
      <c r="Z51" s="27" t="s">
        <v>299</v>
      </c>
      <c r="AE51" s="31"/>
      <c r="AF51" s="31"/>
      <c r="AG51" s="31"/>
      <c r="AH51" s="31"/>
    </row>
    <row r="52" spans="2:36" s="27" customFormat="1" ht="15.75">
      <c r="B52" s="6">
        <v>70</v>
      </c>
      <c r="C52" s="7" t="s">
        <v>135</v>
      </c>
      <c r="D52" s="4" t="s">
        <v>136</v>
      </c>
      <c r="E52" s="4" t="s">
        <v>116</v>
      </c>
      <c r="F52" s="5" t="s">
        <v>13</v>
      </c>
      <c r="G52" s="5" t="s">
        <v>137</v>
      </c>
      <c r="H52" s="5" t="s">
        <v>19</v>
      </c>
      <c r="I52" s="25">
        <v>2866.5</v>
      </c>
      <c r="J52" s="23">
        <f t="shared" si="31"/>
        <v>188.58552631578948</v>
      </c>
      <c r="K52" s="15">
        <f t="shared" si="27"/>
        <v>184</v>
      </c>
      <c r="L52" s="15">
        <f t="shared" si="32"/>
        <v>2.5205479452054793</v>
      </c>
      <c r="M52" s="31">
        <f t="shared" si="33"/>
        <v>475.33886085075704</v>
      </c>
      <c r="N52" s="31">
        <f t="shared" si="34"/>
        <v>609.46849315068494</v>
      </c>
      <c r="O52" s="15">
        <f t="shared" si="28"/>
        <v>-134.12963229992789</v>
      </c>
      <c r="P52" s="23">
        <f t="shared" si="29"/>
        <v>475.33886085075704</v>
      </c>
      <c r="T52" s="15">
        <f t="shared" si="30"/>
        <v>475.33886085075704</v>
      </c>
      <c r="U52" s="6">
        <v>1437957130</v>
      </c>
      <c r="V52" s="5" t="s">
        <v>355</v>
      </c>
      <c r="W52" s="28" t="s">
        <v>356</v>
      </c>
      <c r="X52" s="6" t="s">
        <v>251</v>
      </c>
      <c r="Z52" s="27" t="s">
        <v>299</v>
      </c>
      <c r="AE52" s="31"/>
      <c r="AF52" s="31"/>
      <c r="AG52" s="31"/>
      <c r="AH52" s="31"/>
    </row>
    <row r="53" spans="2:36" s="27" customFormat="1" ht="15.75">
      <c r="B53" s="6">
        <v>71</v>
      </c>
      <c r="C53" s="7" t="s">
        <v>138</v>
      </c>
      <c r="D53" s="4" t="s">
        <v>139</v>
      </c>
      <c r="E53" s="4" t="s">
        <v>116</v>
      </c>
      <c r="F53" s="5" t="s">
        <v>13</v>
      </c>
      <c r="G53" s="5" t="s">
        <v>140</v>
      </c>
      <c r="H53" s="5" t="s">
        <v>19</v>
      </c>
      <c r="I53" s="36">
        <v>3225.85</v>
      </c>
      <c r="J53" s="23">
        <f t="shared" si="31"/>
        <v>212.22697368421052</v>
      </c>
      <c r="K53" s="15">
        <f t="shared" si="27"/>
        <v>184</v>
      </c>
      <c r="L53" s="15">
        <f t="shared" si="32"/>
        <v>2.5205479452054793</v>
      </c>
      <c r="M53" s="31">
        <f t="shared" si="33"/>
        <v>534.92826243691411</v>
      </c>
      <c r="N53" s="31">
        <f t="shared" si="34"/>
        <v>609.46849315068494</v>
      </c>
      <c r="O53" s="15">
        <f t="shared" si="28"/>
        <v>-74.540230713770825</v>
      </c>
      <c r="P53" s="23">
        <f t="shared" si="29"/>
        <v>534.92826243691411</v>
      </c>
      <c r="T53" s="15">
        <f t="shared" si="30"/>
        <v>534.92826243691411</v>
      </c>
      <c r="U53" s="24">
        <v>2895140765</v>
      </c>
      <c r="V53" s="5" t="s">
        <v>357</v>
      </c>
      <c r="W53" s="5" t="s">
        <v>358</v>
      </c>
      <c r="X53" s="6" t="s">
        <v>359</v>
      </c>
      <c r="Z53" s="27" t="s">
        <v>299</v>
      </c>
      <c r="AE53" s="31"/>
      <c r="AF53" s="31"/>
      <c r="AG53" s="31"/>
      <c r="AH53" s="31"/>
    </row>
    <row r="54" spans="2:36" s="27" customFormat="1" ht="15.75">
      <c r="B54" s="6">
        <v>72</v>
      </c>
      <c r="C54" s="7" t="s">
        <v>141</v>
      </c>
      <c r="D54" s="4" t="s">
        <v>139</v>
      </c>
      <c r="E54" s="4" t="s">
        <v>116</v>
      </c>
      <c r="F54" s="5" t="s">
        <v>13</v>
      </c>
      <c r="G54" s="5" t="s">
        <v>142</v>
      </c>
      <c r="H54" s="5" t="s">
        <v>19</v>
      </c>
      <c r="I54" s="36">
        <v>3225.85</v>
      </c>
      <c r="J54" s="23">
        <f t="shared" si="31"/>
        <v>212.22697368421052</v>
      </c>
      <c r="K54" s="15">
        <f t="shared" si="27"/>
        <v>184</v>
      </c>
      <c r="L54" s="15">
        <f t="shared" si="32"/>
        <v>2.5205479452054793</v>
      </c>
      <c r="M54" s="31">
        <f t="shared" si="33"/>
        <v>534.92826243691411</v>
      </c>
      <c r="N54" s="31">
        <f t="shared" si="34"/>
        <v>609.46849315068494</v>
      </c>
      <c r="O54" s="15">
        <f t="shared" si="28"/>
        <v>-74.540230713770825</v>
      </c>
      <c r="P54" s="23">
        <f t="shared" si="29"/>
        <v>534.92826243691411</v>
      </c>
      <c r="T54" s="15">
        <f t="shared" si="30"/>
        <v>534.92826243691411</v>
      </c>
      <c r="U54" s="24">
        <v>2997864442</v>
      </c>
      <c r="V54" s="5" t="s">
        <v>360</v>
      </c>
      <c r="W54" s="28" t="s">
        <v>361</v>
      </c>
      <c r="X54" s="6" t="s">
        <v>254</v>
      </c>
      <c r="Z54" s="27" t="s">
        <v>299</v>
      </c>
    </row>
    <row r="55" spans="2:36" s="27" customFormat="1" ht="15.75">
      <c r="B55" s="6">
        <v>73</v>
      </c>
      <c r="C55" s="7" t="s">
        <v>143</v>
      </c>
      <c r="D55" s="4" t="s">
        <v>139</v>
      </c>
      <c r="E55" s="4" t="s">
        <v>116</v>
      </c>
      <c r="F55" s="5" t="s">
        <v>13</v>
      </c>
      <c r="G55" s="5" t="s">
        <v>144</v>
      </c>
      <c r="H55" s="5" t="s">
        <v>19</v>
      </c>
      <c r="I55" s="36">
        <v>3225.85</v>
      </c>
      <c r="J55" s="23">
        <f t="shared" si="31"/>
        <v>212.22697368421052</v>
      </c>
      <c r="K55" s="15">
        <f t="shared" si="27"/>
        <v>184</v>
      </c>
      <c r="L55" s="15">
        <f t="shared" si="32"/>
        <v>2.5205479452054793</v>
      </c>
      <c r="M55" s="31">
        <f t="shared" si="33"/>
        <v>534.92826243691411</v>
      </c>
      <c r="N55" s="31">
        <f t="shared" si="34"/>
        <v>609.46849315068494</v>
      </c>
      <c r="O55" s="15">
        <f t="shared" si="28"/>
        <v>-74.540230713770825</v>
      </c>
      <c r="P55" s="23">
        <f t="shared" si="29"/>
        <v>534.92826243691411</v>
      </c>
      <c r="T55" s="15">
        <f t="shared" si="30"/>
        <v>534.92826243691411</v>
      </c>
      <c r="U55" s="24">
        <v>2757273150</v>
      </c>
      <c r="V55" s="1" t="s">
        <v>362</v>
      </c>
      <c r="W55" s="5" t="s">
        <v>363</v>
      </c>
      <c r="X55" s="6" t="s">
        <v>247</v>
      </c>
      <c r="Z55" s="27" t="s">
        <v>299</v>
      </c>
    </row>
    <row r="56" spans="2:36" s="27" customFormat="1" ht="15.75">
      <c r="B56" s="6">
        <v>75</v>
      </c>
      <c r="C56" s="7" t="s">
        <v>146</v>
      </c>
      <c r="D56" s="4" t="s">
        <v>17</v>
      </c>
      <c r="E56" s="4" t="s">
        <v>145</v>
      </c>
      <c r="F56" s="5" t="s">
        <v>13</v>
      </c>
      <c r="G56" s="5" t="s">
        <v>147</v>
      </c>
      <c r="H56" s="5" t="s">
        <v>19</v>
      </c>
      <c r="I56" s="21">
        <v>2730</v>
      </c>
      <c r="J56" s="23">
        <f t="shared" si="31"/>
        <v>179.60526315789474</v>
      </c>
      <c r="K56" s="15">
        <f t="shared" si="27"/>
        <v>184</v>
      </c>
      <c r="L56" s="15">
        <f t="shared" si="32"/>
        <v>2.5205479452054793</v>
      </c>
      <c r="M56" s="31">
        <f t="shared" si="33"/>
        <v>452.70367700072097</v>
      </c>
      <c r="N56" s="31">
        <f t="shared" si="34"/>
        <v>609.46849315068494</v>
      </c>
      <c r="O56" s="15">
        <f t="shared" si="28"/>
        <v>-156.76481614996396</v>
      </c>
      <c r="P56" s="23">
        <f t="shared" si="29"/>
        <v>452.70367700072097</v>
      </c>
      <c r="T56" s="15">
        <f t="shared" si="30"/>
        <v>452.70367700072097</v>
      </c>
      <c r="U56" s="24"/>
      <c r="V56" s="10" t="s">
        <v>364</v>
      </c>
      <c r="W56" s="10" t="s">
        <v>365</v>
      </c>
      <c r="X56" s="6" t="s">
        <v>366</v>
      </c>
      <c r="Z56" s="27" t="s">
        <v>299</v>
      </c>
      <c r="AD56" s="31"/>
      <c r="AE56" s="31"/>
      <c r="AF56" s="31"/>
      <c r="AG56" s="31"/>
      <c r="AH56" s="31"/>
      <c r="AI56" s="31"/>
      <c r="AJ56" s="31"/>
    </row>
    <row r="57" spans="2:36" s="27" customFormat="1" ht="15.75">
      <c r="B57" s="6">
        <v>76</v>
      </c>
      <c r="C57" s="7" t="s">
        <v>148</v>
      </c>
      <c r="D57" s="4" t="s">
        <v>149</v>
      </c>
      <c r="E57" s="4" t="s">
        <v>145</v>
      </c>
      <c r="F57" s="5" t="s">
        <v>13</v>
      </c>
      <c r="G57" s="5" t="s">
        <v>150</v>
      </c>
      <c r="H57" s="5" t="s">
        <v>15</v>
      </c>
      <c r="I57" s="23">
        <v>3554.24</v>
      </c>
      <c r="J57" s="23">
        <f t="shared" si="31"/>
        <v>233.83157894736843</v>
      </c>
      <c r="K57" s="15">
        <f t="shared" si="27"/>
        <v>184</v>
      </c>
      <c r="L57" s="15">
        <f t="shared" si="32"/>
        <v>2.5205479452054793</v>
      </c>
      <c r="M57" s="31">
        <f t="shared" si="33"/>
        <v>589.38370583994231</v>
      </c>
      <c r="N57" s="31">
        <f t="shared" si="34"/>
        <v>609.46849315068494</v>
      </c>
      <c r="O57" s="15">
        <f t="shared" si="28"/>
        <v>-20.084787310742627</v>
      </c>
      <c r="P57" s="23">
        <f t="shared" si="29"/>
        <v>589.38370583994231</v>
      </c>
      <c r="T57" s="15">
        <f t="shared" si="30"/>
        <v>589.38370583994231</v>
      </c>
      <c r="U57" s="24">
        <v>2937558015</v>
      </c>
      <c r="V57" s="5" t="s">
        <v>367</v>
      </c>
      <c r="W57" s="5" t="s">
        <v>368</v>
      </c>
      <c r="X57" s="6" t="s">
        <v>247</v>
      </c>
      <c r="Z57" s="27" t="s">
        <v>299</v>
      </c>
      <c r="AE57" s="31"/>
      <c r="AF57" s="31"/>
      <c r="AG57" s="31"/>
      <c r="AH57" s="31"/>
    </row>
    <row r="58" spans="2:36" s="27" customFormat="1" ht="15.75">
      <c r="B58" s="6">
        <v>77</v>
      </c>
      <c r="C58" s="7" t="s">
        <v>151</v>
      </c>
      <c r="D58" s="4" t="s">
        <v>152</v>
      </c>
      <c r="E58" s="4" t="s">
        <v>145</v>
      </c>
      <c r="F58" s="5" t="s">
        <v>13</v>
      </c>
      <c r="G58" s="5" t="s">
        <v>153</v>
      </c>
      <c r="H58" s="5" t="s">
        <v>19</v>
      </c>
      <c r="I58" s="25">
        <v>2987.45</v>
      </c>
      <c r="J58" s="23">
        <f t="shared" si="31"/>
        <v>196.54276315789474</v>
      </c>
      <c r="K58" s="15">
        <f t="shared" si="27"/>
        <v>184</v>
      </c>
      <c r="L58" s="15">
        <f t="shared" si="32"/>
        <v>2.5205479452054793</v>
      </c>
      <c r="M58" s="31">
        <f t="shared" si="33"/>
        <v>495.39545782263878</v>
      </c>
      <c r="N58" s="31">
        <f t="shared" si="34"/>
        <v>609.46849315068494</v>
      </c>
      <c r="O58" s="15">
        <f t="shared" si="28"/>
        <v>-114.07303532804616</v>
      </c>
      <c r="P58" s="23">
        <f t="shared" si="29"/>
        <v>495.39545782263878</v>
      </c>
      <c r="Q58" s="6"/>
      <c r="R58" s="6"/>
      <c r="S58" s="6"/>
      <c r="T58" s="15">
        <f t="shared" si="30"/>
        <v>495.39545782263878</v>
      </c>
      <c r="U58" s="24">
        <v>2744843398</v>
      </c>
      <c r="V58" s="5" t="s">
        <v>369</v>
      </c>
      <c r="W58" s="5" t="s">
        <v>370</v>
      </c>
      <c r="X58" s="6" t="s">
        <v>371</v>
      </c>
      <c r="Y58" s="6"/>
      <c r="Z58" s="27" t="s">
        <v>299</v>
      </c>
      <c r="AE58" s="31"/>
      <c r="AF58" s="31"/>
      <c r="AG58" s="31"/>
      <c r="AH58" s="31"/>
    </row>
    <row r="59" spans="2:36" s="27" customFormat="1" ht="15.75">
      <c r="B59" s="6">
        <v>78</v>
      </c>
      <c r="C59" s="7" t="s">
        <v>154</v>
      </c>
      <c r="D59" s="4" t="s">
        <v>152</v>
      </c>
      <c r="E59" s="4" t="s">
        <v>145</v>
      </c>
      <c r="F59" s="5" t="s">
        <v>13</v>
      </c>
      <c r="G59" s="5" t="s">
        <v>155</v>
      </c>
      <c r="H59" s="5" t="s">
        <v>19</v>
      </c>
      <c r="I59" s="25">
        <v>2987.45</v>
      </c>
      <c r="J59" s="23">
        <f t="shared" si="31"/>
        <v>196.54276315789474</v>
      </c>
      <c r="K59" s="15">
        <f t="shared" si="27"/>
        <v>184</v>
      </c>
      <c r="L59" s="15">
        <f t="shared" si="32"/>
        <v>2.5205479452054793</v>
      </c>
      <c r="M59" s="31">
        <f t="shared" si="33"/>
        <v>495.39545782263878</v>
      </c>
      <c r="N59" s="31">
        <f t="shared" si="34"/>
        <v>609.46849315068494</v>
      </c>
      <c r="O59" s="15">
        <f t="shared" si="28"/>
        <v>-114.07303532804616</v>
      </c>
      <c r="P59" s="23">
        <f t="shared" si="29"/>
        <v>495.39545782263878</v>
      </c>
      <c r="Q59" s="6"/>
      <c r="R59" s="6"/>
      <c r="S59" s="6"/>
      <c r="T59" s="15">
        <f t="shared" si="30"/>
        <v>495.39545782263878</v>
      </c>
      <c r="U59" s="24">
        <v>2791022792</v>
      </c>
      <c r="V59" s="5" t="s">
        <v>372</v>
      </c>
      <c r="W59" s="5" t="s">
        <v>373</v>
      </c>
      <c r="X59" s="6" t="s">
        <v>257</v>
      </c>
      <c r="Y59" s="6"/>
      <c r="Z59" s="27" t="s">
        <v>299</v>
      </c>
      <c r="AE59" s="31"/>
      <c r="AF59" s="31"/>
      <c r="AG59" s="31"/>
      <c r="AH59" s="31"/>
      <c r="AI59" s="31"/>
    </row>
    <row r="60" spans="2:36" s="27" customFormat="1" ht="15.75">
      <c r="B60" s="6">
        <v>79</v>
      </c>
      <c r="C60" s="7" t="s">
        <v>156</v>
      </c>
      <c r="D60" s="7" t="s">
        <v>152</v>
      </c>
      <c r="E60" s="4" t="s">
        <v>145</v>
      </c>
      <c r="F60" s="5" t="s">
        <v>13</v>
      </c>
      <c r="G60" s="5" t="s">
        <v>157</v>
      </c>
      <c r="H60" s="5" t="s">
        <v>19</v>
      </c>
      <c r="I60" s="25">
        <v>2752</v>
      </c>
      <c r="J60" s="23">
        <f t="shared" si="31"/>
        <v>181.05263157894737</v>
      </c>
      <c r="K60" s="15">
        <f t="shared" si="27"/>
        <v>184</v>
      </c>
      <c r="L60" s="15">
        <f t="shared" si="32"/>
        <v>2.5205479452054793</v>
      </c>
      <c r="M60" s="31">
        <f t="shared" si="33"/>
        <v>456.35183850036049</v>
      </c>
      <c r="N60" s="31">
        <f t="shared" si="34"/>
        <v>609.46849315068494</v>
      </c>
      <c r="O60" s="15">
        <f t="shared" si="28"/>
        <v>-153.11665465032445</v>
      </c>
      <c r="P60" s="23">
        <f t="shared" si="29"/>
        <v>456.35183850036049</v>
      </c>
      <c r="T60" s="15">
        <f t="shared" si="30"/>
        <v>456.35183850036049</v>
      </c>
      <c r="U60" s="24">
        <v>2937557965</v>
      </c>
      <c r="V60" s="28" t="s">
        <v>374</v>
      </c>
      <c r="W60" s="28" t="s">
        <v>375</v>
      </c>
      <c r="X60" s="6" t="s">
        <v>376</v>
      </c>
      <c r="Z60" s="27" t="s">
        <v>299</v>
      </c>
      <c r="AE60" s="31"/>
      <c r="AF60" s="31"/>
      <c r="AG60" s="31"/>
      <c r="AH60" s="31"/>
    </row>
    <row r="61" spans="2:36" s="27" customFormat="1" ht="15.75">
      <c r="B61" s="6">
        <v>80</v>
      </c>
      <c r="C61" s="7" t="s">
        <v>158</v>
      </c>
      <c r="D61" s="4" t="s">
        <v>159</v>
      </c>
      <c r="E61" s="4" t="s">
        <v>145</v>
      </c>
      <c r="F61" s="5" t="s">
        <v>13</v>
      </c>
      <c r="G61" s="5" t="s">
        <v>160</v>
      </c>
      <c r="H61" s="5" t="s">
        <v>15</v>
      </c>
      <c r="I61" s="25">
        <v>4569.1499999999996</v>
      </c>
      <c r="J61" s="23">
        <f t="shared" si="31"/>
        <v>300.60197368421052</v>
      </c>
      <c r="K61" s="15">
        <f>31+31+30+31+30+31</f>
        <v>184</v>
      </c>
      <c r="L61" s="15">
        <f t="shared" si="32"/>
        <v>2.5205479452054793</v>
      </c>
      <c r="M61" s="31">
        <v>725.21</v>
      </c>
      <c r="N61" s="31">
        <f t="shared" si="34"/>
        <v>609.46849315068494</v>
      </c>
      <c r="O61" s="15">
        <f t="shared" si="28"/>
        <v>115.7415068493151</v>
      </c>
      <c r="P61" s="23">
        <f t="shared" si="29"/>
        <v>725.21</v>
      </c>
      <c r="Q61" s="31">
        <v>18.518641095890416</v>
      </c>
      <c r="T61" s="15">
        <f t="shared" si="30"/>
        <v>706.69135890410962</v>
      </c>
      <c r="U61" s="24">
        <v>2923763366</v>
      </c>
      <c r="V61" s="1" t="s">
        <v>377</v>
      </c>
      <c r="W61" s="28" t="s">
        <v>378</v>
      </c>
      <c r="X61" s="6" t="s">
        <v>379</v>
      </c>
      <c r="Z61" s="27" t="s">
        <v>299</v>
      </c>
    </row>
    <row r="62" spans="2:36" s="27" customFormat="1" ht="15.75">
      <c r="B62" s="6">
        <v>81</v>
      </c>
      <c r="C62" s="7" t="s">
        <v>161</v>
      </c>
      <c r="D62" s="4" t="s">
        <v>159</v>
      </c>
      <c r="E62" s="4" t="s">
        <v>145</v>
      </c>
      <c r="F62" s="5" t="s">
        <v>13</v>
      </c>
      <c r="G62" s="5" t="s">
        <v>162</v>
      </c>
      <c r="H62" s="5" t="s">
        <v>15</v>
      </c>
      <c r="I62" s="25">
        <v>5340.5</v>
      </c>
      <c r="J62" s="23">
        <f t="shared" si="31"/>
        <v>351.34868421052636</v>
      </c>
      <c r="K62" s="15">
        <f>31+31+30+31+30+31</f>
        <v>184</v>
      </c>
      <c r="L62" s="15">
        <f t="shared" si="32"/>
        <v>2.5205479452054793</v>
      </c>
      <c r="M62" s="31">
        <v>820.61</v>
      </c>
      <c r="N62" s="31">
        <f t="shared" si="34"/>
        <v>609.46849315068494</v>
      </c>
      <c r="O62" s="15">
        <f t="shared" si="28"/>
        <v>211.14150684931508</v>
      </c>
      <c r="P62" s="23">
        <f t="shared" si="29"/>
        <v>820.61</v>
      </c>
      <c r="Q62" s="31">
        <v>37.836558027397132</v>
      </c>
      <c r="T62" s="15">
        <f t="shared" si="30"/>
        <v>782.77344197260288</v>
      </c>
      <c r="U62" s="24">
        <v>2937557825</v>
      </c>
      <c r="V62" s="1" t="s">
        <v>380</v>
      </c>
      <c r="W62" s="28" t="s">
        <v>381</v>
      </c>
      <c r="X62" s="6" t="s">
        <v>382</v>
      </c>
      <c r="Z62" s="27" t="s">
        <v>299</v>
      </c>
    </row>
    <row r="63" spans="2:36" s="27" customFormat="1" ht="15.75">
      <c r="B63" s="6">
        <v>82</v>
      </c>
      <c r="C63" s="7" t="s">
        <v>163</v>
      </c>
      <c r="D63" s="4" t="s">
        <v>164</v>
      </c>
      <c r="E63" s="4" t="s">
        <v>145</v>
      </c>
      <c r="F63" s="5" t="s">
        <v>13</v>
      </c>
      <c r="G63" s="5" t="s">
        <v>165</v>
      </c>
      <c r="H63" s="5" t="s">
        <v>19</v>
      </c>
      <c r="I63" s="25">
        <v>3391.5</v>
      </c>
      <c r="J63" s="23">
        <f t="shared" si="31"/>
        <v>223.125</v>
      </c>
      <c r="K63" s="15">
        <f t="shared" si="27"/>
        <v>184</v>
      </c>
      <c r="L63" s="15">
        <f t="shared" si="32"/>
        <v>2.5205479452054793</v>
      </c>
      <c r="M63" s="31">
        <f t="shared" si="33"/>
        <v>562.39726027397262</v>
      </c>
      <c r="N63" s="31">
        <f t="shared" si="34"/>
        <v>609.46849315068494</v>
      </c>
      <c r="O63" s="15">
        <f t="shared" si="28"/>
        <v>-47.071232876712315</v>
      </c>
      <c r="P63" s="23">
        <f t="shared" si="29"/>
        <v>562.39726027397262</v>
      </c>
      <c r="Q63" s="6"/>
      <c r="R63" s="6"/>
      <c r="S63" s="6"/>
      <c r="T63" s="15">
        <f t="shared" si="30"/>
        <v>562.39726027397262</v>
      </c>
      <c r="U63" s="24">
        <v>2937557523</v>
      </c>
      <c r="V63" s="5" t="s">
        <v>383</v>
      </c>
      <c r="W63" s="5" t="s">
        <v>384</v>
      </c>
      <c r="X63" s="6" t="s">
        <v>321</v>
      </c>
      <c r="Y63" s="6"/>
      <c r="Z63" s="27" t="s">
        <v>299</v>
      </c>
      <c r="AE63" s="31"/>
      <c r="AF63" s="31"/>
      <c r="AG63" s="31"/>
      <c r="AH63" s="31"/>
    </row>
    <row r="64" spans="2:36" s="27" customFormat="1" ht="15.75">
      <c r="B64" s="6">
        <v>83</v>
      </c>
      <c r="C64" s="7" t="s">
        <v>166</v>
      </c>
      <c r="D64" s="4" t="s">
        <v>167</v>
      </c>
      <c r="E64" s="4" t="s">
        <v>145</v>
      </c>
      <c r="F64" s="5" t="s">
        <v>13</v>
      </c>
      <c r="G64" s="5" t="s">
        <v>168</v>
      </c>
      <c r="H64" s="5" t="s">
        <v>40</v>
      </c>
      <c r="I64" s="25">
        <v>2987.45</v>
      </c>
      <c r="J64" s="23">
        <f t="shared" si="31"/>
        <v>196.54276315789474</v>
      </c>
      <c r="K64" s="15">
        <f t="shared" si="27"/>
        <v>184</v>
      </c>
      <c r="L64" s="15">
        <f t="shared" si="32"/>
        <v>2.5205479452054793</v>
      </c>
      <c r="M64" s="31">
        <f t="shared" si="33"/>
        <v>495.39545782263878</v>
      </c>
      <c r="N64" s="31">
        <f t="shared" si="34"/>
        <v>609.46849315068494</v>
      </c>
      <c r="O64" s="15">
        <f t="shared" si="28"/>
        <v>-114.07303532804616</v>
      </c>
      <c r="P64" s="23">
        <f t="shared" si="29"/>
        <v>495.39545782263878</v>
      </c>
      <c r="Q64" s="6"/>
      <c r="R64" s="6"/>
      <c r="S64" s="6"/>
      <c r="T64" s="15">
        <f t="shared" si="30"/>
        <v>495.39545782263878</v>
      </c>
      <c r="U64" s="24">
        <v>2943065359</v>
      </c>
      <c r="V64" s="5" t="s">
        <v>385</v>
      </c>
      <c r="W64" s="5" t="s">
        <v>386</v>
      </c>
      <c r="X64" s="6" t="s">
        <v>282</v>
      </c>
      <c r="Y64" s="6"/>
      <c r="Z64" s="27" t="s">
        <v>299</v>
      </c>
      <c r="AE64" s="31"/>
      <c r="AF64" s="31"/>
      <c r="AG64" s="31"/>
      <c r="AH64" s="31"/>
    </row>
    <row r="65" spans="2:34" s="27" customFormat="1" ht="15.75">
      <c r="B65" s="6">
        <v>84</v>
      </c>
      <c r="C65" s="7" t="s">
        <v>169</v>
      </c>
      <c r="D65" s="4" t="s">
        <v>167</v>
      </c>
      <c r="E65" s="4" t="s">
        <v>145</v>
      </c>
      <c r="F65" s="5" t="s">
        <v>13</v>
      </c>
      <c r="G65" s="5" t="s">
        <v>170</v>
      </c>
      <c r="H65" s="5" t="s">
        <v>40</v>
      </c>
      <c r="I65" s="36">
        <v>2987.45</v>
      </c>
      <c r="J65" s="23">
        <f t="shared" si="31"/>
        <v>196.54276315789474</v>
      </c>
      <c r="K65" s="15">
        <f t="shared" si="27"/>
        <v>184</v>
      </c>
      <c r="L65" s="15">
        <f t="shared" si="32"/>
        <v>2.5205479452054793</v>
      </c>
      <c r="M65" s="31">
        <f t="shared" si="33"/>
        <v>495.39545782263878</v>
      </c>
      <c r="N65" s="31">
        <f t="shared" si="34"/>
        <v>609.46849315068494</v>
      </c>
      <c r="O65" s="15">
        <f t="shared" si="28"/>
        <v>-114.07303532804616</v>
      </c>
      <c r="P65" s="23">
        <f t="shared" si="29"/>
        <v>495.39545782263878</v>
      </c>
      <c r="T65" s="15">
        <f t="shared" si="30"/>
        <v>495.39545782263878</v>
      </c>
      <c r="U65" s="24">
        <v>2793660583</v>
      </c>
      <c r="V65" s="5" t="s">
        <v>387</v>
      </c>
      <c r="W65" s="5" t="s">
        <v>388</v>
      </c>
      <c r="X65" s="6" t="s">
        <v>389</v>
      </c>
      <c r="Z65" s="27" t="s">
        <v>299</v>
      </c>
      <c r="AE65" s="31"/>
      <c r="AF65" s="31"/>
      <c r="AG65" s="31"/>
      <c r="AH65" s="31"/>
    </row>
    <row r="66" spans="2:34" s="27" customFormat="1" ht="15.75">
      <c r="B66" s="6">
        <v>85</v>
      </c>
      <c r="C66" s="7" t="s">
        <v>171</v>
      </c>
      <c r="D66" s="4" t="s">
        <v>172</v>
      </c>
      <c r="E66" s="4" t="s">
        <v>145</v>
      </c>
      <c r="F66" s="5" t="s">
        <v>13</v>
      </c>
      <c r="G66" s="5" t="s">
        <v>173</v>
      </c>
      <c r="H66" s="5" t="s">
        <v>110</v>
      </c>
      <c r="I66" s="25">
        <v>2752</v>
      </c>
      <c r="J66" s="23">
        <f t="shared" si="31"/>
        <v>181.05263157894737</v>
      </c>
      <c r="K66" s="15">
        <f t="shared" si="27"/>
        <v>184</v>
      </c>
      <c r="L66" s="15">
        <f t="shared" si="32"/>
        <v>2.5205479452054793</v>
      </c>
      <c r="M66" s="31">
        <f t="shared" si="33"/>
        <v>456.35183850036049</v>
      </c>
      <c r="N66" s="31">
        <f t="shared" si="34"/>
        <v>609.46849315068494</v>
      </c>
      <c r="O66" s="15">
        <f t="shared" si="28"/>
        <v>-153.11665465032445</v>
      </c>
      <c r="P66" s="23">
        <f t="shared" si="29"/>
        <v>456.35183850036049</v>
      </c>
      <c r="Q66" s="6"/>
      <c r="R66" s="6"/>
      <c r="S66" s="6"/>
      <c r="T66" s="15">
        <f t="shared" si="30"/>
        <v>456.35183850036049</v>
      </c>
      <c r="U66" s="6">
        <v>2881320432</v>
      </c>
      <c r="V66" s="1" t="s">
        <v>390</v>
      </c>
      <c r="W66" s="28" t="s">
        <v>391</v>
      </c>
      <c r="X66" s="6" t="s">
        <v>251</v>
      </c>
      <c r="Y66" s="6"/>
      <c r="Z66" s="27" t="s">
        <v>299</v>
      </c>
      <c r="AE66" s="31"/>
      <c r="AF66" s="31"/>
      <c r="AG66" s="31"/>
      <c r="AH66" s="31"/>
    </row>
    <row r="67" spans="2:34" s="27" customFormat="1" ht="15.75">
      <c r="B67" s="6">
        <v>86</v>
      </c>
      <c r="C67" s="7" t="s">
        <v>174</v>
      </c>
      <c r="D67" s="4" t="s">
        <v>175</v>
      </c>
      <c r="E67" s="4" t="s">
        <v>145</v>
      </c>
      <c r="F67" s="5" t="s">
        <v>13</v>
      </c>
      <c r="G67" s="5" t="s">
        <v>176</v>
      </c>
      <c r="H67" s="5" t="s">
        <v>19</v>
      </c>
      <c r="I67" s="25">
        <v>2752</v>
      </c>
      <c r="J67" s="23">
        <f t="shared" si="31"/>
        <v>181.05263157894737</v>
      </c>
      <c r="K67" s="15">
        <f t="shared" si="27"/>
        <v>184</v>
      </c>
      <c r="L67" s="15">
        <f t="shared" si="32"/>
        <v>2.5205479452054793</v>
      </c>
      <c r="M67" s="31">
        <f t="shared" si="33"/>
        <v>456.35183850036049</v>
      </c>
      <c r="N67" s="31">
        <f t="shared" si="34"/>
        <v>609.46849315068494</v>
      </c>
      <c r="O67" s="15">
        <f t="shared" si="28"/>
        <v>-153.11665465032445</v>
      </c>
      <c r="P67" s="23">
        <f t="shared" si="29"/>
        <v>456.35183850036049</v>
      </c>
      <c r="T67" s="15">
        <f t="shared" si="30"/>
        <v>456.35183850036049</v>
      </c>
      <c r="U67" s="29" t="s">
        <v>392</v>
      </c>
      <c r="V67" s="5" t="s">
        <v>393</v>
      </c>
      <c r="W67" s="28" t="s">
        <v>394</v>
      </c>
      <c r="X67" s="27" t="s">
        <v>251</v>
      </c>
      <c r="Z67" s="27" t="s">
        <v>299</v>
      </c>
    </row>
    <row r="68" spans="2:34" s="27" customFormat="1" ht="15.75">
      <c r="B68" s="6">
        <v>87</v>
      </c>
      <c r="C68" s="7" t="s">
        <v>177</v>
      </c>
      <c r="D68" s="7" t="s">
        <v>178</v>
      </c>
      <c r="E68" s="4" t="s">
        <v>145</v>
      </c>
      <c r="F68" s="5" t="s">
        <v>13</v>
      </c>
      <c r="G68" s="5" t="s">
        <v>179</v>
      </c>
      <c r="H68" s="5" t="s">
        <v>19</v>
      </c>
      <c r="I68" s="25">
        <v>2752</v>
      </c>
      <c r="J68" s="23">
        <f t="shared" si="31"/>
        <v>181.05263157894737</v>
      </c>
      <c r="K68" s="15">
        <f t="shared" si="27"/>
        <v>184</v>
      </c>
      <c r="L68" s="15">
        <f t="shared" si="32"/>
        <v>2.5205479452054793</v>
      </c>
      <c r="M68" s="31">
        <f t="shared" si="33"/>
        <v>456.35183850036049</v>
      </c>
      <c r="N68" s="31">
        <f t="shared" si="34"/>
        <v>609.46849315068494</v>
      </c>
      <c r="O68" s="15">
        <f t="shared" si="28"/>
        <v>-153.11665465032445</v>
      </c>
      <c r="P68" s="23">
        <f t="shared" si="29"/>
        <v>456.35183850036049</v>
      </c>
      <c r="T68" s="15">
        <f t="shared" si="30"/>
        <v>456.35183850036049</v>
      </c>
      <c r="U68" s="24">
        <v>2757258704</v>
      </c>
      <c r="V68" s="1" t="s">
        <v>395</v>
      </c>
      <c r="W68" s="28" t="s">
        <v>396</v>
      </c>
      <c r="X68" s="6" t="s">
        <v>247</v>
      </c>
      <c r="Z68" s="27" t="s">
        <v>299</v>
      </c>
    </row>
    <row r="69" spans="2:34" s="27" customFormat="1" ht="15.75">
      <c r="B69" s="6">
        <v>88</v>
      </c>
      <c r="C69" s="7" t="s">
        <v>180</v>
      </c>
      <c r="D69" s="4" t="s">
        <v>181</v>
      </c>
      <c r="E69" s="4" t="s">
        <v>145</v>
      </c>
      <c r="F69" s="5" t="s">
        <v>13</v>
      </c>
      <c r="G69" s="5" t="s">
        <v>182</v>
      </c>
      <c r="H69" s="5" t="s">
        <v>15</v>
      </c>
      <c r="I69" s="25">
        <v>3096</v>
      </c>
      <c r="J69" s="23">
        <f t="shared" si="31"/>
        <v>203.68421052631581</v>
      </c>
      <c r="K69" s="15">
        <f t="shared" si="27"/>
        <v>184</v>
      </c>
      <c r="L69" s="15">
        <f t="shared" si="32"/>
        <v>2.5205479452054793</v>
      </c>
      <c r="M69" s="31">
        <f t="shared" si="33"/>
        <v>513.39581831290559</v>
      </c>
      <c r="N69" s="31">
        <f t="shared" si="34"/>
        <v>609.46849315068494</v>
      </c>
      <c r="O69" s="15">
        <f t="shared" si="28"/>
        <v>-96.072674837779346</v>
      </c>
      <c r="P69" s="23">
        <f t="shared" si="29"/>
        <v>513.39581831290559</v>
      </c>
      <c r="T69" s="15">
        <f t="shared" si="30"/>
        <v>513.39581831290559</v>
      </c>
      <c r="U69" s="24">
        <v>2937556780</v>
      </c>
      <c r="V69" s="5" t="s">
        <v>397</v>
      </c>
      <c r="W69" s="5" t="s">
        <v>398</v>
      </c>
      <c r="X69" s="6" t="s">
        <v>321</v>
      </c>
      <c r="Z69" s="27" t="s">
        <v>299</v>
      </c>
      <c r="AE69" s="31"/>
      <c r="AF69" s="31"/>
      <c r="AG69" s="31"/>
      <c r="AH69" s="31"/>
    </row>
    <row r="70" spans="2:34" s="27" customFormat="1" ht="15.75">
      <c r="B70" s="6">
        <v>89</v>
      </c>
      <c r="C70" s="7" t="s">
        <v>183</v>
      </c>
      <c r="D70" s="4" t="s">
        <v>184</v>
      </c>
      <c r="E70" s="4" t="s">
        <v>145</v>
      </c>
      <c r="F70" s="5" t="s">
        <v>13</v>
      </c>
      <c r="G70" s="5" t="s">
        <v>185</v>
      </c>
      <c r="H70" s="5" t="s">
        <v>19</v>
      </c>
      <c r="I70" s="25">
        <v>3096</v>
      </c>
      <c r="J70" s="23">
        <f t="shared" si="31"/>
        <v>203.68421052631581</v>
      </c>
      <c r="K70" s="15">
        <f t="shared" si="27"/>
        <v>184</v>
      </c>
      <c r="L70" s="15">
        <f t="shared" si="32"/>
        <v>2.5205479452054793</v>
      </c>
      <c r="M70" s="31">
        <f t="shared" si="33"/>
        <v>513.39581831290559</v>
      </c>
      <c r="N70" s="31">
        <f t="shared" si="34"/>
        <v>609.46849315068494</v>
      </c>
      <c r="O70" s="15">
        <f t="shared" si="28"/>
        <v>-96.072674837779346</v>
      </c>
      <c r="P70" s="23">
        <f t="shared" si="29"/>
        <v>513.39581831290559</v>
      </c>
      <c r="Q70" s="15"/>
      <c r="R70" s="15"/>
      <c r="S70" s="15"/>
      <c r="T70" s="15">
        <f t="shared" si="30"/>
        <v>513.39581831290559</v>
      </c>
      <c r="U70" s="24">
        <v>2937556810</v>
      </c>
      <c r="V70" s="1" t="s">
        <v>399</v>
      </c>
      <c r="W70" s="28" t="s">
        <v>400</v>
      </c>
      <c r="X70" s="6" t="s">
        <v>257</v>
      </c>
      <c r="Y70" s="6"/>
      <c r="Z70" s="27" t="s">
        <v>299</v>
      </c>
      <c r="AE70" s="31"/>
      <c r="AF70" s="31"/>
      <c r="AG70" s="31"/>
      <c r="AH70" s="31"/>
    </row>
    <row r="71" spans="2:34" s="27" customFormat="1" ht="15.75">
      <c r="B71" s="6">
        <v>90</v>
      </c>
      <c r="C71" s="7" t="s">
        <v>186</v>
      </c>
      <c r="D71" s="4" t="s">
        <v>187</v>
      </c>
      <c r="E71" s="4" t="s">
        <v>145</v>
      </c>
      <c r="F71" s="5" t="s">
        <v>13</v>
      </c>
      <c r="G71" s="5" t="s">
        <v>188</v>
      </c>
      <c r="H71" s="5" t="s">
        <v>19</v>
      </c>
      <c r="I71" s="25">
        <v>3554.24</v>
      </c>
      <c r="J71" s="23">
        <f t="shared" si="31"/>
        <v>233.83157894736843</v>
      </c>
      <c r="K71" s="15">
        <f t="shared" si="27"/>
        <v>184</v>
      </c>
      <c r="L71" s="15">
        <f t="shared" si="32"/>
        <v>2.5205479452054793</v>
      </c>
      <c r="M71" s="31">
        <f t="shared" si="33"/>
        <v>589.38370583994231</v>
      </c>
      <c r="N71" s="31">
        <f t="shared" si="34"/>
        <v>609.46849315068494</v>
      </c>
      <c r="O71" s="15">
        <f t="shared" si="28"/>
        <v>-20.084787310742627</v>
      </c>
      <c r="P71" s="23">
        <f t="shared" si="29"/>
        <v>589.38370583994231</v>
      </c>
      <c r="T71" s="15">
        <f t="shared" si="30"/>
        <v>589.38370583994231</v>
      </c>
      <c r="U71" s="24">
        <v>2949423818</v>
      </c>
      <c r="V71" s="5" t="s">
        <v>401</v>
      </c>
      <c r="W71" s="5" t="s">
        <v>402</v>
      </c>
      <c r="X71" s="27" t="s">
        <v>403</v>
      </c>
      <c r="Z71" s="27" t="s">
        <v>299</v>
      </c>
      <c r="AE71" s="31"/>
      <c r="AF71" s="31"/>
      <c r="AG71" s="31"/>
      <c r="AH71" s="31"/>
    </row>
    <row r="72" spans="2:34" s="27" customFormat="1" ht="15.75">
      <c r="B72" s="6">
        <v>91</v>
      </c>
      <c r="C72" s="7" t="s">
        <v>189</v>
      </c>
      <c r="D72" s="4" t="s">
        <v>190</v>
      </c>
      <c r="E72" s="4" t="s">
        <v>145</v>
      </c>
      <c r="F72" s="5" t="s">
        <v>13</v>
      </c>
      <c r="G72" s="5" t="s">
        <v>191</v>
      </c>
      <c r="H72" s="5" t="s">
        <v>19</v>
      </c>
      <c r="I72" s="25">
        <v>2866.5</v>
      </c>
      <c r="J72" s="23">
        <f t="shared" si="31"/>
        <v>188.58552631578948</v>
      </c>
      <c r="K72" s="15">
        <f t="shared" si="27"/>
        <v>184</v>
      </c>
      <c r="L72" s="15">
        <f t="shared" si="32"/>
        <v>2.5205479452054793</v>
      </c>
      <c r="M72" s="31">
        <f t="shared" si="33"/>
        <v>475.33886085075704</v>
      </c>
      <c r="N72" s="31">
        <f t="shared" si="34"/>
        <v>609.46849315068494</v>
      </c>
      <c r="O72" s="15">
        <f t="shared" si="28"/>
        <v>-134.12963229992789</v>
      </c>
      <c r="P72" s="23">
        <f t="shared" si="29"/>
        <v>475.33886085075704</v>
      </c>
      <c r="T72" s="15">
        <f t="shared" si="30"/>
        <v>475.33886085075704</v>
      </c>
      <c r="U72" s="24">
        <v>1482002876</v>
      </c>
      <c r="V72" s="28" t="s">
        <v>404</v>
      </c>
      <c r="W72" s="10" t="s">
        <v>405</v>
      </c>
      <c r="X72" s="6" t="s">
        <v>403</v>
      </c>
      <c r="Z72" s="27" t="s">
        <v>299</v>
      </c>
      <c r="AE72" s="31"/>
      <c r="AF72" s="31"/>
      <c r="AG72" s="31"/>
      <c r="AH72" s="31"/>
    </row>
    <row r="73" spans="2:34" s="27" customFormat="1" ht="15.75">
      <c r="B73" s="6">
        <v>92</v>
      </c>
      <c r="C73" s="7" t="s">
        <v>192</v>
      </c>
      <c r="D73" s="4" t="s">
        <v>175</v>
      </c>
      <c r="E73" s="4" t="s">
        <v>145</v>
      </c>
      <c r="F73" s="5" t="s">
        <v>13</v>
      </c>
      <c r="G73" s="5" t="s">
        <v>193</v>
      </c>
      <c r="H73" s="5" t="s">
        <v>19</v>
      </c>
      <c r="I73" s="25">
        <v>2752</v>
      </c>
      <c r="J73" s="23">
        <f t="shared" si="31"/>
        <v>181.05263157894737</v>
      </c>
      <c r="K73" s="15">
        <f t="shared" si="27"/>
        <v>184</v>
      </c>
      <c r="L73" s="15">
        <f t="shared" si="32"/>
        <v>2.5205479452054793</v>
      </c>
      <c r="M73" s="31">
        <f t="shared" si="33"/>
        <v>456.35183850036049</v>
      </c>
      <c r="N73" s="31">
        <f t="shared" si="34"/>
        <v>609.46849315068494</v>
      </c>
      <c r="O73" s="15">
        <f t="shared" si="28"/>
        <v>-153.11665465032445</v>
      </c>
      <c r="P73" s="23">
        <f t="shared" si="29"/>
        <v>456.35183850036049</v>
      </c>
      <c r="T73" s="15">
        <f t="shared" si="30"/>
        <v>456.35183850036049</v>
      </c>
      <c r="U73" s="24">
        <v>2867730926</v>
      </c>
      <c r="V73" s="28" t="s">
        <v>406</v>
      </c>
      <c r="W73" s="10" t="s">
        <v>407</v>
      </c>
      <c r="X73" s="6" t="s">
        <v>310</v>
      </c>
      <c r="Z73" s="27" t="s">
        <v>299</v>
      </c>
      <c r="AE73" s="31"/>
      <c r="AF73" s="31"/>
      <c r="AG73" s="31"/>
      <c r="AH73" s="31"/>
    </row>
    <row r="74" spans="2:34" s="27" customFormat="1" ht="15.75">
      <c r="B74" s="6">
        <v>93</v>
      </c>
      <c r="C74" s="7" t="s">
        <v>194</v>
      </c>
      <c r="D74" s="4" t="s">
        <v>175</v>
      </c>
      <c r="E74" s="4" t="s">
        <v>145</v>
      </c>
      <c r="F74" s="5" t="s">
        <v>13</v>
      </c>
      <c r="G74" s="5" t="s">
        <v>195</v>
      </c>
      <c r="H74" s="5" t="s">
        <v>19</v>
      </c>
      <c r="I74" s="25">
        <v>2752</v>
      </c>
      <c r="J74" s="23">
        <f t="shared" si="31"/>
        <v>181.05263157894737</v>
      </c>
      <c r="K74" s="15">
        <f t="shared" si="27"/>
        <v>184</v>
      </c>
      <c r="L74" s="15">
        <f t="shared" si="32"/>
        <v>2.5205479452054793</v>
      </c>
      <c r="M74" s="31">
        <f t="shared" si="33"/>
        <v>456.35183850036049</v>
      </c>
      <c r="N74" s="31">
        <f t="shared" si="34"/>
        <v>609.46849315068494</v>
      </c>
      <c r="O74" s="15">
        <f t="shared" si="28"/>
        <v>-153.11665465032445</v>
      </c>
      <c r="P74" s="23">
        <f t="shared" si="29"/>
        <v>456.35183850036049</v>
      </c>
      <c r="T74" s="15">
        <f t="shared" si="30"/>
        <v>456.35183850036049</v>
      </c>
      <c r="U74" s="6">
        <v>1180717126</v>
      </c>
      <c r="V74" s="1" t="s">
        <v>408</v>
      </c>
      <c r="W74" s="28" t="s">
        <v>409</v>
      </c>
      <c r="X74" s="6" t="s">
        <v>251</v>
      </c>
      <c r="Z74" s="27" t="s">
        <v>299</v>
      </c>
      <c r="AE74" s="31"/>
      <c r="AF74" s="31"/>
      <c r="AG74" s="31"/>
      <c r="AH74" s="31"/>
    </row>
    <row r="75" spans="2:34" s="27" customFormat="1" ht="15.75">
      <c r="B75" s="6">
        <v>94</v>
      </c>
      <c r="C75" s="7" t="s">
        <v>196</v>
      </c>
      <c r="D75" s="4" t="s">
        <v>175</v>
      </c>
      <c r="E75" s="4" t="s">
        <v>145</v>
      </c>
      <c r="F75" s="5" t="s">
        <v>13</v>
      </c>
      <c r="G75" s="5" t="s">
        <v>197</v>
      </c>
      <c r="H75" s="5" t="s">
        <v>19</v>
      </c>
      <c r="I75" s="25">
        <v>2752</v>
      </c>
      <c r="J75" s="23">
        <f t="shared" si="31"/>
        <v>181.05263157894737</v>
      </c>
      <c r="K75" s="15">
        <f t="shared" si="27"/>
        <v>184</v>
      </c>
      <c r="L75" s="15">
        <f t="shared" si="32"/>
        <v>2.5205479452054793</v>
      </c>
      <c r="M75" s="31">
        <f t="shared" si="33"/>
        <v>456.35183850036049</v>
      </c>
      <c r="N75" s="31">
        <f t="shared" si="34"/>
        <v>609.46849315068494</v>
      </c>
      <c r="O75" s="15">
        <f>M75-N75</f>
        <v>-153.11665465032445</v>
      </c>
      <c r="P75" s="23">
        <f t="shared" si="29"/>
        <v>456.35183850036049</v>
      </c>
      <c r="T75" s="15">
        <f t="shared" si="30"/>
        <v>456.35183850036049</v>
      </c>
      <c r="U75" s="6">
        <v>1126231039</v>
      </c>
      <c r="V75" s="5" t="s">
        <v>410</v>
      </c>
      <c r="W75" s="28" t="s">
        <v>411</v>
      </c>
      <c r="X75" s="6" t="s">
        <v>251</v>
      </c>
      <c r="Z75" s="27" t="s">
        <v>299</v>
      </c>
      <c r="AE75" s="31"/>
      <c r="AF75" s="31"/>
      <c r="AG75" s="31"/>
      <c r="AH75" s="31"/>
    </row>
    <row r="76" spans="2:34" s="27" customFormat="1" ht="15.75">
      <c r="B76" s="6"/>
      <c r="C76" s="9" t="s">
        <v>198</v>
      </c>
      <c r="I76" s="17">
        <f t="shared" ref="I76:T76" si="35">SUM(I35:I75)</f>
        <v>127925.97999999998</v>
      </c>
      <c r="J76" s="17">
        <f t="shared" si="35"/>
        <v>8416.1828947368449</v>
      </c>
      <c r="K76" s="17">
        <f t="shared" si="35"/>
        <v>7544</v>
      </c>
      <c r="L76" s="17">
        <f t="shared" si="35"/>
        <v>103.34246575342465</v>
      </c>
      <c r="M76" s="17">
        <f t="shared" si="35"/>
        <v>21115.939610670506</v>
      </c>
      <c r="N76" s="17">
        <f t="shared" si="35"/>
        <v>24988.208219178097</v>
      </c>
      <c r="O76" s="17">
        <f t="shared" si="35"/>
        <v>-3872.2686085075698</v>
      </c>
      <c r="P76" s="17">
        <f t="shared" si="35"/>
        <v>21115.939610670506</v>
      </c>
      <c r="Q76" s="17">
        <f t="shared" si="35"/>
        <v>75.286116729632113</v>
      </c>
      <c r="R76" s="17">
        <f t="shared" si="35"/>
        <v>0</v>
      </c>
      <c r="S76" s="17">
        <f t="shared" si="35"/>
        <v>0</v>
      </c>
      <c r="T76" s="17">
        <f t="shared" si="35"/>
        <v>21040.65349394087</v>
      </c>
      <c r="U76" s="53"/>
      <c r="V76" s="43"/>
      <c r="W76" s="43"/>
    </row>
    <row r="77" spans="2:34" s="27" customFormat="1">
      <c r="I77" s="32"/>
      <c r="J77" s="32"/>
      <c r="O77" s="32"/>
      <c r="T77" s="32"/>
      <c r="V77" s="43"/>
      <c r="W77" s="43"/>
    </row>
    <row r="78" spans="2:34" s="27" customFormat="1" ht="15.75">
      <c r="I78" s="17">
        <f>SUM(I76+I32+I25+I14)</f>
        <v>197754.97999999998</v>
      </c>
      <c r="J78" s="17">
        <f>SUM(J76+J32+J25+J14)</f>
        <v>13010.196052631582</v>
      </c>
      <c r="K78" s="17">
        <f>K76+K32+K25+K14</f>
        <v>11224</v>
      </c>
      <c r="L78" s="17">
        <f>L76+L32+L25+L14</f>
        <v>153.75342465753423</v>
      </c>
      <c r="M78" s="17">
        <f t="shared" ref="M78:T78" si="36">SUM(M76+M32+M25+M14)</f>
        <v>32020.443886085071</v>
      </c>
      <c r="N78" s="17">
        <f t="shared" si="36"/>
        <v>37177.578082191794</v>
      </c>
      <c r="O78" s="17">
        <f t="shared" si="36"/>
        <v>-5157.1341961067046</v>
      </c>
      <c r="P78" s="17">
        <f t="shared" si="36"/>
        <v>32020.443886085071</v>
      </c>
      <c r="Q78" s="17">
        <f t="shared" si="36"/>
        <v>136.93611111175176</v>
      </c>
      <c r="R78" s="17">
        <f t="shared" si="36"/>
        <v>0</v>
      </c>
      <c r="S78" s="17">
        <f t="shared" si="36"/>
        <v>0</v>
      </c>
      <c r="T78" s="17">
        <f t="shared" si="36"/>
        <v>31883.507774973317</v>
      </c>
      <c r="V78" s="43"/>
      <c r="W78" s="43"/>
    </row>
    <row r="79" spans="2:34" s="27" customFormat="1">
      <c r="V79" s="43"/>
      <c r="W79" s="43"/>
    </row>
    <row r="80" spans="2:34" s="27" customFormat="1">
      <c r="V80" s="43"/>
      <c r="W80" s="43"/>
    </row>
    <row r="81" spans="2:31" s="27" customFormat="1" ht="15.75">
      <c r="O81" s="15"/>
      <c r="V81" s="43"/>
      <c r="W81" s="43"/>
    </row>
    <row r="82" spans="2:31" s="27" customFormat="1">
      <c r="V82" s="43"/>
      <c r="W82" s="43"/>
    </row>
    <row r="83" spans="2:31" s="27" customFormat="1" ht="15.75">
      <c r="D83" s="61" t="s">
        <v>199</v>
      </c>
      <c r="E83" s="61"/>
      <c r="H83" s="61" t="s">
        <v>412</v>
      </c>
      <c r="I83" s="61"/>
      <c r="J83" s="61"/>
      <c r="K83" s="61"/>
      <c r="O83" s="61" t="s">
        <v>413</v>
      </c>
      <c r="P83" s="61"/>
      <c r="Q83" s="61"/>
      <c r="R83" s="61"/>
      <c r="V83" s="43"/>
      <c r="W83" s="43"/>
    </row>
    <row r="84" spans="2:31" s="27" customFormat="1" ht="15.75">
      <c r="D84" s="61" t="s">
        <v>8</v>
      </c>
      <c r="E84" s="61"/>
      <c r="H84" s="61" t="s">
        <v>51</v>
      </c>
      <c r="I84" s="61"/>
      <c r="J84" s="61"/>
      <c r="K84" s="61"/>
      <c r="O84" s="61" t="s">
        <v>20</v>
      </c>
      <c r="P84" s="61"/>
      <c r="Q84" s="61"/>
      <c r="R84" s="61"/>
      <c r="V84" s="43"/>
      <c r="W84" s="43"/>
    </row>
    <row r="85" spans="2:31" s="27" customFormat="1">
      <c r="V85" s="43"/>
      <c r="W85" s="43"/>
    </row>
    <row r="86" spans="2:31" s="27" customFormat="1">
      <c r="V86" s="43"/>
      <c r="W86" s="43"/>
    </row>
    <row r="87" spans="2:31" s="27" customFormat="1" ht="15.75">
      <c r="B87" s="60" t="s">
        <v>246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54"/>
      <c r="W87" s="43"/>
    </row>
    <row r="88" spans="2:31" s="27" customFormat="1" ht="15.75">
      <c r="B88" s="60" t="s">
        <v>477</v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54"/>
      <c r="W88" s="43"/>
    </row>
    <row r="89" spans="2:31" s="27" customFormat="1" ht="15.75">
      <c r="B89" s="60" t="s">
        <v>414</v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54"/>
      <c r="W89" s="43"/>
    </row>
    <row r="90" spans="2:31" s="27" customFormat="1" ht="15.75">
      <c r="C90" s="7"/>
      <c r="D90" s="14"/>
      <c r="E90" s="15"/>
      <c r="F90" s="15"/>
      <c r="G90" s="7"/>
      <c r="H90" s="7"/>
      <c r="I90" s="7"/>
      <c r="J90" s="7"/>
      <c r="K90" s="7"/>
      <c r="L90" s="42"/>
      <c r="M90" s="6"/>
      <c r="N90" s="6"/>
      <c r="O90" s="7"/>
      <c r="V90" s="43"/>
      <c r="W90" s="43"/>
    </row>
    <row r="91" spans="2:31" s="27" customFormat="1" ht="15.75">
      <c r="B91" s="45" t="s">
        <v>200</v>
      </c>
      <c r="C91" s="12" t="s">
        <v>1</v>
      </c>
      <c r="D91" s="16" t="s">
        <v>2</v>
      </c>
      <c r="E91" s="17" t="s">
        <v>3</v>
      </c>
      <c r="F91" s="17" t="s">
        <v>4</v>
      </c>
      <c r="G91" s="12" t="s">
        <v>5</v>
      </c>
      <c r="H91" s="12" t="s">
        <v>6</v>
      </c>
      <c r="I91" s="12" t="s">
        <v>229</v>
      </c>
      <c r="J91" s="47" t="s">
        <v>230</v>
      </c>
      <c r="K91" s="47" t="s">
        <v>231</v>
      </c>
      <c r="L91" s="47" t="s">
        <v>476</v>
      </c>
      <c r="M91" s="47" t="s">
        <v>295</v>
      </c>
      <c r="N91" s="47" t="s">
        <v>233</v>
      </c>
      <c r="O91" s="47" t="s">
        <v>234</v>
      </c>
      <c r="P91" s="54" t="s">
        <v>235</v>
      </c>
      <c r="Q91" s="48" t="s">
        <v>236</v>
      </c>
      <c r="R91" s="1" t="s">
        <v>237</v>
      </c>
      <c r="S91" s="1" t="s">
        <v>238</v>
      </c>
      <c r="T91" s="19" t="s">
        <v>240</v>
      </c>
      <c r="U91" s="55" t="s">
        <v>241</v>
      </c>
      <c r="V91" s="54" t="s">
        <v>242</v>
      </c>
      <c r="W91" s="54" t="s">
        <v>243</v>
      </c>
      <c r="X91" s="45" t="s">
        <v>244</v>
      </c>
      <c r="Z91" s="45" t="s">
        <v>245</v>
      </c>
      <c r="AA91" s="45" t="s">
        <v>298</v>
      </c>
      <c r="AD91" s="45" t="s">
        <v>415</v>
      </c>
      <c r="AE91" s="45" t="s">
        <v>416</v>
      </c>
    </row>
    <row r="92" spans="2:31" s="27" customFormat="1" ht="15.75">
      <c r="C92" s="7"/>
      <c r="D92" s="14"/>
      <c r="E92" s="15"/>
      <c r="F92" s="15"/>
      <c r="G92" s="7"/>
      <c r="H92" s="7"/>
      <c r="I92" s="7"/>
      <c r="J92" s="7"/>
      <c r="K92" s="7"/>
      <c r="L92" s="42"/>
      <c r="M92" s="6"/>
      <c r="N92" s="6"/>
      <c r="O92" s="7"/>
      <c r="V92" s="43"/>
      <c r="W92" s="43"/>
    </row>
    <row r="93" spans="2:31" s="27" customFormat="1" ht="15.75">
      <c r="B93" s="6">
        <v>1</v>
      </c>
      <c r="C93" s="7" t="s">
        <v>201</v>
      </c>
      <c r="D93" s="14" t="s">
        <v>202</v>
      </c>
      <c r="E93" s="14" t="s">
        <v>203</v>
      </c>
      <c r="F93" s="7" t="s">
        <v>204</v>
      </c>
      <c r="G93" s="7"/>
      <c r="H93" s="10" t="s">
        <v>40</v>
      </c>
      <c r="I93" s="14">
        <v>1696.88</v>
      </c>
      <c r="J93" s="14">
        <f>I93*2/30.4</f>
        <v>111.63684210526317</v>
      </c>
      <c r="K93" s="15">
        <f t="shared" ref="K93:K111" si="37">31+31+30+31+30+31</f>
        <v>184</v>
      </c>
      <c r="L93" s="49">
        <f>K93*5/365</f>
        <v>2.5205479452054793</v>
      </c>
      <c r="M93" s="49">
        <f>J93*L93</f>
        <v>281.38601297764961</v>
      </c>
      <c r="N93" s="31">
        <f t="shared" ref="N93:N111" si="38">K93*15/365*80.6</f>
        <v>609.46849315068494</v>
      </c>
      <c r="O93" s="15">
        <f>M93-N93</f>
        <v>-328.08248017303532</v>
      </c>
      <c r="P93" s="23">
        <f t="shared" ref="P93:P111" si="39">M93</f>
        <v>281.38601297764961</v>
      </c>
      <c r="T93" s="15">
        <f t="shared" ref="T93:T111" si="40">SUM(P93-Q93-R93-S93)</f>
        <v>281.38601297764961</v>
      </c>
      <c r="U93" s="46" t="s">
        <v>417</v>
      </c>
      <c r="V93" s="10" t="s">
        <v>418</v>
      </c>
      <c r="W93" s="10" t="s">
        <v>419</v>
      </c>
      <c r="X93" s="6" t="s">
        <v>420</v>
      </c>
      <c r="Z93" s="6" t="s">
        <v>248</v>
      </c>
      <c r="AC93" s="7"/>
      <c r="AD93" s="7"/>
      <c r="AE93" s="7" t="s">
        <v>421</v>
      </c>
    </row>
    <row r="94" spans="2:31" s="27" customFormat="1" ht="15.75">
      <c r="B94" s="6">
        <v>2</v>
      </c>
      <c r="C94" s="7" t="s">
        <v>205</v>
      </c>
      <c r="D94" s="14" t="s">
        <v>202</v>
      </c>
      <c r="E94" s="14" t="s">
        <v>203</v>
      </c>
      <c r="F94" s="7" t="s">
        <v>204</v>
      </c>
      <c r="G94" s="7"/>
      <c r="H94" s="10" t="s">
        <v>40</v>
      </c>
      <c r="I94" s="14">
        <v>1483.21</v>
      </c>
      <c r="J94" s="14">
        <f t="shared" ref="J94:J111" si="41">I94*2/30.4</f>
        <v>97.579605263157902</v>
      </c>
      <c r="K94" s="15">
        <f t="shared" si="37"/>
        <v>184</v>
      </c>
      <c r="L94" s="49">
        <f t="shared" ref="L94:L111" si="42">K94*5/365</f>
        <v>2.5205479452054793</v>
      </c>
      <c r="M94" s="49">
        <f t="shared" ref="M94:M111" si="43">J94*L94</f>
        <v>245.95407354001443</v>
      </c>
      <c r="N94" s="31">
        <f t="shared" si="38"/>
        <v>609.46849315068494</v>
      </c>
      <c r="O94" s="15">
        <f t="shared" ref="O94:O111" si="44">M94-N94</f>
        <v>-363.51441961067053</v>
      </c>
      <c r="P94" s="23">
        <f t="shared" si="39"/>
        <v>245.95407354001443</v>
      </c>
      <c r="T94" s="15">
        <f t="shared" si="40"/>
        <v>245.95407354001443</v>
      </c>
      <c r="U94" s="46" t="s">
        <v>422</v>
      </c>
      <c r="V94" s="1" t="s">
        <v>423</v>
      </c>
      <c r="W94" s="28" t="s">
        <v>424</v>
      </c>
      <c r="X94" s="6" t="s">
        <v>425</v>
      </c>
      <c r="Z94" s="6" t="s">
        <v>248</v>
      </c>
      <c r="AC94" s="7"/>
      <c r="AD94" s="7"/>
      <c r="AE94" s="7"/>
    </row>
    <row r="95" spans="2:31" s="27" customFormat="1" ht="15.75">
      <c r="B95" s="6">
        <v>3</v>
      </c>
      <c r="C95" s="6" t="s">
        <v>206</v>
      </c>
      <c r="D95" s="14" t="s">
        <v>202</v>
      </c>
      <c r="E95" s="6" t="s">
        <v>207</v>
      </c>
      <c r="F95" s="7" t="s">
        <v>204</v>
      </c>
      <c r="G95" s="7"/>
      <c r="H95" s="10" t="s">
        <v>40</v>
      </c>
      <c r="I95" s="15">
        <v>1440</v>
      </c>
      <c r="J95" s="14">
        <f t="shared" si="41"/>
        <v>94.736842105263165</v>
      </c>
      <c r="K95" s="15">
        <f t="shared" si="37"/>
        <v>184</v>
      </c>
      <c r="L95" s="49">
        <f t="shared" si="42"/>
        <v>2.5205479452054793</v>
      </c>
      <c r="M95" s="49">
        <f t="shared" si="43"/>
        <v>238.78875270367701</v>
      </c>
      <c r="N95" s="31">
        <f t="shared" si="38"/>
        <v>609.46849315068494</v>
      </c>
      <c r="O95" s="15">
        <f t="shared" si="44"/>
        <v>-370.67974044700793</v>
      </c>
      <c r="P95" s="23">
        <f t="shared" si="39"/>
        <v>238.78875270367701</v>
      </c>
      <c r="T95" s="15">
        <f t="shared" si="40"/>
        <v>238.78875270367701</v>
      </c>
      <c r="U95" s="46">
        <v>1126238610</v>
      </c>
      <c r="V95" s="1" t="s">
        <v>426</v>
      </c>
      <c r="W95" s="28" t="s">
        <v>427</v>
      </c>
      <c r="X95" s="6" t="s">
        <v>420</v>
      </c>
      <c r="Z95" s="6" t="s">
        <v>248</v>
      </c>
      <c r="AD95" s="6" t="s">
        <v>428</v>
      </c>
      <c r="AE95" s="6" t="s">
        <v>429</v>
      </c>
    </row>
    <row r="96" spans="2:31" s="27" customFormat="1" ht="15.75">
      <c r="B96" s="6">
        <v>4</v>
      </c>
      <c r="C96" s="7" t="s">
        <v>208</v>
      </c>
      <c r="D96" s="4" t="s">
        <v>202</v>
      </c>
      <c r="E96" s="4" t="s">
        <v>75</v>
      </c>
      <c r="F96" s="7" t="s">
        <v>204</v>
      </c>
      <c r="G96" s="5"/>
      <c r="H96" s="5" t="s">
        <v>19</v>
      </c>
      <c r="I96" s="25">
        <v>3165.19</v>
      </c>
      <c r="J96" s="14">
        <f t="shared" si="41"/>
        <v>208.23618421052632</v>
      </c>
      <c r="K96" s="15">
        <f t="shared" si="37"/>
        <v>184</v>
      </c>
      <c r="L96" s="49">
        <f t="shared" si="42"/>
        <v>2.5205479452054793</v>
      </c>
      <c r="M96" s="49">
        <f t="shared" si="43"/>
        <v>524.86928622927178</v>
      </c>
      <c r="N96" s="31">
        <f t="shared" si="38"/>
        <v>609.46849315068494</v>
      </c>
      <c r="O96" s="15">
        <f t="shared" si="44"/>
        <v>-84.599206921413156</v>
      </c>
      <c r="P96" s="23">
        <f t="shared" si="39"/>
        <v>524.86928622927178</v>
      </c>
      <c r="T96" s="15">
        <f t="shared" si="40"/>
        <v>524.86928622927178</v>
      </c>
      <c r="U96" s="46">
        <v>1500399124</v>
      </c>
      <c r="V96" s="10" t="s">
        <v>430</v>
      </c>
      <c r="W96" s="10" t="s">
        <v>431</v>
      </c>
      <c r="X96" s="6" t="s">
        <v>432</v>
      </c>
      <c r="Z96" s="6" t="s">
        <v>248</v>
      </c>
    </row>
    <row r="97" spans="2:31" s="27" customFormat="1" ht="15.75">
      <c r="B97" s="6">
        <v>5</v>
      </c>
      <c r="C97" s="7" t="s">
        <v>209</v>
      </c>
      <c r="D97" s="4" t="s">
        <v>202</v>
      </c>
      <c r="E97" s="4" t="s">
        <v>207</v>
      </c>
      <c r="F97" s="7" t="s">
        <v>204</v>
      </c>
      <c r="G97" s="5"/>
      <c r="H97" s="5" t="s">
        <v>19</v>
      </c>
      <c r="I97" s="25">
        <v>3325</v>
      </c>
      <c r="J97" s="14">
        <f t="shared" si="41"/>
        <v>218.75</v>
      </c>
      <c r="K97" s="15">
        <f t="shared" si="37"/>
        <v>184</v>
      </c>
      <c r="L97" s="49">
        <f t="shared" si="42"/>
        <v>2.5205479452054793</v>
      </c>
      <c r="M97" s="49">
        <v>409.07</v>
      </c>
      <c r="N97" s="31">
        <f t="shared" si="38"/>
        <v>609.46849315068494</v>
      </c>
      <c r="O97" s="15">
        <f t="shared" si="44"/>
        <v>-200.39849315068494</v>
      </c>
      <c r="P97" s="23">
        <f t="shared" si="39"/>
        <v>409.07</v>
      </c>
      <c r="T97" s="15">
        <f t="shared" si="40"/>
        <v>409.07</v>
      </c>
      <c r="U97" s="46" t="s">
        <v>433</v>
      </c>
      <c r="V97" s="10"/>
      <c r="W97" s="10" t="s">
        <v>434</v>
      </c>
      <c r="X97" s="6" t="s">
        <v>435</v>
      </c>
      <c r="Z97" s="6" t="s">
        <v>248</v>
      </c>
    </row>
    <row r="98" spans="2:31" s="27" customFormat="1" ht="15.75">
      <c r="B98" s="6">
        <v>6</v>
      </c>
      <c r="C98" s="7" t="s">
        <v>210</v>
      </c>
      <c r="D98" s="4" t="s">
        <v>202</v>
      </c>
      <c r="E98" s="4" t="s">
        <v>48</v>
      </c>
      <c r="F98" s="7" t="s">
        <v>204</v>
      </c>
      <c r="G98" s="5"/>
      <c r="H98" s="5" t="s">
        <v>19</v>
      </c>
      <c r="I98" s="25">
        <v>4000</v>
      </c>
      <c r="J98" s="14">
        <f t="shared" si="41"/>
        <v>263.15789473684214</v>
      </c>
      <c r="K98" s="15">
        <f t="shared" si="37"/>
        <v>184</v>
      </c>
      <c r="L98" s="49">
        <f t="shared" si="42"/>
        <v>2.5205479452054793</v>
      </c>
      <c r="M98" s="49">
        <f t="shared" si="43"/>
        <v>663.30209084354726</v>
      </c>
      <c r="N98" s="31">
        <f t="shared" si="38"/>
        <v>609.46849315068494</v>
      </c>
      <c r="O98" s="15">
        <f t="shared" si="44"/>
        <v>53.833597692862327</v>
      </c>
      <c r="P98" s="23">
        <f t="shared" si="39"/>
        <v>663.30209084354726</v>
      </c>
      <c r="Q98" s="31">
        <v>5.8570954289832571</v>
      </c>
      <c r="T98" s="15">
        <f t="shared" si="40"/>
        <v>657.444995414564</v>
      </c>
      <c r="U98" s="46" t="s">
        <v>436</v>
      </c>
      <c r="V98" s="10"/>
      <c r="W98" s="10" t="s">
        <v>437</v>
      </c>
      <c r="X98" s="6" t="s">
        <v>438</v>
      </c>
      <c r="Z98" s="6" t="s">
        <v>248</v>
      </c>
    </row>
    <row r="99" spans="2:31" s="27" customFormat="1" ht="15.75">
      <c r="B99" s="6">
        <v>7</v>
      </c>
      <c r="C99" s="7" t="s">
        <v>211</v>
      </c>
      <c r="D99" s="4" t="s">
        <v>202</v>
      </c>
      <c r="E99" s="4" t="s">
        <v>87</v>
      </c>
      <c r="F99" s="7" t="s">
        <v>204</v>
      </c>
      <c r="G99" s="5"/>
      <c r="H99" s="5" t="s">
        <v>19</v>
      </c>
      <c r="I99" s="25">
        <v>3110</v>
      </c>
      <c r="J99" s="14">
        <f t="shared" si="41"/>
        <v>204.60526315789474</v>
      </c>
      <c r="K99" s="15">
        <f t="shared" si="37"/>
        <v>184</v>
      </c>
      <c r="L99" s="49">
        <f t="shared" si="42"/>
        <v>2.5205479452054793</v>
      </c>
      <c r="M99" s="49">
        <f t="shared" si="43"/>
        <v>515.71737563085799</v>
      </c>
      <c r="N99" s="31">
        <f t="shared" si="38"/>
        <v>609.46849315068494</v>
      </c>
      <c r="O99" s="15">
        <f t="shared" si="44"/>
        <v>-93.751117519826948</v>
      </c>
      <c r="P99" s="23">
        <f t="shared" si="39"/>
        <v>515.71737563085799</v>
      </c>
      <c r="T99" s="15">
        <f t="shared" si="40"/>
        <v>515.71737563085799</v>
      </c>
      <c r="U99" s="46" t="s">
        <v>439</v>
      </c>
      <c r="V99" s="10" t="s">
        <v>440</v>
      </c>
      <c r="W99" s="10" t="s">
        <v>441</v>
      </c>
      <c r="X99" s="6" t="s">
        <v>442</v>
      </c>
      <c r="Z99" s="6" t="s">
        <v>248</v>
      </c>
    </row>
    <row r="100" spans="2:31" s="27" customFormat="1" ht="15.75">
      <c r="B100" s="6">
        <v>8</v>
      </c>
      <c r="C100" s="7" t="s">
        <v>212</v>
      </c>
      <c r="D100" s="4" t="s">
        <v>202</v>
      </c>
      <c r="E100" s="4" t="s">
        <v>116</v>
      </c>
      <c r="F100" s="7" t="s">
        <v>204</v>
      </c>
      <c r="G100" s="5"/>
      <c r="H100" s="5" t="s">
        <v>15</v>
      </c>
      <c r="I100" s="25">
        <v>4200</v>
      </c>
      <c r="J100" s="14">
        <f t="shared" si="41"/>
        <v>276.31578947368422</v>
      </c>
      <c r="K100" s="15">
        <f t="shared" si="37"/>
        <v>184</v>
      </c>
      <c r="L100" s="49">
        <f t="shared" si="42"/>
        <v>2.5205479452054793</v>
      </c>
      <c r="M100" s="49">
        <f t="shared" si="43"/>
        <v>696.46719538572461</v>
      </c>
      <c r="N100" s="31">
        <f t="shared" si="38"/>
        <v>609.46849315068494</v>
      </c>
      <c r="O100" s="15">
        <f t="shared" si="44"/>
        <v>86.998702235039673</v>
      </c>
      <c r="P100" s="23">
        <f t="shared" si="39"/>
        <v>696.46719538572461</v>
      </c>
      <c r="Q100" s="31">
        <v>9.4654588031722824</v>
      </c>
      <c r="T100" s="15">
        <f t="shared" si="40"/>
        <v>687.00173658255233</v>
      </c>
      <c r="U100" s="46" t="s">
        <v>443</v>
      </c>
      <c r="V100" s="10"/>
      <c r="W100" s="10" t="s">
        <v>444</v>
      </c>
      <c r="X100" s="6" t="s">
        <v>425</v>
      </c>
      <c r="Z100" s="6" t="s">
        <v>248</v>
      </c>
    </row>
    <row r="101" spans="2:31" s="27" customFormat="1" ht="15.75">
      <c r="B101" s="6">
        <v>9</v>
      </c>
      <c r="C101" s="7" t="s">
        <v>213</v>
      </c>
      <c r="D101" s="4" t="s">
        <v>202</v>
      </c>
      <c r="E101" s="4" t="s">
        <v>48</v>
      </c>
      <c r="F101" s="7" t="s">
        <v>204</v>
      </c>
      <c r="G101" s="5"/>
      <c r="H101" s="5" t="s">
        <v>19</v>
      </c>
      <c r="I101" s="25">
        <v>3000</v>
      </c>
      <c r="J101" s="14">
        <f t="shared" si="41"/>
        <v>197.36842105263159</v>
      </c>
      <c r="K101" s="15">
        <f t="shared" si="37"/>
        <v>184</v>
      </c>
      <c r="L101" s="49">
        <f t="shared" si="42"/>
        <v>2.5205479452054793</v>
      </c>
      <c r="M101" s="49">
        <v>456.73</v>
      </c>
      <c r="N101" s="31">
        <f t="shared" si="38"/>
        <v>609.46849315068494</v>
      </c>
      <c r="O101" s="15">
        <f t="shared" si="44"/>
        <v>-152.73849315068492</v>
      </c>
      <c r="P101" s="23">
        <f t="shared" si="39"/>
        <v>456.73</v>
      </c>
      <c r="T101" s="15">
        <f t="shared" si="40"/>
        <v>456.73</v>
      </c>
      <c r="U101" s="46" t="s">
        <v>445</v>
      </c>
      <c r="V101" s="10" t="s">
        <v>446</v>
      </c>
      <c r="W101" s="10" t="s">
        <v>447</v>
      </c>
      <c r="X101" s="6" t="s">
        <v>448</v>
      </c>
      <c r="Z101" s="6" t="s">
        <v>248</v>
      </c>
    </row>
    <row r="102" spans="2:31" s="27" customFormat="1" ht="15.75">
      <c r="B102" s="6">
        <v>11</v>
      </c>
      <c r="C102" s="7" t="s">
        <v>214</v>
      </c>
      <c r="D102" s="4" t="s">
        <v>202</v>
      </c>
      <c r="E102" s="4" t="s">
        <v>215</v>
      </c>
      <c r="F102" s="7" t="s">
        <v>204</v>
      </c>
      <c r="G102" s="5"/>
      <c r="H102" s="5" t="s">
        <v>19</v>
      </c>
      <c r="I102" s="25">
        <v>2402.5</v>
      </c>
      <c r="J102" s="14">
        <f t="shared" si="41"/>
        <v>158.05921052631581</v>
      </c>
      <c r="K102" s="15">
        <f t="shared" si="37"/>
        <v>184</v>
      </c>
      <c r="L102" s="49">
        <f t="shared" si="42"/>
        <v>2.5205479452054793</v>
      </c>
      <c r="M102" s="49">
        <f t="shared" si="43"/>
        <v>398.39581831290559</v>
      </c>
      <c r="N102" s="31">
        <f t="shared" si="38"/>
        <v>609.46849315068494</v>
      </c>
      <c r="O102" s="15">
        <f t="shared" si="44"/>
        <v>-211.07267483777935</v>
      </c>
      <c r="P102" s="23">
        <f t="shared" si="39"/>
        <v>398.39581831290559</v>
      </c>
      <c r="T102" s="15">
        <f t="shared" si="40"/>
        <v>398.39581831290559</v>
      </c>
      <c r="U102" s="6">
        <v>1510219935</v>
      </c>
      <c r="V102" s="10" t="s">
        <v>449</v>
      </c>
      <c r="W102" s="10" t="s">
        <v>450</v>
      </c>
      <c r="X102" s="6" t="s">
        <v>451</v>
      </c>
      <c r="Z102" s="6" t="s">
        <v>248</v>
      </c>
    </row>
    <row r="103" spans="2:31" s="27" customFormat="1" ht="15.75">
      <c r="B103" s="6">
        <v>12</v>
      </c>
      <c r="C103" s="7" t="s">
        <v>216</v>
      </c>
      <c r="D103" s="4" t="s">
        <v>202</v>
      </c>
      <c r="E103" s="4" t="s">
        <v>43</v>
      </c>
      <c r="F103" s="7" t="s">
        <v>204</v>
      </c>
      <c r="G103" s="5"/>
      <c r="H103" s="5" t="s">
        <v>19</v>
      </c>
      <c r="I103" s="25">
        <v>3089.65</v>
      </c>
      <c r="J103" s="14">
        <f t="shared" si="41"/>
        <v>203.26644736842107</v>
      </c>
      <c r="K103" s="15">
        <f t="shared" si="37"/>
        <v>184</v>
      </c>
      <c r="L103" s="49">
        <f t="shared" si="42"/>
        <v>2.5205479452054793</v>
      </c>
      <c r="M103" s="49">
        <v>458.21</v>
      </c>
      <c r="N103" s="31">
        <f t="shared" si="38"/>
        <v>609.46849315068494</v>
      </c>
      <c r="O103" s="15">
        <f t="shared" si="44"/>
        <v>-151.25849315068496</v>
      </c>
      <c r="P103" s="23">
        <f t="shared" si="39"/>
        <v>458.21</v>
      </c>
      <c r="T103" s="15">
        <f t="shared" si="40"/>
        <v>458.21</v>
      </c>
      <c r="U103" s="46" t="s">
        <v>452</v>
      </c>
      <c r="V103" s="10" t="s">
        <v>453</v>
      </c>
      <c r="W103" s="10" t="s">
        <v>454</v>
      </c>
      <c r="X103" s="6" t="s">
        <v>455</v>
      </c>
      <c r="Z103" s="6" t="s">
        <v>299</v>
      </c>
    </row>
    <row r="104" spans="2:31" s="27" customFormat="1" ht="15.75">
      <c r="B104" s="6">
        <v>13</v>
      </c>
      <c r="C104" s="7" t="s">
        <v>217</v>
      </c>
      <c r="D104" s="4" t="s">
        <v>202</v>
      </c>
      <c r="E104" s="4" t="s">
        <v>218</v>
      </c>
      <c r="F104" s="7" t="s">
        <v>204</v>
      </c>
      <c r="G104" s="5"/>
      <c r="H104" s="5" t="s">
        <v>19</v>
      </c>
      <c r="I104" s="25">
        <v>3089.7</v>
      </c>
      <c r="J104" s="14">
        <f t="shared" si="41"/>
        <v>203.26973684210526</v>
      </c>
      <c r="K104" s="15">
        <f t="shared" si="37"/>
        <v>184</v>
      </c>
      <c r="L104" s="49">
        <f t="shared" si="42"/>
        <v>2.5205479452054793</v>
      </c>
      <c r="M104" s="49">
        <v>499.88</v>
      </c>
      <c r="N104" s="31">
        <f t="shared" si="38"/>
        <v>609.46849315068494</v>
      </c>
      <c r="O104" s="15">
        <f t="shared" si="44"/>
        <v>-109.58849315068494</v>
      </c>
      <c r="P104" s="23">
        <f t="shared" si="39"/>
        <v>499.88</v>
      </c>
      <c r="T104" s="15">
        <f t="shared" si="40"/>
        <v>499.88</v>
      </c>
      <c r="U104" s="46" t="s">
        <v>456</v>
      </c>
      <c r="V104" s="10" t="s">
        <v>457</v>
      </c>
      <c r="W104" s="10" t="s">
        <v>458</v>
      </c>
      <c r="X104" s="6" t="s">
        <v>459</v>
      </c>
      <c r="Z104" s="6" t="s">
        <v>299</v>
      </c>
    </row>
    <row r="105" spans="2:31" s="27" customFormat="1" ht="15.75">
      <c r="B105" s="6">
        <v>14</v>
      </c>
      <c r="C105" s="7" t="s">
        <v>219</v>
      </c>
      <c r="D105" s="4" t="s">
        <v>202</v>
      </c>
      <c r="E105" s="4" t="s">
        <v>36</v>
      </c>
      <c r="F105" s="7" t="s">
        <v>204</v>
      </c>
      <c r="G105" s="5"/>
      <c r="H105" s="5" t="s">
        <v>19</v>
      </c>
      <c r="I105" s="25">
        <v>2866.5</v>
      </c>
      <c r="J105" s="14">
        <f t="shared" si="41"/>
        <v>188.58552631578948</v>
      </c>
      <c r="K105" s="15">
        <f t="shared" si="37"/>
        <v>184</v>
      </c>
      <c r="L105" s="49">
        <f t="shared" si="42"/>
        <v>2.5205479452054793</v>
      </c>
      <c r="M105" s="49">
        <f t="shared" si="43"/>
        <v>475.33886085075704</v>
      </c>
      <c r="N105" s="31">
        <f t="shared" si="38"/>
        <v>609.46849315068494</v>
      </c>
      <c r="O105" s="15">
        <f t="shared" si="44"/>
        <v>-134.12963229992789</v>
      </c>
      <c r="P105" s="23">
        <f t="shared" si="39"/>
        <v>475.33886085075704</v>
      </c>
      <c r="T105" s="15">
        <f t="shared" si="40"/>
        <v>475.33886085075704</v>
      </c>
      <c r="U105" s="46"/>
      <c r="V105" s="10" t="s">
        <v>460</v>
      </c>
      <c r="W105" s="10" t="s">
        <v>461</v>
      </c>
      <c r="X105" s="6" t="s">
        <v>289</v>
      </c>
      <c r="Z105" s="6" t="s">
        <v>299</v>
      </c>
    </row>
    <row r="106" spans="2:31" s="27" customFormat="1" ht="15.75">
      <c r="B106" s="6">
        <v>15</v>
      </c>
      <c r="C106" s="7" t="s">
        <v>220</v>
      </c>
      <c r="D106" s="4" t="s">
        <v>202</v>
      </c>
      <c r="E106" s="4" t="s">
        <v>215</v>
      </c>
      <c r="F106" s="7" t="s">
        <v>204</v>
      </c>
      <c r="G106" s="5"/>
      <c r="H106" s="5" t="s">
        <v>19</v>
      </c>
      <c r="I106" s="25">
        <v>1483.21</v>
      </c>
      <c r="J106" s="14">
        <f t="shared" si="41"/>
        <v>97.579605263157902</v>
      </c>
      <c r="K106" s="15">
        <f t="shared" si="37"/>
        <v>184</v>
      </c>
      <c r="L106" s="49">
        <f t="shared" si="42"/>
        <v>2.5205479452054793</v>
      </c>
      <c r="M106" s="49">
        <f t="shared" si="43"/>
        <v>245.95407354001443</v>
      </c>
      <c r="N106" s="31">
        <f t="shared" si="38"/>
        <v>609.46849315068494</v>
      </c>
      <c r="O106" s="15">
        <f t="shared" si="44"/>
        <v>-363.51441961067053</v>
      </c>
      <c r="P106" s="23">
        <f t="shared" si="39"/>
        <v>245.95407354001443</v>
      </c>
      <c r="T106" s="15">
        <f t="shared" si="40"/>
        <v>245.95407354001443</v>
      </c>
      <c r="U106" s="46" t="s">
        <v>462</v>
      </c>
      <c r="V106" s="10" t="s">
        <v>463</v>
      </c>
      <c r="W106" s="10" t="s">
        <v>464</v>
      </c>
      <c r="X106" s="6" t="s">
        <v>455</v>
      </c>
      <c r="Z106" s="6" t="s">
        <v>299</v>
      </c>
    </row>
    <row r="107" spans="2:31" s="27" customFormat="1" ht="15.75">
      <c r="B107" s="6">
        <v>16</v>
      </c>
      <c r="C107" s="7" t="s">
        <v>221</v>
      </c>
      <c r="D107" s="4" t="s">
        <v>202</v>
      </c>
      <c r="E107" s="4" t="s">
        <v>215</v>
      </c>
      <c r="F107" s="7" t="s">
        <v>204</v>
      </c>
      <c r="G107" s="5"/>
      <c r="H107" s="5" t="s">
        <v>19</v>
      </c>
      <c r="I107" s="25">
        <v>2135.3000000000002</v>
      </c>
      <c r="J107" s="14">
        <f t="shared" si="41"/>
        <v>140.48026315789477</v>
      </c>
      <c r="K107" s="15">
        <f t="shared" si="37"/>
        <v>184</v>
      </c>
      <c r="L107" s="49">
        <f t="shared" si="42"/>
        <v>2.5205479452054793</v>
      </c>
      <c r="M107" s="49">
        <f t="shared" si="43"/>
        <v>354.08723864455663</v>
      </c>
      <c r="N107" s="31">
        <f t="shared" si="38"/>
        <v>609.46849315068494</v>
      </c>
      <c r="O107" s="15">
        <f t="shared" si="44"/>
        <v>-255.3812545061283</v>
      </c>
      <c r="P107" s="23">
        <f t="shared" si="39"/>
        <v>354.08723864455663</v>
      </c>
      <c r="T107" s="15">
        <f t="shared" si="40"/>
        <v>354.08723864455663</v>
      </c>
      <c r="U107" s="46" t="s">
        <v>465</v>
      </c>
      <c r="V107" s="10" t="s">
        <v>466</v>
      </c>
      <c r="W107" s="10" t="s">
        <v>467</v>
      </c>
      <c r="X107" s="6" t="s">
        <v>289</v>
      </c>
      <c r="Z107" s="6" t="s">
        <v>299</v>
      </c>
    </row>
    <row r="108" spans="2:31" s="27" customFormat="1" ht="15.75">
      <c r="B108" s="6">
        <v>17</v>
      </c>
      <c r="C108" s="7" t="s">
        <v>222</v>
      </c>
      <c r="D108" s="4" t="s">
        <v>202</v>
      </c>
      <c r="E108" s="4" t="s">
        <v>223</v>
      </c>
      <c r="F108" s="7" t="s">
        <v>204</v>
      </c>
      <c r="G108" s="5"/>
      <c r="H108" s="5" t="s">
        <v>19</v>
      </c>
      <c r="I108" s="25">
        <v>4200</v>
      </c>
      <c r="J108" s="14">
        <f t="shared" si="41"/>
        <v>276.31578947368422</v>
      </c>
      <c r="K108" s="15">
        <f t="shared" si="37"/>
        <v>184</v>
      </c>
      <c r="L108" s="49">
        <f t="shared" si="42"/>
        <v>2.5205479452054793</v>
      </c>
      <c r="M108" s="49">
        <f t="shared" si="43"/>
        <v>696.46719538572461</v>
      </c>
      <c r="N108" s="31">
        <f t="shared" si="38"/>
        <v>609.46849315068494</v>
      </c>
      <c r="O108" s="15">
        <f t="shared" si="44"/>
        <v>86.998702235039673</v>
      </c>
      <c r="P108" s="23">
        <f t="shared" si="39"/>
        <v>696.46719538572461</v>
      </c>
      <c r="Q108" s="31">
        <v>9.4654588031722824</v>
      </c>
      <c r="T108" s="15">
        <f t="shared" si="40"/>
        <v>687.00173658255233</v>
      </c>
      <c r="U108" s="46"/>
      <c r="V108" s="10"/>
      <c r="W108" s="10" t="s">
        <v>468</v>
      </c>
      <c r="X108" s="6" t="s">
        <v>289</v>
      </c>
      <c r="Z108" s="6" t="s">
        <v>299</v>
      </c>
    </row>
    <row r="109" spans="2:31" s="27" customFormat="1" ht="15.75">
      <c r="B109" s="6">
        <v>18</v>
      </c>
      <c r="C109" s="7" t="s">
        <v>224</v>
      </c>
      <c r="D109" s="4" t="s">
        <v>202</v>
      </c>
      <c r="E109" s="4" t="s">
        <v>215</v>
      </c>
      <c r="F109" s="7" t="s">
        <v>204</v>
      </c>
      <c r="G109" s="5"/>
      <c r="H109" s="5" t="s">
        <v>19</v>
      </c>
      <c r="I109" s="25">
        <v>700</v>
      </c>
      <c r="J109" s="14">
        <f t="shared" si="41"/>
        <v>46.05263157894737</v>
      </c>
      <c r="K109" s="15">
        <f t="shared" si="37"/>
        <v>184</v>
      </c>
      <c r="L109" s="49">
        <f t="shared" si="42"/>
        <v>2.5205479452054793</v>
      </c>
      <c r="M109" s="49">
        <f t="shared" si="43"/>
        <v>116.07786589762077</v>
      </c>
      <c r="N109" s="31">
        <f t="shared" si="38"/>
        <v>609.46849315068494</v>
      </c>
      <c r="O109" s="15">
        <f t="shared" si="44"/>
        <v>-493.39062725306417</v>
      </c>
      <c r="P109" s="23">
        <f t="shared" si="39"/>
        <v>116.07786589762077</v>
      </c>
      <c r="T109" s="15">
        <f t="shared" si="40"/>
        <v>116.07786589762077</v>
      </c>
      <c r="U109" s="46"/>
      <c r="V109" s="10"/>
      <c r="W109" s="10" t="s">
        <v>469</v>
      </c>
      <c r="X109" s="6" t="s">
        <v>289</v>
      </c>
      <c r="Z109" s="6" t="s">
        <v>299</v>
      </c>
    </row>
    <row r="110" spans="2:31" s="27" customFormat="1" ht="15.75">
      <c r="B110" s="6">
        <v>19</v>
      </c>
      <c r="C110" s="7" t="s">
        <v>225</v>
      </c>
      <c r="D110" s="4" t="s">
        <v>202</v>
      </c>
      <c r="E110" s="4" t="s">
        <v>44</v>
      </c>
      <c r="F110" s="7" t="s">
        <v>204</v>
      </c>
      <c r="G110" s="5"/>
      <c r="H110" s="5" t="s">
        <v>19</v>
      </c>
      <c r="I110" s="25">
        <v>2730.3</v>
      </c>
      <c r="J110" s="14">
        <f t="shared" si="41"/>
        <v>179.62500000000003</v>
      </c>
      <c r="K110" s="15">
        <f t="shared" si="37"/>
        <v>184</v>
      </c>
      <c r="L110" s="49">
        <f t="shared" si="42"/>
        <v>2.5205479452054793</v>
      </c>
      <c r="M110" s="49">
        <f t="shared" si="43"/>
        <v>452.75342465753431</v>
      </c>
      <c r="N110" s="31">
        <f t="shared" si="38"/>
        <v>609.46849315068494</v>
      </c>
      <c r="O110" s="15">
        <f t="shared" si="44"/>
        <v>-156.71506849315062</v>
      </c>
      <c r="P110" s="23">
        <f t="shared" si="39"/>
        <v>452.75342465753431</v>
      </c>
      <c r="T110" s="15">
        <f t="shared" si="40"/>
        <v>452.75342465753431</v>
      </c>
      <c r="U110" s="6">
        <v>1510219846</v>
      </c>
      <c r="V110" s="10" t="s">
        <v>470</v>
      </c>
      <c r="W110" s="10" t="s">
        <v>471</v>
      </c>
      <c r="X110" s="6" t="s">
        <v>472</v>
      </c>
      <c r="Z110" s="6" t="s">
        <v>299</v>
      </c>
    </row>
    <row r="111" spans="2:31" s="27" customFormat="1" ht="15.75">
      <c r="B111" s="6">
        <v>20</v>
      </c>
      <c r="C111" s="7" t="s">
        <v>226</v>
      </c>
      <c r="D111" s="4" t="s">
        <v>202</v>
      </c>
      <c r="E111" s="4" t="s">
        <v>227</v>
      </c>
      <c r="F111" s="7" t="s">
        <v>204</v>
      </c>
      <c r="G111" s="5"/>
      <c r="H111" s="5" t="s">
        <v>19</v>
      </c>
      <c r="I111" s="25">
        <v>2489.5</v>
      </c>
      <c r="J111" s="14">
        <f t="shared" si="41"/>
        <v>163.78289473684211</v>
      </c>
      <c r="K111" s="15">
        <f t="shared" si="37"/>
        <v>184</v>
      </c>
      <c r="L111" s="49">
        <f t="shared" si="42"/>
        <v>2.5205479452054793</v>
      </c>
      <c r="M111" s="49">
        <f t="shared" si="43"/>
        <v>412.82263878875267</v>
      </c>
      <c r="N111" s="31">
        <f t="shared" si="38"/>
        <v>609.46849315068494</v>
      </c>
      <c r="O111" s="15">
        <f t="shared" si="44"/>
        <v>-196.64585436193227</v>
      </c>
      <c r="P111" s="23">
        <f t="shared" si="39"/>
        <v>412.82263878875267</v>
      </c>
      <c r="T111" s="15">
        <f t="shared" si="40"/>
        <v>412.82263878875267</v>
      </c>
      <c r="U111" s="6">
        <v>1510219897</v>
      </c>
      <c r="V111" s="10" t="s">
        <v>473</v>
      </c>
      <c r="W111" s="10" t="s">
        <v>474</v>
      </c>
      <c r="X111" s="6" t="s">
        <v>475</v>
      </c>
      <c r="Z111" s="6" t="s">
        <v>299</v>
      </c>
    </row>
    <row r="112" spans="2:31" s="27" customFormat="1" ht="15.75">
      <c r="C112" s="45" t="s">
        <v>228</v>
      </c>
      <c r="G112" s="56"/>
      <c r="I112" s="17">
        <f t="shared" ref="I112:T112" si="45">SUM(I93:I111)</f>
        <v>50606.94</v>
      </c>
      <c r="J112" s="17">
        <f t="shared" si="45"/>
        <v>3329.4039473684215</v>
      </c>
      <c r="K112" s="17">
        <f t="shared" si="45"/>
        <v>3496</v>
      </c>
      <c r="L112" s="17">
        <f t="shared" si="45"/>
        <v>47.890410958904106</v>
      </c>
      <c r="M112" s="17">
        <f t="shared" si="45"/>
        <v>8142.2719033886078</v>
      </c>
      <c r="N112" s="17">
        <f t="shared" si="45"/>
        <v>11579.901369863019</v>
      </c>
      <c r="O112" s="17">
        <f t="shared" si="45"/>
        <v>-3437.6294664744046</v>
      </c>
      <c r="P112" s="17">
        <f t="shared" si="45"/>
        <v>8142.2719033886078</v>
      </c>
      <c r="Q112" s="17">
        <f t="shared" si="45"/>
        <v>24.788013035327822</v>
      </c>
      <c r="R112" s="17">
        <f t="shared" si="45"/>
        <v>0</v>
      </c>
      <c r="S112" s="17">
        <f t="shared" si="45"/>
        <v>0</v>
      </c>
      <c r="T112" s="17">
        <f t="shared" si="45"/>
        <v>8117.48389035328</v>
      </c>
      <c r="U112" s="46"/>
      <c r="V112" s="43"/>
      <c r="W112" s="43"/>
      <c r="AD112" s="7"/>
      <c r="AE112" s="7"/>
    </row>
    <row r="113" s="27" customFormat="1"/>
  </sheetData>
  <mergeCells count="11">
    <mergeCell ref="B1:U1"/>
    <mergeCell ref="B2:U2"/>
    <mergeCell ref="B87:U87"/>
    <mergeCell ref="B88:U88"/>
    <mergeCell ref="B89:U89"/>
    <mergeCell ref="D83:E83"/>
    <mergeCell ref="H83:K83"/>
    <mergeCell ref="O83:R83"/>
    <mergeCell ref="D84:E84"/>
    <mergeCell ref="H84:K84"/>
    <mergeCell ref="O84:R8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zoomScale="82" zoomScaleNormal="82" workbookViewId="0">
      <selection activeCell="G34" sqref="G34"/>
    </sheetView>
  </sheetViews>
  <sheetFormatPr baseColWidth="10" defaultRowHeight="15"/>
  <cols>
    <col min="3" max="3" width="39.5703125" bestFit="1" customWidth="1"/>
    <col min="4" max="4" width="26.7109375" customWidth="1"/>
    <col min="5" max="5" width="28.85546875" customWidth="1"/>
    <col min="6" max="6" width="13.85546875" bestFit="1" customWidth="1"/>
    <col min="7" max="7" width="20.85546875" bestFit="1" customWidth="1"/>
  </cols>
  <sheetData>
    <row r="1" spans="1:21" ht="15.75">
      <c r="B1" s="1" t="s">
        <v>0</v>
      </c>
      <c r="C1" s="1" t="s">
        <v>1</v>
      </c>
      <c r="D1" s="2" t="s">
        <v>2</v>
      </c>
      <c r="E1" s="2" t="s">
        <v>3</v>
      </c>
      <c r="F1" s="1" t="s">
        <v>4</v>
      </c>
      <c r="G1" s="1" t="s">
        <v>5</v>
      </c>
      <c r="H1" s="1" t="s">
        <v>6</v>
      </c>
      <c r="I1" s="18" t="s">
        <v>229</v>
      </c>
      <c r="J1" s="47" t="s">
        <v>230</v>
      </c>
      <c r="K1" s="47" t="s">
        <v>231</v>
      </c>
      <c r="L1" s="47" t="s">
        <v>476</v>
      </c>
      <c r="M1" s="47" t="s">
        <v>295</v>
      </c>
    </row>
    <row r="2" spans="1:21" ht="15.75">
      <c r="B2" s="1"/>
      <c r="C2" s="1"/>
      <c r="D2" s="2"/>
      <c r="E2" s="2"/>
      <c r="F2" s="1"/>
      <c r="G2" s="1"/>
      <c r="H2" s="1"/>
      <c r="I2" s="18"/>
      <c r="J2" s="47"/>
      <c r="K2" s="47"/>
      <c r="L2" s="47"/>
      <c r="M2" s="47"/>
    </row>
    <row r="3" spans="1:21" s="27" customFormat="1" ht="15.75">
      <c r="B3" s="6">
        <v>2</v>
      </c>
      <c r="C3" s="8" t="s">
        <v>11</v>
      </c>
      <c r="D3" s="4" t="s">
        <v>12</v>
      </c>
      <c r="E3" s="4" t="s">
        <v>9</v>
      </c>
      <c r="F3" s="5" t="s">
        <v>13</v>
      </c>
      <c r="G3" s="5" t="s">
        <v>14</v>
      </c>
      <c r="H3" s="5" t="s">
        <v>15</v>
      </c>
      <c r="I3" s="21">
        <v>2866.5</v>
      </c>
      <c r="J3" s="23">
        <f>I3*2/30.4</f>
        <v>188.58552631578948</v>
      </c>
      <c r="K3" s="15">
        <f t="shared" ref="K3:K8" si="0">31+31+30</f>
        <v>92</v>
      </c>
      <c r="L3" s="32">
        <f>K3*5/365</f>
        <v>1.2602739726027397</v>
      </c>
      <c r="M3" s="31">
        <f>J3*L3</f>
        <v>237.66943042537852</v>
      </c>
    </row>
    <row r="4" spans="1:21" s="27" customFormat="1" ht="15.75">
      <c r="B4" s="6">
        <v>3</v>
      </c>
      <c r="C4" s="7" t="s">
        <v>16</v>
      </c>
      <c r="D4" s="4" t="s">
        <v>17</v>
      </c>
      <c r="E4" s="4" t="s">
        <v>9</v>
      </c>
      <c r="F4" s="5" t="s">
        <v>13</v>
      </c>
      <c r="G4" s="5" t="s">
        <v>18</v>
      </c>
      <c r="H4" s="5" t="s">
        <v>19</v>
      </c>
      <c r="I4" s="21">
        <v>2866.5</v>
      </c>
      <c r="J4" s="23">
        <f t="shared" ref="J4:J14" si="1">I4*2/30.4</f>
        <v>188.58552631578948</v>
      </c>
      <c r="K4" s="15">
        <f t="shared" si="0"/>
        <v>92</v>
      </c>
      <c r="L4" s="32">
        <f t="shared" ref="L4:L14" si="2">K4*5/365</f>
        <v>1.2602739726027397</v>
      </c>
      <c r="M4" s="31">
        <f t="shared" ref="M4:M6" si="3">J4*L4</f>
        <v>237.66943042537852</v>
      </c>
    </row>
    <row r="5" spans="1:21" ht="15.75">
      <c r="B5" s="6">
        <v>16</v>
      </c>
      <c r="C5" s="7" t="s">
        <v>22</v>
      </c>
      <c r="D5" s="4" t="s">
        <v>23</v>
      </c>
      <c r="E5" s="4" t="s">
        <v>21</v>
      </c>
      <c r="F5" s="5" t="s">
        <v>13</v>
      </c>
      <c r="G5" s="5" t="s">
        <v>24</v>
      </c>
      <c r="H5" s="5" t="s">
        <v>15</v>
      </c>
      <c r="I5" s="21">
        <v>4200</v>
      </c>
      <c r="J5" s="23">
        <f t="shared" si="1"/>
        <v>276.31578947368422</v>
      </c>
      <c r="K5" s="15">
        <f t="shared" si="0"/>
        <v>92</v>
      </c>
      <c r="L5" s="32">
        <f t="shared" si="2"/>
        <v>1.2602739726027397</v>
      </c>
      <c r="M5" s="31">
        <f t="shared" si="3"/>
        <v>348.2335976928623</v>
      </c>
      <c r="R5" s="26"/>
      <c r="T5" s="26"/>
      <c r="U5" s="26"/>
    </row>
    <row r="6" spans="1:21" ht="15.75">
      <c r="B6" s="6">
        <v>17</v>
      </c>
      <c r="C6" s="7" t="s">
        <v>25</v>
      </c>
      <c r="D6" s="4" t="s">
        <v>26</v>
      </c>
      <c r="E6" s="4" t="s">
        <v>27</v>
      </c>
      <c r="F6" s="5" t="s">
        <v>13</v>
      </c>
      <c r="G6" s="5" t="s">
        <v>28</v>
      </c>
      <c r="H6" s="5" t="s">
        <v>15</v>
      </c>
      <c r="I6" s="25">
        <v>2293</v>
      </c>
      <c r="J6" s="23">
        <f t="shared" si="1"/>
        <v>150.85526315789474</v>
      </c>
      <c r="K6" s="15">
        <f t="shared" si="0"/>
        <v>92</v>
      </c>
      <c r="L6" s="32">
        <f t="shared" si="2"/>
        <v>1.2602739726027397</v>
      </c>
      <c r="M6" s="31">
        <f t="shared" si="3"/>
        <v>190.11896178803173</v>
      </c>
      <c r="O6" s="13"/>
    </row>
    <row r="7" spans="1:21" ht="15.75">
      <c r="B7" s="6">
        <v>27</v>
      </c>
      <c r="C7" s="7" t="s">
        <v>45</v>
      </c>
      <c r="D7" s="4" t="s">
        <v>42</v>
      </c>
      <c r="E7" s="4" t="s">
        <v>46</v>
      </c>
      <c r="F7" s="5" t="s">
        <v>13</v>
      </c>
      <c r="G7" s="5" t="s">
        <v>47</v>
      </c>
      <c r="H7" s="5" t="s">
        <v>10</v>
      </c>
      <c r="I7" s="25">
        <v>2257</v>
      </c>
      <c r="J7" s="23">
        <f t="shared" si="1"/>
        <v>148.48684210526318</v>
      </c>
      <c r="K7" s="15">
        <f t="shared" si="0"/>
        <v>92</v>
      </c>
      <c r="L7" s="32">
        <f t="shared" si="2"/>
        <v>1.2602739726027397</v>
      </c>
      <c r="M7" s="31">
        <f>J7*L7</f>
        <v>187.13410237923577</v>
      </c>
      <c r="R7" s="26"/>
      <c r="S7" s="26"/>
      <c r="T7" s="26"/>
      <c r="U7" s="26"/>
    </row>
    <row r="8" spans="1:21" ht="15.75">
      <c r="B8" s="6">
        <v>43</v>
      </c>
      <c r="C8" s="7" t="s">
        <v>72</v>
      </c>
      <c r="D8" s="4" t="s">
        <v>70</v>
      </c>
      <c r="E8" s="4" t="s">
        <v>68</v>
      </c>
      <c r="F8" s="5" t="s">
        <v>13</v>
      </c>
      <c r="G8" s="5" t="s">
        <v>73</v>
      </c>
      <c r="H8" s="5" t="s">
        <v>15</v>
      </c>
      <c r="I8" s="25">
        <v>2601.3000000000002</v>
      </c>
      <c r="J8" s="23">
        <f t="shared" si="1"/>
        <v>171.13815789473685</v>
      </c>
      <c r="K8" s="15">
        <f t="shared" si="0"/>
        <v>92</v>
      </c>
      <c r="L8" s="32">
        <f t="shared" si="2"/>
        <v>1.2602739726027397</v>
      </c>
      <c r="M8" s="26">
        <f t="shared" ref="M8:M14" si="4">J8*L8</f>
        <v>215.68096611391493</v>
      </c>
      <c r="R8" s="26"/>
      <c r="S8" s="26"/>
      <c r="T8" s="26"/>
      <c r="U8" s="26"/>
    </row>
    <row r="9" spans="1:21" s="27" customFormat="1" ht="15.75">
      <c r="B9" s="6">
        <v>5</v>
      </c>
      <c r="C9" s="7" t="s">
        <v>209</v>
      </c>
      <c r="D9" s="4" t="s">
        <v>202</v>
      </c>
      <c r="E9" s="4" t="s">
        <v>207</v>
      </c>
      <c r="F9" s="7" t="s">
        <v>204</v>
      </c>
      <c r="G9" s="5"/>
      <c r="H9" s="5" t="s">
        <v>19</v>
      </c>
      <c r="I9" s="25">
        <v>2293</v>
      </c>
      <c r="J9" s="14">
        <f t="shared" si="1"/>
        <v>150.85526315789474</v>
      </c>
      <c r="K9" s="15">
        <f>31+31+30+31+30</f>
        <v>153</v>
      </c>
      <c r="L9" s="49">
        <f t="shared" si="2"/>
        <v>2.095890410958904</v>
      </c>
      <c r="M9" s="49">
        <f t="shared" si="4"/>
        <v>316.17609949531362</v>
      </c>
    </row>
    <row r="10" spans="1:21" ht="15.75">
      <c r="B10" s="6">
        <v>9</v>
      </c>
      <c r="C10" s="7" t="s">
        <v>213</v>
      </c>
      <c r="D10" s="4" t="s">
        <v>202</v>
      </c>
      <c r="E10" s="4" t="s">
        <v>48</v>
      </c>
      <c r="F10" s="7" t="s">
        <v>204</v>
      </c>
      <c r="G10" s="5"/>
      <c r="H10" s="5" t="s">
        <v>19</v>
      </c>
      <c r="I10" s="25">
        <v>2508.5</v>
      </c>
      <c r="J10" s="14">
        <f t="shared" si="1"/>
        <v>165.03289473684211</v>
      </c>
      <c r="K10" s="15">
        <f>31+31+30</f>
        <v>92</v>
      </c>
      <c r="L10" s="49">
        <f t="shared" si="2"/>
        <v>1.2602739726027397</v>
      </c>
      <c r="M10" s="49">
        <f t="shared" si="4"/>
        <v>207.98666186012977</v>
      </c>
      <c r="N10" s="27"/>
      <c r="O10" s="27"/>
      <c r="P10" s="27"/>
      <c r="Q10" s="27"/>
      <c r="R10" s="27"/>
    </row>
    <row r="11" spans="1:21" ht="15.75">
      <c r="B11" s="6">
        <v>12</v>
      </c>
      <c r="C11" s="7" t="s">
        <v>216</v>
      </c>
      <c r="D11" s="4" t="s">
        <v>202</v>
      </c>
      <c r="E11" s="4" t="s">
        <v>43</v>
      </c>
      <c r="F11" s="7" t="s">
        <v>204</v>
      </c>
      <c r="G11" s="5"/>
      <c r="H11" s="5" t="s">
        <v>19</v>
      </c>
      <c r="I11" s="25">
        <v>2601.3000000000002</v>
      </c>
      <c r="J11" s="14">
        <f t="shared" si="1"/>
        <v>171.13815789473685</v>
      </c>
      <c r="K11" s="15">
        <f>31+31+30+31</f>
        <v>123</v>
      </c>
      <c r="L11" s="49">
        <f t="shared" si="2"/>
        <v>1.6849315068493151</v>
      </c>
      <c r="M11" s="49">
        <f t="shared" si="4"/>
        <v>288.356074260995</v>
      </c>
      <c r="N11" s="27"/>
      <c r="O11" s="27"/>
      <c r="P11" s="27"/>
      <c r="Q11" s="27"/>
      <c r="R11" s="27"/>
    </row>
    <row r="12" spans="1:21" ht="15.75">
      <c r="A12">
        <v>1.08</v>
      </c>
      <c r="B12" s="6">
        <v>13</v>
      </c>
      <c r="C12" s="7" t="s">
        <v>217</v>
      </c>
      <c r="D12" s="4" t="s">
        <v>202</v>
      </c>
      <c r="E12" s="4" t="s">
        <v>218</v>
      </c>
      <c r="F12" s="7" t="s">
        <v>204</v>
      </c>
      <c r="G12" s="5"/>
      <c r="H12" s="5" t="s">
        <v>19</v>
      </c>
      <c r="I12" s="25">
        <v>2866.5</v>
      </c>
      <c r="J12" s="14">
        <f t="shared" si="1"/>
        <v>188.58552631578948</v>
      </c>
      <c r="K12" s="15">
        <f>31+31</f>
        <v>62</v>
      </c>
      <c r="L12" s="49">
        <f t="shared" si="2"/>
        <v>0.84931506849315064</v>
      </c>
      <c r="M12" s="49">
        <f t="shared" si="4"/>
        <v>160.1685291997116</v>
      </c>
      <c r="N12" s="27"/>
      <c r="O12" s="27"/>
      <c r="P12" s="27"/>
      <c r="Q12" s="27"/>
      <c r="R12" s="27"/>
    </row>
    <row r="13" spans="1:21" ht="15.75">
      <c r="B13" s="6">
        <v>80</v>
      </c>
      <c r="C13" s="7" t="s">
        <v>158</v>
      </c>
      <c r="D13" s="4" t="s">
        <v>159</v>
      </c>
      <c r="E13" s="4" t="s">
        <v>145</v>
      </c>
      <c r="F13" s="5" t="s">
        <v>13</v>
      </c>
      <c r="G13" s="5" t="s">
        <v>160</v>
      </c>
      <c r="H13" s="5" t="s">
        <v>15</v>
      </c>
      <c r="I13" s="25">
        <v>4177.5</v>
      </c>
      <c r="J13" s="23">
        <f t="shared" si="1"/>
        <v>274.83552631578948</v>
      </c>
      <c r="K13" s="15">
        <f>31+31+30</f>
        <v>92</v>
      </c>
      <c r="L13" s="22">
        <f t="shared" si="2"/>
        <v>1.2602739726027397</v>
      </c>
      <c r="M13" s="26">
        <f t="shared" si="4"/>
        <v>346.3680605623648</v>
      </c>
    </row>
    <row r="14" spans="1:21" ht="15.75">
      <c r="B14" s="6">
        <v>81</v>
      </c>
      <c r="C14" s="7" t="s">
        <v>161</v>
      </c>
      <c r="D14" s="4" t="s">
        <v>159</v>
      </c>
      <c r="E14" s="4" t="s">
        <v>145</v>
      </c>
      <c r="F14" s="5" t="s">
        <v>13</v>
      </c>
      <c r="G14" s="5" t="s">
        <v>162</v>
      </c>
      <c r="H14" s="5" t="s">
        <v>15</v>
      </c>
      <c r="I14" s="25">
        <v>4177.5</v>
      </c>
      <c r="J14" s="23">
        <f t="shared" si="1"/>
        <v>274.83552631578948</v>
      </c>
      <c r="K14" s="15">
        <f>31+31</f>
        <v>62</v>
      </c>
      <c r="L14" s="22">
        <f t="shared" si="2"/>
        <v>0.84931506849315064</v>
      </c>
      <c r="M14" s="26">
        <f t="shared" si="4"/>
        <v>233.42195385724585</v>
      </c>
    </row>
    <row r="16" spans="1:21" ht="15.75">
      <c r="I16" s="25"/>
    </row>
    <row r="17" spans="9:9" ht="15.75">
      <c r="I17" s="25"/>
    </row>
  </sheetData>
  <pageMargins left="0.7" right="0.7" top="0.75" bottom="0.75" header="0.3" footer="0.3"/>
  <pageSetup scale="55" orientation="landscape" horizontalDpi="0" verticalDpi="0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S105"/>
  <sheetViews>
    <sheetView zoomScale="87" zoomScaleNormal="87" workbookViewId="0">
      <pane xSplit="2" topLeftCell="C1" activePane="topRight" state="frozen"/>
      <selection activeCell="A85" sqref="A85"/>
      <selection pane="topRight" activeCell="T1" sqref="T1:AN1048576"/>
    </sheetView>
  </sheetViews>
  <sheetFormatPr baseColWidth="10" defaultRowHeight="15"/>
  <cols>
    <col min="1" max="1" width="11.42578125" style="27"/>
    <col min="2" max="2" width="41.5703125" style="27" bestFit="1" customWidth="1"/>
    <col min="3" max="3" width="27" style="27" customWidth="1"/>
    <col min="4" max="4" width="25.85546875" style="27" customWidth="1"/>
    <col min="5" max="5" width="14" style="27" bestFit="1" customWidth="1"/>
    <col min="6" max="6" width="20.85546875" style="27" bestFit="1" customWidth="1"/>
    <col min="7" max="18" width="11.42578125" style="27"/>
    <col min="19" max="19" width="13.140625" style="27" customWidth="1"/>
    <col min="20" max="16384" width="11.42578125" style="27"/>
  </cols>
  <sheetData>
    <row r="4" spans="1:19" ht="15.75">
      <c r="A4" s="1" t="s">
        <v>0</v>
      </c>
      <c r="B4" s="1" t="s">
        <v>1</v>
      </c>
      <c r="C4" s="2" t="s">
        <v>2</v>
      </c>
      <c r="D4" s="2" t="s">
        <v>3</v>
      </c>
      <c r="E4" s="1" t="s">
        <v>4</v>
      </c>
      <c r="F4" s="1" t="s">
        <v>5</v>
      </c>
      <c r="G4" s="1" t="s">
        <v>6</v>
      </c>
      <c r="H4" s="43" t="s">
        <v>229</v>
      </c>
      <c r="I4" s="27" t="s">
        <v>478</v>
      </c>
      <c r="J4" s="27" t="s">
        <v>232</v>
      </c>
      <c r="K4" s="27" t="s">
        <v>295</v>
      </c>
      <c r="L4" s="27" t="s">
        <v>296</v>
      </c>
      <c r="M4" s="27" t="s">
        <v>297</v>
      </c>
      <c r="N4" s="27" t="s">
        <v>235</v>
      </c>
      <c r="O4" s="27" t="s">
        <v>236</v>
      </c>
      <c r="P4" s="27" t="s">
        <v>237</v>
      </c>
      <c r="Q4" s="27" t="s">
        <v>238</v>
      </c>
      <c r="R4" s="27" t="s">
        <v>239</v>
      </c>
      <c r="S4" s="27" t="s">
        <v>240</v>
      </c>
    </row>
    <row r="5" spans="1:19" ht="15.75">
      <c r="B5" s="3" t="s">
        <v>7</v>
      </c>
      <c r="C5" s="4"/>
      <c r="D5" s="4"/>
      <c r="E5" s="5"/>
      <c r="F5" s="5"/>
      <c r="G5" s="5"/>
    </row>
    <row r="6" spans="1:19" ht="15.75">
      <c r="A6" s="6">
        <v>1</v>
      </c>
      <c r="B6" s="8" t="s">
        <v>11</v>
      </c>
      <c r="C6" s="4" t="s">
        <v>12</v>
      </c>
      <c r="D6" s="4" t="s">
        <v>9</v>
      </c>
      <c r="E6" s="5" t="s">
        <v>552</v>
      </c>
      <c r="F6" s="5" t="s">
        <v>14</v>
      </c>
      <c r="G6" s="5" t="s">
        <v>15</v>
      </c>
      <c r="K6" s="32">
        <v>648.35</v>
      </c>
      <c r="N6" s="32">
        <f>SUM(H6:M6)</f>
        <v>648.35</v>
      </c>
      <c r="O6" s="31">
        <v>6.2210410958904276</v>
      </c>
      <c r="S6" s="32">
        <f>N6-O6-P6-Q6-R6</f>
        <v>642.1289589041096</v>
      </c>
    </row>
    <row r="7" spans="1:19" ht="15.75">
      <c r="A7" s="6">
        <v>2</v>
      </c>
      <c r="B7" s="7" t="s">
        <v>16</v>
      </c>
      <c r="C7" s="4" t="s">
        <v>17</v>
      </c>
      <c r="D7" s="4" t="s">
        <v>9</v>
      </c>
      <c r="E7" s="5" t="s">
        <v>552</v>
      </c>
      <c r="F7" s="5" t="s">
        <v>18</v>
      </c>
      <c r="G7" s="5" t="s">
        <v>19</v>
      </c>
      <c r="K7" s="32">
        <v>513.35</v>
      </c>
      <c r="N7" s="32">
        <f t="shared" ref="N7:N13" si="0">SUM(H7:M7)</f>
        <v>513.35</v>
      </c>
      <c r="S7" s="32">
        <f t="shared" ref="S7:S13" si="1">N7-O7-P7-Q7-R7</f>
        <v>513.35</v>
      </c>
    </row>
    <row r="8" spans="1:19" ht="15.75">
      <c r="A8" s="6">
        <v>3</v>
      </c>
      <c r="B8" s="7" t="s">
        <v>22</v>
      </c>
      <c r="C8" s="4" t="s">
        <v>23</v>
      </c>
      <c r="D8" s="4" t="s">
        <v>21</v>
      </c>
      <c r="E8" s="5" t="s">
        <v>552</v>
      </c>
      <c r="F8" s="5" t="s">
        <v>24</v>
      </c>
      <c r="G8" s="5" t="s">
        <v>15</v>
      </c>
      <c r="K8" s="32">
        <v>729.21</v>
      </c>
      <c r="N8" s="32">
        <f t="shared" si="0"/>
        <v>729.21</v>
      </c>
      <c r="O8" s="31">
        <v>19.158641095890516</v>
      </c>
      <c r="S8" s="32">
        <f t="shared" si="1"/>
        <v>710.05135890410952</v>
      </c>
    </row>
    <row r="9" spans="1:19" ht="15.75">
      <c r="A9" s="6">
        <v>4</v>
      </c>
      <c r="B9" s="7" t="s">
        <v>25</v>
      </c>
      <c r="C9" s="4" t="s">
        <v>26</v>
      </c>
      <c r="D9" s="4" t="s">
        <v>27</v>
      </c>
      <c r="E9" s="5" t="s">
        <v>552</v>
      </c>
      <c r="F9" s="5" t="s">
        <v>28</v>
      </c>
      <c r="G9" s="5" t="s">
        <v>15</v>
      </c>
      <c r="K9" s="32">
        <v>465.8</v>
      </c>
      <c r="N9" s="32">
        <f t="shared" si="0"/>
        <v>465.8</v>
      </c>
      <c r="O9" s="15"/>
      <c r="S9" s="32">
        <f t="shared" si="1"/>
        <v>465.8</v>
      </c>
    </row>
    <row r="10" spans="1:19" ht="15.75">
      <c r="A10" s="6">
        <v>5</v>
      </c>
      <c r="B10" s="7" t="s">
        <v>30</v>
      </c>
      <c r="C10" s="4" t="s">
        <v>31</v>
      </c>
      <c r="D10" s="4" t="s">
        <v>32</v>
      </c>
      <c r="E10" s="5" t="s">
        <v>552</v>
      </c>
      <c r="F10" s="5" t="s">
        <v>33</v>
      </c>
      <c r="G10" s="5" t="s">
        <v>19</v>
      </c>
      <c r="K10" s="32">
        <v>475.33886085075704</v>
      </c>
      <c r="N10" s="32">
        <f t="shared" si="0"/>
        <v>475.33886085075704</v>
      </c>
      <c r="S10" s="32">
        <f t="shared" si="1"/>
        <v>475.33886085075704</v>
      </c>
    </row>
    <row r="11" spans="1:19" ht="15.75">
      <c r="A11" s="6">
        <v>6</v>
      </c>
      <c r="B11" s="6" t="s">
        <v>34</v>
      </c>
      <c r="C11" s="4" t="s">
        <v>31</v>
      </c>
      <c r="D11" s="4" t="s">
        <v>32</v>
      </c>
      <c r="E11" s="5" t="s">
        <v>552</v>
      </c>
      <c r="F11" s="5" t="s">
        <v>35</v>
      </c>
      <c r="G11" s="5" t="s">
        <v>19</v>
      </c>
      <c r="K11" s="32">
        <v>380.23792357606345</v>
      </c>
      <c r="N11" s="32">
        <f t="shared" si="0"/>
        <v>380.23792357606345</v>
      </c>
      <c r="S11" s="32">
        <f t="shared" si="1"/>
        <v>380.23792357606345</v>
      </c>
    </row>
    <row r="12" spans="1:19" ht="15.75">
      <c r="A12" s="6">
        <v>7</v>
      </c>
      <c r="B12" s="6" t="s">
        <v>37</v>
      </c>
      <c r="C12" s="4" t="s">
        <v>38</v>
      </c>
      <c r="D12" s="4" t="s">
        <v>36</v>
      </c>
      <c r="E12" s="5" t="s">
        <v>552</v>
      </c>
      <c r="F12" s="5" t="s">
        <v>39</v>
      </c>
      <c r="G12" s="5" t="s">
        <v>40</v>
      </c>
      <c r="K12" s="32">
        <v>380.23792357606345</v>
      </c>
      <c r="N12" s="32">
        <f t="shared" si="0"/>
        <v>380.23792357606345</v>
      </c>
      <c r="S12" s="32">
        <f t="shared" si="1"/>
        <v>380.23792357606345</v>
      </c>
    </row>
    <row r="13" spans="1:19" ht="15.75">
      <c r="A13" s="6">
        <v>8</v>
      </c>
      <c r="B13" s="7" t="s">
        <v>45</v>
      </c>
      <c r="C13" s="4" t="s">
        <v>42</v>
      </c>
      <c r="D13" s="4" t="s">
        <v>46</v>
      </c>
      <c r="E13" s="5" t="s">
        <v>552</v>
      </c>
      <c r="F13" s="5" t="s">
        <v>47</v>
      </c>
      <c r="G13" s="5" t="s">
        <v>10</v>
      </c>
      <c r="K13" s="32">
        <v>614.91999999999996</v>
      </c>
      <c r="N13" s="32">
        <f t="shared" si="0"/>
        <v>614.91999999999996</v>
      </c>
      <c r="O13" s="31">
        <v>0.97691002739713895</v>
      </c>
      <c r="S13" s="32">
        <f t="shared" si="1"/>
        <v>613.94308997260282</v>
      </c>
    </row>
    <row r="14" spans="1:19" ht="15.75">
      <c r="B14" s="9" t="s">
        <v>49</v>
      </c>
      <c r="C14" s="4"/>
      <c r="D14" s="4"/>
      <c r="E14" s="5"/>
      <c r="F14" s="5"/>
      <c r="G14" s="5"/>
      <c r="H14" s="62">
        <f>SUM(H6:H13)</f>
        <v>0</v>
      </c>
      <c r="I14" s="62">
        <f t="shared" ref="I14:N14" si="2">SUM(I6:I13)</f>
        <v>0</v>
      </c>
      <c r="J14" s="62">
        <f t="shared" si="2"/>
        <v>0</v>
      </c>
      <c r="K14" s="58">
        <v>4207.444708002884</v>
      </c>
      <c r="L14" s="62">
        <f t="shared" si="2"/>
        <v>0</v>
      </c>
      <c r="M14" s="62">
        <f t="shared" si="2"/>
        <v>0</v>
      </c>
      <c r="N14" s="58">
        <f t="shared" si="2"/>
        <v>4207.444708002884</v>
      </c>
      <c r="O14" s="58">
        <f t="shared" ref="O14" si="3">SUM(O6:O13)</f>
        <v>26.356592219178083</v>
      </c>
      <c r="P14" s="58">
        <f t="shared" ref="P14" si="4">SUM(P6:P13)</f>
        <v>0</v>
      </c>
      <c r="Q14" s="58">
        <f t="shared" ref="Q14" si="5">SUM(Q6:Q13)</f>
        <v>0</v>
      </c>
      <c r="R14" s="58">
        <f t="shared" ref="R14:S14" si="6">SUM(R6:R13)</f>
        <v>0</v>
      </c>
      <c r="S14" s="58">
        <f t="shared" si="6"/>
        <v>4181.0881157837066</v>
      </c>
    </row>
    <row r="15" spans="1:19" ht="15.75">
      <c r="B15" s="7"/>
      <c r="C15" s="4"/>
      <c r="D15" s="4"/>
      <c r="E15" s="5"/>
      <c r="F15" s="5"/>
      <c r="G15" s="5"/>
      <c r="K15" s="32"/>
    </row>
    <row r="16" spans="1:19" ht="15.75">
      <c r="B16" s="3" t="s">
        <v>50</v>
      </c>
      <c r="C16" s="7"/>
      <c r="D16" s="7"/>
      <c r="E16" s="7"/>
      <c r="F16" s="7"/>
      <c r="G16" s="7"/>
      <c r="K16" s="32"/>
    </row>
    <row r="17" spans="1:19" ht="15.75">
      <c r="A17" s="6">
        <v>9</v>
      </c>
      <c r="B17" s="7" t="s">
        <v>52</v>
      </c>
      <c r="C17" s="4" t="s">
        <v>53</v>
      </c>
      <c r="D17" s="4" t="s">
        <v>50</v>
      </c>
      <c r="E17" s="5" t="s">
        <v>552</v>
      </c>
      <c r="F17" s="5" t="s">
        <v>54</v>
      </c>
      <c r="G17" s="5" t="s">
        <v>15</v>
      </c>
      <c r="K17" s="32">
        <v>696.46719538572461</v>
      </c>
      <c r="N17" s="32">
        <f>SUM(H17:M17)</f>
        <v>696.46719538572461</v>
      </c>
      <c r="O17" s="31">
        <v>9.4654588031722824</v>
      </c>
      <c r="S17" s="32">
        <f t="shared" ref="S17:S24" si="7">N17-O17-P17-Q17-R17</f>
        <v>687.00173658255233</v>
      </c>
    </row>
    <row r="18" spans="1:19" ht="15.75">
      <c r="A18" s="6">
        <v>10</v>
      </c>
      <c r="B18" s="7" t="s">
        <v>55</v>
      </c>
      <c r="C18" s="4" t="s">
        <v>56</v>
      </c>
      <c r="D18" s="4" t="s">
        <v>50</v>
      </c>
      <c r="E18" s="5" t="s">
        <v>552</v>
      </c>
      <c r="F18" s="5" t="s">
        <v>57</v>
      </c>
      <c r="G18" s="5" t="s">
        <v>15</v>
      </c>
      <c r="K18" s="32">
        <v>696.46719538572461</v>
      </c>
      <c r="N18" s="32">
        <f t="shared" ref="N18:N75" si="8">SUM(H18:M18)</f>
        <v>696.46719538572461</v>
      </c>
      <c r="O18" s="31">
        <v>9.4654588031722824</v>
      </c>
      <c r="S18" s="32">
        <f t="shared" si="7"/>
        <v>687.00173658255233</v>
      </c>
    </row>
    <row r="19" spans="1:19" ht="15.75">
      <c r="A19" s="6">
        <v>11</v>
      </c>
      <c r="B19" s="7" t="s">
        <v>58</v>
      </c>
      <c r="C19" s="4" t="s">
        <v>56</v>
      </c>
      <c r="D19" s="4" t="s">
        <v>50</v>
      </c>
      <c r="E19" s="5" t="s">
        <v>552</v>
      </c>
      <c r="F19" s="5" t="s">
        <v>59</v>
      </c>
      <c r="G19" s="5" t="s">
        <v>15</v>
      </c>
      <c r="K19" s="32">
        <v>696.46719538572461</v>
      </c>
      <c r="N19" s="32">
        <f t="shared" si="8"/>
        <v>696.46719538572461</v>
      </c>
      <c r="O19" s="31">
        <v>9.4654588031722824</v>
      </c>
      <c r="S19" s="32">
        <f t="shared" si="7"/>
        <v>687.00173658255233</v>
      </c>
    </row>
    <row r="20" spans="1:19" ht="15.75">
      <c r="A20" s="6">
        <v>12</v>
      </c>
      <c r="B20" s="7" t="s">
        <v>61</v>
      </c>
      <c r="C20" s="4" t="s">
        <v>17</v>
      </c>
      <c r="D20" s="4" t="s">
        <v>60</v>
      </c>
      <c r="E20" s="5" t="s">
        <v>552</v>
      </c>
      <c r="F20" s="5" t="s">
        <v>62</v>
      </c>
      <c r="G20" s="5" t="s">
        <v>19</v>
      </c>
      <c r="K20" s="32">
        <v>475.33886085075704</v>
      </c>
      <c r="N20" s="32">
        <f t="shared" si="8"/>
        <v>475.33886085075704</v>
      </c>
      <c r="S20" s="32">
        <f t="shared" si="7"/>
        <v>475.33886085075704</v>
      </c>
    </row>
    <row r="21" spans="1:19" ht="15.75">
      <c r="A21" s="6">
        <v>13</v>
      </c>
      <c r="B21" s="7" t="s">
        <v>63</v>
      </c>
      <c r="C21" s="4" t="s">
        <v>17</v>
      </c>
      <c r="D21" s="4" t="s">
        <v>60</v>
      </c>
      <c r="E21" s="5" t="s">
        <v>552</v>
      </c>
      <c r="F21" s="5" t="s">
        <v>64</v>
      </c>
      <c r="G21" s="5" t="s">
        <v>19</v>
      </c>
      <c r="K21" s="32">
        <v>475.33886085075704</v>
      </c>
      <c r="N21" s="32">
        <f t="shared" si="8"/>
        <v>475.33886085075704</v>
      </c>
      <c r="S21" s="32">
        <f t="shared" si="7"/>
        <v>475.33886085075704</v>
      </c>
    </row>
    <row r="22" spans="1:19" ht="15.75">
      <c r="A22" s="6">
        <v>14</v>
      </c>
      <c r="B22" s="7" t="s">
        <v>65</v>
      </c>
      <c r="C22" s="4" t="s">
        <v>17</v>
      </c>
      <c r="D22" s="4" t="s">
        <v>66</v>
      </c>
      <c r="E22" s="5" t="s">
        <v>552</v>
      </c>
      <c r="F22" s="5" t="s">
        <v>67</v>
      </c>
      <c r="G22" s="5" t="s">
        <v>19</v>
      </c>
      <c r="K22" s="32">
        <v>475.33886085075704</v>
      </c>
      <c r="N22" s="32">
        <f t="shared" si="8"/>
        <v>475.33886085075704</v>
      </c>
      <c r="S22" s="32">
        <f t="shared" si="7"/>
        <v>475.33886085075704</v>
      </c>
    </row>
    <row r="23" spans="1:19" ht="15.75">
      <c r="A23" s="6">
        <v>15</v>
      </c>
      <c r="B23" s="7" t="s">
        <v>69</v>
      </c>
      <c r="C23" s="4" t="s">
        <v>70</v>
      </c>
      <c r="D23" s="4" t="s">
        <v>68</v>
      </c>
      <c r="E23" s="5" t="s">
        <v>552</v>
      </c>
      <c r="F23" s="5" t="s">
        <v>71</v>
      </c>
      <c r="G23" s="5" t="s">
        <v>15</v>
      </c>
      <c r="K23" s="32">
        <v>641.16438356164383</v>
      </c>
      <c r="N23" s="32">
        <f t="shared" si="8"/>
        <v>641.16438356164383</v>
      </c>
      <c r="O23" s="31">
        <v>3.448512876712357</v>
      </c>
      <c r="S23" s="32">
        <f t="shared" si="7"/>
        <v>637.71587068493147</v>
      </c>
    </row>
    <row r="24" spans="1:19" ht="15.75">
      <c r="A24" s="6">
        <v>16</v>
      </c>
      <c r="B24" s="7" t="s">
        <v>72</v>
      </c>
      <c r="C24" s="4" t="s">
        <v>70</v>
      </c>
      <c r="D24" s="4" t="s">
        <v>68</v>
      </c>
      <c r="E24" s="5" t="s">
        <v>552</v>
      </c>
      <c r="F24" s="5" t="s">
        <v>73</v>
      </c>
      <c r="G24" s="5" t="s">
        <v>15</v>
      </c>
      <c r="K24" s="32">
        <v>536.26</v>
      </c>
      <c r="N24" s="32">
        <f t="shared" si="8"/>
        <v>536.26</v>
      </c>
      <c r="S24" s="32">
        <f t="shared" si="7"/>
        <v>536.26</v>
      </c>
    </row>
    <row r="25" spans="1:19" ht="15.75">
      <c r="B25" s="9" t="s">
        <v>74</v>
      </c>
      <c r="C25" s="4"/>
      <c r="D25" s="4"/>
      <c r="E25" s="5"/>
      <c r="F25" s="5"/>
      <c r="G25" s="5"/>
      <c r="H25" s="40">
        <f t="shared" ref="H25:J25" si="9">SUM(H17:H24)</f>
        <v>0</v>
      </c>
      <c r="I25" s="40">
        <f t="shared" si="9"/>
        <v>0</v>
      </c>
      <c r="J25" s="40">
        <f t="shared" si="9"/>
        <v>0</v>
      </c>
      <c r="K25" s="40">
        <f>SUM(K17:K24)</f>
        <v>4692.8425522710895</v>
      </c>
      <c r="L25" s="40">
        <f t="shared" ref="L25" si="10">SUM(L17:L24)</f>
        <v>0</v>
      </c>
      <c r="M25" s="40">
        <f t="shared" ref="M25" si="11">SUM(M17:M24)</f>
        <v>0</v>
      </c>
      <c r="N25" s="40">
        <f t="shared" ref="N25" si="12">SUM(N17:N24)</f>
        <v>4692.8425522710895</v>
      </c>
      <c r="O25" s="40">
        <f t="shared" ref="O25" si="13">SUM(O17:O24)</f>
        <v>31.844889286229204</v>
      </c>
      <c r="P25" s="40">
        <f t="shared" ref="P25" si="14">SUM(P17:P24)</f>
        <v>0</v>
      </c>
      <c r="Q25" s="40">
        <f t="shared" ref="Q25" si="15">SUM(Q17:Q24)</f>
        <v>0</v>
      </c>
      <c r="R25" s="40">
        <f t="shared" ref="R25" si="16">SUM(R17:R24)</f>
        <v>0</v>
      </c>
      <c r="S25" s="40">
        <f t="shared" ref="S25" si="17">SUM(S17:S24)</f>
        <v>4660.9976629848597</v>
      </c>
    </row>
    <row r="26" spans="1:19" ht="15.75">
      <c r="B26" s="7"/>
      <c r="C26" s="4"/>
      <c r="D26" s="4"/>
      <c r="E26" s="5"/>
      <c r="F26" s="5"/>
      <c r="G26" s="11"/>
      <c r="K26" s="32"/>
      <c r="N26" s="32"/>
    </row>
    <row r="27" spans="1:19" ht="15.75">
      <c r="B27" s="3" t="s">
        <v>75</v>
      </c>
      <c r="C27" s="7"/>
      <c r="D27" s="7"/>
      <c r="E27" s="7"/>
      <c r="F27" s="7"/>
      <c r="G27" s="12"/>
      <c r="K27" s="32"/>
      <c r="N27" s="32"/>
    </row>
    <row r="28" spans="1:19" ht="15.75">
      <c r="A28" s="6">
        <v>17</v>
      </c>
      <c r="B28" s="7" t="s">
        <v>76</v>
      </c>
      <c r="C28" s="4" t="s">
        <v>17</v>
      </c>
      <c r="D28" s="4" t="s">
        <v>75</v>
      </c>
      <c r="E28" s="5" t="s">
        <v>552</v>
      </c>
      <c r="F28" s="5" t="s">
        <v>77</v>
      </c>
      <c r="G28" s="10" t="s">
        <v>15</v>
      </c>
      <c r="K28" s="32">
        <v>641.16438356164383</v>
      </c>
      <c r="N28" s="32">
        <f t="shared" si="8"/>
        <v>641.16438356164383</v>
      </c>
      <c r="O28" s="31">
        <v>3.448512876712357</v>
      </c>
      <c r="S28" s="32">
        <f t="shared" ref="S28:S31" si="18">N28-O28-P28-Q28-R28</f>
        <v>637.71587068493147</v>
      </c>
    </row>
    <row r="29" spans="1:19" ht="15.75">
      <c r="A29" s="6">
        <v>18</v>
      </c>
      <c r="B29" s="7" t="s">
        <v>78</v>
      </c>
      <c r="C29" s="4" t="s">
        <v>79</v>
      </c>
      <c r="D29" s="4" t="s">
        <v>75</v>
      </c>
      <c r="E29" s="5" t="s">
        <v>552</v>
      </c>
      <c r="F29" s="5" t="s">
        <v>80</v>
      </c>
      <c r="G29" s="5" t="s">
        <v>19</v>
      </c>
      <c r="K29" s="32">
        <v>475.33886085075704</v>
      </c>
      <c r="N29" s="32">
        <f t="shared" si="8"/>
        <v>475.33886085075704</v>
      </c>
      <c r="S29" s="32">
        <f t="shared" si="18"/>
        <v>475.33886085075704</v>
      </c>
    </row>
    <row r="30" spans="1:19" ht="15.75">
      <c r="A30" s="6">
        <v>19</v>
      </c>
      <c r="B30" s="7" t="s">
        <v>81</v>
      </c>
      <c r="C30" s="4" t="s">
        <v>79</v>
      </c>
      <c r="D30" s="4" t="s">
        <v>75</v>
      </c>
      <c r="E30" s="5" t="s">
        <v>552</v>
      </c>
      <c r="F30" s="5" t="s">
        <v>82</v>
      </c>
      <c r="G30" s="5" t="s">
        <v>19</v>
      </c>
      <c r="K30" s="32">
        <v>456.35183850036049</v>
      </c>
      <c r="N30" s="32">
        <f t="shared" si="8"/>
        <v>456.35183850036049</v>
      </c>
      <c r="S30" s="32">
        <f t="shared" si="18"/>
        <v>456.35183850036049</v>
      </c>
    </row>
    <row r="31" spans="1:19" ht="15.75">
      <c r="A31" s="6">
        <v>20</v>
      </c>
      <c r="B31" s="7" t="s">
        <v>83</v>
      </c>
      <c r="C31" s="4" t="s">
        <v>79</v>
      </c>
      <c r="D31" s="4" t="s">
        <v>75</v>
      </c>
      <c r="E31" s="5" t="s">
        <v>552</v>
      </c>
      <c r="F31" s="5" t="s">
        <v>84</v>
      </c>
      <c r="G31" s="5" t="s">
        <v>19</v>
      </c>
      <c r="K31" s="32">
        <v>431.36193222782987</v>
      </c>
      <c r="N31" s="32">
        <f t="shared" si="8"/>
        <v>431.36193222782987</v>
      </c>
      <c r="S31" s="32">
        <f t="shared" si="18"/>
        <v>431.36193222782987</v>
      </c>
    </row>
    <row r="32" spans="1:19" ht="15.75">
      <c r="B32" s="9" t="s">
        <v>85</v>
      </c>
      <c r="C32" s="4"/>
      <c r="D32" s="4"/>
      <c r="E32" s="5"/>
      <c r="F32" s="5"/>
      <c r="G32" s="5"/>
      <c r="H32" s="38">
        <f t="shared" ref="H32:J32" si="19">SUM(H28:H31)</f>
        <v>0</v>
      </c>
      <c r="I32" s="38">
        <f t="shared" si="19"/>
        <v>0</v>
      </c>
      <c r="J32" s="38">
        <f t="shared" si="19"/>
        <v>0</v>
      </c>
      <c r="K32" s="38">
        <f>SUM(K28:K31)</f>
        <v>2004.217015140591</v>
      </c>
      <c r="L32" s="38">
        <f t="shared" ref="L32:N32" si="20">SUM(L28:L31)</f>
        <v>0</v>
      </c>
      <c r="M32" s="38">
        <f t="shared" si="20"/>
        <v>0</v>
      </c>
      <c r="N32" s="38">
        <f t="shared" si="20"/>
        <v>2004.217015140591</v>
      </c>
      <c r="O32" s="38">
        <f t="shared" ref="O32" si="21">SUM(O28:O31)</f>
        <v>3.448512876712357</v>
      </c>
      <c r="P32" s="38">
        <f t="shared" ref="P32" si="22">SUM(P28:P31)</f>
        <v>0</v>
      </c>
      <c r="Q32" s="38">
        <f t="shared" ref="Q32" si="23">SUM(Q28:Q31)</f>
        <v>0</v>
      </c>
      <c r="R32" s="38">
        <f t="shared" ref="R32" si="24">SUM(R28:R31)</f>
        <v>0</v>
      </c>
      <c r="S32" s="38">
        <f t="shared" ref="S32" si="25">SUM(S28:S31)</f>
        <v>2000.7685022638786</v>
      </c>
    </row>
    <row r="33" spans="1:19" ht="15.75">
      <c r="B33" s="7"/>
      <c r="C33" s="4"/>
      <c r="D33" s="4"/>
      <c r="E33" s="5"/>
      <c r="F33" s="5"/>
      <c r="G33" s="5"/>
      <c r="K33" s="32"/>
      <c r="N33" s="32"/>
    </row>
    <row r="34" spans="1:19" ht="15.75">
      <c r="A34" s="6"/>
      <c r="B34" s="3" t="s">
        <v>86</v>
      </c>
      <c r="C34" s="7"/>
      <c r="D34" s="7"/>
      <c r="E34" s="7"/>
      <c r="F34" s="7"/>
      <c r="G34" s="7"/>
      <c r="K34" s="32"/>
      <c r="N34" s="32"/>
    </row>
    <row r="35" spans="1:19" ht="15.75">
      <c r="A35" s="6">
        <v>21</v>
      </c>
      <c r="B35" s="7" t="s">
        <v>88</v>
      </c>
      <c r="C35" s="4" t="s">
        <v>17</v>
      </c>
      <c r="D35" s="4" t="s">
        <v>87</v>
      </c>
      <c r="E35" s="5" t="s">
        <v>552</v>
      </c>
      <c r="F35" s="5" t="s">
        <v>89</v>
      </c>
      <c r="G35" s="5" t="s">
        <v>19</v>
      </c>
      <c r="K35" s="32">
        <v>475.33886085075704</v>
      </c>
      <c r="N35" s="32">
        <f t="shared" si="8"/>
        <v>475.33886085075704</v>
      </c>
      <c r="S35" s="32">
        <f t="shared" ref="S35:S75" si="26">N35-O35-P35-Q35-R35</f>
        <v>475.33886085075704</v>
      </c>
    </row>
    <row r="36" spans="1:19" ht="15.75">
      <c r="A36" s="6">
        <v>22</v>
      </c>
      <c r="B36" s="8" t="s">
        <v>90</v>
      </c>
      <c r="C36" s="4" t="s">
        <v>91</v>
      </c>
      <c r="D36" s="4" t="s">
        <v>87</v>
      </c>
      <c r="E36" s="5" t="s">
        <v>552</v>
      </c>
      <c r="F36" s="5" t="s">
        <v>92</v>
      </c>
      <c r="G36" s="5" t="s">
        <v>19</v>
      </c>
      <c r="K36" s="32">
        <v>562.39726027397262</v>
      </c>
      <c r="N36" s="32">
        <f t="shared" si="8"/>
        <v>562.39726027397262</v>
      </c>
      <c r="S36" s="32">
        <f t="shared" si="26"/>
        <v>562.39726027397262</v>
      </c>
    </row>
    <row r="37" spans="1:19" ht="15.75">
      <c r="A37" s="6">
        <v>23</v>
      </c>
      <c r="B37" s="7" t="s">
        <v>93</v>
      </c>
      <c r="C37" s="4" t="s">
        <v>94</v>
      </c>
      <c r="D37" s="4" t="s">
        <v>87</v>
      </c>
      <c r="E37" s="5" t="s">
        <v>552</v>
      </c>
      <c r="F37" s="5" t="s">
        <v>95</v>
      </c>
      <c r="G37" s="5" t="s">
        <v>19</v>
      </c>
      <c r="K37" s="32">
        <v>513.39581831290559</v>
      </c>
      <c r="N37" s="32">
        <f t="shared" si="8"/>
        <v>513.39581831290559</v>
      </c>
      <c r="S37" s="32">
        <f t="shared" si="26"/>
        <v>513.39581831290559</v>
      </c>
    </row>
    <row r="38" spans="1:19" ht="15.75">
      <c r="A38" s="6">
        <v>24</v>
      </c>
      <c r="B38" s="7" t="s">
        <v>96</v>
      </c>
      <c r="C38" s="4" t="s">
        <v>97</v>
      </c>
      <c r="D38" s="4" t="s">
        <v>87</v>
      </c>
      <c r="E38" s="5" t="s">
        <v>552</v>
      </c>
      <c r="F38" s="5" t="s">
        <v>98</v>
      </c>
      <c r="G38" s="5" t="s">
        <v>19</v>
      </c>
      <c r="K38" s="32">
        <v>513.39581831290559</v>
      </c>
      <c r="N38" s="32">
        <f t="shared" si="8"/>
        <v>513.39581831290559</v>
      </c>
      <c r="S38" s="32">
        <f t="shared" si="26"/>
        <v>513.39581831290559</v>
      </c>
    </row>
    <row r="39" spans="1:19" ht="15.75">
      <c r="A39" s="6">
        <v>25</v>
      </c>
      <c r="B39" s="7" t="s">
        <v>99</v>
      </c>
      <c r="C39" s="4" t="s">
        <v>97</v>
      </c>
      <c r="D39" s="4" t="s">
        <v>87</v>
      </c>
      <c r="E39" s="5" t="s">
        <v>552</v>
      </c>
      <c r="F39" s="5" t="s">
        <v>100</v>
      </c>
      <c r="G39" s="5" t="s">
        <v>19</v>
      </c>
      <c r="K39" s="32">
        <v>513.39581831290559</v>
      </c>
      <c r="N39" s="32">
        <f t="shared" si="8"/>
        <v>513.39581831290559</v>
      </c>
      <c r="S39" s="32">
        <f t="shared" si="26"/>
        <v>513.39581831290559</v>
      </c>
    </row>
    <row r="40" spans="1:19" ht="15.75">
      <c r="A40" s="6">
        <v>26</v>
      </c>
      <c r="B40" s="7" t="s">
        <v>101</v>
      </c>
      <c r="C40" s="4" t="s">
        <v>102</v>
      </c>
      <c r="D40" s="4" t="s">
        <v>87</v>
      </c>
      <c r="E40" s="5" t="s">
        <v>552</v>
      </c>
      <c r="F40" s="5" t="s">
        <v>103</v>
      </c>
      <c r="G40" s="5" t="s">
        <v>40</v>
      </c>
      <c r="K40" s="32">
        <v>415.97332372025954</v>
      </c>
      <c r="N40" s="32">
        <f t="shared" si="8"/>
        <v>415.97332372025954</v>
      </c>
      <c r="S40" s="32">
        <f t="shared" si="26"/>
        <v>415.97332372025954</v>
      </c>
    </row>
    <row r="41" spans="1:19" ht="15.75">
      <c r="A41" s="6">
        <v>27</v>
      </c>
      <c r="B41" s="7" t="s">
        <v>104</v>
      </c>
      <c r="C41" s="4" t="s">
        <v>105</v>
      </c>
      <c r="D41" s="4" t="s">
        <v>87</v>
      </c>
      <c r="E41" s="5" t="s">
        <v>552</v>
      </c>
      <c r="F41" s="5" t="s">
        <v>106</v>
      </c>
      <c r="G41" s="5" t="s">
        <v>40</v>
      </c>
      <c r="K41" s="32">
        <v>398.39581831290559</v>
      </c>
      <c r="N41" s="32">
        <f t="shared" si="8"/>
        <v>398.39581831290559</v>
      </c>
      <c r="S41" s="32">
        <f t="shared" si="26"/>
        <v>398.39581831290559</v>
      </c>
    </row>
    <row r="42" spans="1:19" ht="15.75">
      <c r="A42" s="6">
        <v>28</v>
      </c>
      <c r="B42" s="7" t="s">
        <v>107</v>
      </c>
      <c r="C42" s="4" t="s">
        <v>108</v>
      </c>
      <c r="D42" s="4" t="s">
        <v>87</v>
      </c>
      <c r="E42" s="5" t="s">
        <v>552</v>
      </c>
      <c r="F42" s="5" t="s">
        <v>109</v>
      </c>
      <c r="G42" s="5" t="s">
        <v>110</v>
      </c>
      <c r="K42" s="32">
        <v>380.23792357606345</v>
      </c>
      <c r="N42" s="32">
        <f t="shared" si="8"/>
        <v>380.23792357606345</v>
      </c>
      <c r="S42" s="32">
        <f t="shared" si="26"/>
        <v>380.23792357606345</v>
      </c>
    </row>
    <row r="43" spans="1:19" ht="15.75">
      <c r="A43" s="6">
        <v>29</v>
      </c>
      <c r="B43" s="7" t="s">
        <v>111</v>
      </c>
      <c r="C43" s="4" t="s">
        <v>112</v>
      </c>
      <c r="D43" s="4" t="s">
        <v>87</v>
      </c>
      <c r="E43" s="5" t="s">
        <v>552</v>
      </c>
      <c r="F43" s="5" t="s">
        <v>113</v>
      </c>
      <c r="G43" s="5" t="s">
        <v>19</v>
      </c>
      <c r="K43" s="32">
        <v>513.39581831290559</v>
      </c>
      <c r="N43" s="32">
        <f t="shared" si="8"/>
        <v>513.39581831290559</v>
      </c>
      <c r="S43" s="32">
        <f t="shared" si="26"/>
        <v>513.39581831290559</v>
      </c>
    </row>
    <row r="44" spans="1:19" ht="15.75">
      <c r="A44" s="6">
        <v>30</v>
      </c>
      <c r="B44" s="7" t="s">
        <v>114</v>
      </c>
      <c r="C44" s="4" t="s">
        <v>115</v>
      </c>
      <c r="D44" s="4" t="s">
        <v>116</v>
      </c>
      <c r="E44" s="5" t="s">
        <v>552</v>
      </c>
      <c r="F44" s="5" t="s">
        <v>117</v>
      </c>
      <c r="G44" s="5" t="s">
        <v>15</v>
      </c>
      <c r="K44" s="32">
        <v>696.46719538572461</v>
      </c>
      <c r="N44" s="32">
        <f t="shared" si="8"/>
        <v>696.46719538572461</v>
      </c>
      <c r="O44" s="31">
        <v>9.4654588031722824</v>
      </c>
      <c r="S44" s="32">
        <f t="shared" si="26"/>
        <v>687.00173658255233</v>
      </c>
    </row>
    <row r="45" spans="1:19" ht="15.75">
      <c r="A45" s="6">
        <v>31</v>
      </c>
      <c r="B45" s="7" t="s">
        <v>118</v>
      </c>
      <c r="C45" s="4" t="s">
        <v>115</v>
      </c>
      <c r="D45" s="4" t="s">
        <v>119</v>
      </c>
      <c r="E45" s="5" t="s">
        <v>552</v>
      </c>
      <c r="F45" s="5" t="s">
        <v>120</v>
      </c>
      <c r="G45" s="5" t="s">
        <v>15</v>
      </c>
      <c r="K45" s="32">
        <v>696.46719538572461</v>
      </c>
      <c r="N45" s="32">
        <f t="shared" si="8"/>
        <v>696.46719538572461</v>
      </c>
      <c r="O45" s="31">
        <v>9.4654588031722824</v>
      </c>
      <c r="S45" s="32">
        <f t="shared" si="26"/>
        <v>687.00173658255233</v>
      </c>
    </row>
    <row r="46" spans="1:19" ht="15.75">
      <c r="A46" s="6">
        <v>32</v>
      </c>
      <c r="B46" s="7" t="s">
        <v>121</v>
      </c>
      <c r="C46" s="4" t="s">
        <v>122</v>
      </c>
      <c r="D46" s="4" t="s">
        <v>116</v>
      </c>
      <c r="E46" s="5" t="s">
        <v>552</v>
      </c>
      <c r="F46" s="5" t="s">
        <v>123</v>
      </c>
      <c r="G46" s="5" t="s">
        <v>15</v>
      </c>
      <c r="K46" s="32">
        <v>562.39726027397262</v>
      </c>
      <c r="N46" s="32">
        <f t="shared" si="8"/>
        <v>562.39726027397262</v>
      </c>
      <c r="S46" s="32">
        <f t="shared" si="26"/>
        <v>562.39726027397262</v>
      </c>
    </row>
    <row r="47" spans="1:19" ht="15.75">
      <c r="A47" s="6">
        <v>33</v>
      </c>
      <c r="B47" s="7" t="s">
        <v>124</v>
      </c>
      <c r="C47" s="4" t="s">
        <v>125</v>
      </c>
      <c r="D47" s="4" t="s">
        <v>116</v>
      </c>
      <c r="E47" s="5" t="s">
        <v>552</v>
      </c>
      <c r="F47" s="5" t="s">
        <v>126</v>
      </c>
      <c r="G47" s="5" t="s">
        <v>19</v>
      </c>
      <c r="K47" s="32">
        <v>475.33886085075704</v>
      </c>
      <c r="N47" s="32">
        <f t="shared" si="8"/>
        <v>475.33886085075704</v>
      </c>
      <c r="S47" s="32">
        <f t="shared" si="26"/>
        <v>475.33886085075704</v>
      </c>
    </row>
    <row r="48" spans="1:19" ht="15.75">
      <c r="A48" s="6">
        <v>34</v>
      </c>
      <c r="B48" s="7" t="s">
        <v>127</v>
      </c>
      <c r="C48" s="4" t="s">
        <v>125</v>
      </c>
      <c r="D48" s="4" t="s">
        <v>116</v>
      </c>
      <c r="E48" s="5" t="s">
        <v>552</v>
      </c>
      <c r="F48" s="5" t="s">
        <v>128</v>
      </c>
      <c r="G48" s="5" t="s">
        <v>19</v>
      </c>
      <c r="K48" s="32">
        <v>475.33886085075704</v>
      </c>
      <c r="N48" s="32">
        <f t="shared" si="8"/>
        <v>475.33886085075704</v>
      </c>
      <c r="S48" s="32">
        <f t="shared" si="26"/>
        <v>475.33886085075704</v>
      </c>
    </row>
    <row r="49" spans="1:19" ht="15.75">
      <c r="A49" s="6">
        <v>35</v>
      </c>
      <c r="B49" s="7" t="s">
        <v>129</v>
      </c>
      <c r="C49" s="4" t="s">
        <v>125</v>
      </c>
      <c r="D49" s="4" t="s">
        <v>116</v>
      </c>
      <c r="E49" s="5" t="s">
        <v>552</v>
      </c>
      <c r="F49" s="5" t="s">
        <v>130</v>
      </c>
      <c r="G49" s="5" t="s">
        <v>19</v>
      </c>
      <c r="K49" s="32">
        <v>475.33886085075704</v>
      </c>
      <c r="N49" s="32">
        <f t="shared" si="8"/>
        <v>475.33886085075704</v>
      </c>
      <c r="S49" s="32">
        <f t="shared" si="26"/>
        <v>475.33886085075704</v>
      </c>
    </row>
    <row r="50" spans="1:19" ht="15.75">
      <c r="A50" s="6">
        <v>36</v>
      </c>
      <c r="B50" s="7" t="s">
        <v>131</v>
      </c>
      <c r="C50" s="4" t="s">
        <v>125</v>
      </c>
      <c r="D50" s="4" t="s">
        <v>116</v>
      </c>
      <c r="E50" s="5" t="s">
        <v>552</v>
      </c>
      <c r="F50" s="5" t="s">
        <v>132</v>
      </c>
      <c r="G50" s="5" t="s">
        <v>19</v>
      </c>
      <c r="K50" s="32">
        <v>475.33886085075704</v>
      </c>
      <c r="N50" s="32">
        <f t="shared" si="8"/>
        <v>475.33886085075704</v>
      </c>
      <c r="S50" s="32">
        <f t="shared" si="26"/>
        <v>475.33886085075704</v>
      </c>
    </row>
    <row r="51" spans="1:19" ht="15.75">
      <c r="A51" s="6">
        <v>37</v>
      </c>
      <c r="B51" s="7" t="s">
        <v>133</v>
      </c>
      <c r="C51" s="4" t="s">
        <v>125</v>
      </c>
      <c r="D51" s="4" t="s">
        <v>116</v>
      </c>
      <c r="E51" s="5" t="s">
        <v>552</v>
      </c>
      <c r="F51" s="5" t="s">
        <v>134</v>
      </c>
      <c r="G51" s="5" t="s">
        <v>19</v>
      </c>
      <c r="K51" s="32">
        <v>475.33886085075704</v>
      </c>
      <c r="N51" s="32">
        <f t="shared" si="8"/>
        <v>475.33886085075704</v>
      </c>
      <c r="S51" s="32">
        <f t="shared" si="26"/>
        <v>475.33886085075704</v>
      </c>
    </row>
    <row r="52" spans="1:19" ht="15.75">
      <c r="A52" s="6">
        <v>38</v>
      </c>
      <c r="B52" s="7" t="s">
        <v>135</v>
      </c>
      <c r="C52" s="4" t="s">
        <v>136</v>
      </c>
      <c r="D52" s="4" t="s">
        <v>116</v>
      </c>
      <c r="E52" s="5" t="s">
        <v>552</v>
      </c>
      <c r="F52" s="5" t="s">
        <v>137</v>
      </c>
      <c r="G52" s="5" t="s">
        <v>19</v>
      </c>
      <c r="K52" s="32">
        <v>475.33886085075704</v>
      </c>
      <c r="N52" s="32">
        <f t="shared" si="8"/>
        <v>475.33886085075704</v>
      </c>
      <c r="S52" s="32">
        <f t="shared" si="26"/>
        <v>475.33886085075704</v>
      </c>
    </row>
    <row r="53" spans="1:19" ht="15.75">
      <c r="A53" s="6">
        <v>39</v>
      </c>
      <c r="B53" s="7" t="s">
        <v>138</v>
      </c>
      <c r="C53" s="4" t="s">
        <v>139</v>
      </c>
      <c r="D53" s="4" t="s">
        <v>116</v>
      </c>
      <c r="E53" s="5" t="s">
        <v>552</v>
      </c>
      <c r="F53" s="5" t="s">
        <v>140</v>
      </c>
      <c r="G53" s="5" t="s">
        <v>19</v>
      </c>
      <c r="K53" s="32">
        <v>534.92826243691411</v>
      </c>
      <c r="N53" s="32">
        <f t="shared" si="8"/>
        <v>534.92826243691411</v>
      </c>
      <c r="S53" s="32">
        <f t="shared" si="26"/>
        <v>534.92826243691411</v>
      </c>
    </row>
    <row r="54" spans="1:19" ht="15.75">
      <c r="A54" s="6">
        <v>40</v>
      </c>
      <c r="B54" s="7" t="s">
        <v>141</v>
      </c>
      <c r="C54" s="4" t="s">
        <v>139</v>
      </c>
      <c r="D54" s="4" t="s">
        <v>116</v>
      </c>
      <c r="E54" s="5" t="s">
        <v>552</v>
      </c>
      <c r="F54" s="5" t="s">
        <v>142</v>
      </c>
      <c r="G54" s="5" t="s">
        <v>19</v>
      </c>
      <c r="K54" s="32">
        <v>534.92826243691411</v>
      </c>
      <c r="N54" s="32">
        <f t="shared" si="8"/>
        <v>534.92826243691411</v>
      </c>
      <c r="S54" s="32">
        <f t="shared" si="26"/>
        <v>534.92826243691411</v>
      </c>
    </row>
    <row r="55" spans="1:19" ht="15.75">
      <c r="A55" s="6">
        <v>41</v>
      </c>
      <c r="B55" s="7" t="s">
        <v>143</v>
      </c>
      <c r="C55" s="4" t="s">
        <v>139</v>
      </c>
      <c r="D55" s="4" t="s">
        <v>116</v>
      </c>
      <c r="E55" s="5" t="s">
        <v>552</v>
      </c>
      <c r="F55" s="5" t="s">
        <v>144</v>
      </c>
      <c r="G55" s="5" t="s">
        <v>19</v>
      </c>
      <c r="K55" s="32">
        <v>534.92826243691411</v>
      </c>
      <c r="N55" s="32">
        <f t="shared" si="8"/>
        <v>534.92826243691411</v>
      </c>
      <c r="S55" s="32">
        <f t="shared" si="26"/>
        <v>534.92826243691411</v>
      </c>
    </row>
    <row r="56" spans="1:19" ht="15.75">
      <c r="A56" s="6">
        <v>42</v>
      </c>
      <c r="B56" s="7" t="s">
        <v>146</v>
      </c>
      <c r="C56" s="4" t="s">
        <v>17</v>
      </c>
      <c r="D56" s="4" t="s">
        <v>145</v>
      </c>
      <c r="E56" s="5" t="s">
        <v>552</v>
      </c>
      <c r="F56" s="5" t="s">
        <v>147</v>
      </c>
      <c r="G56" s="5" t="s">
        <v>19</v>
      </c>
      <c r="K56" s="32">
        <v>452.70367700072097</v>
      </c>
      <c r="N56" s="32">
        <f t="shared" si="8"/>
        <v>452.70367700072097</v>
      </c>
      <c r="S56" s="32">
        <f t="shared" si="26"/>
        <v>452.70367700072097</v>
      </c>
    </row>
    <row r="57" spans="1:19" ht="15.75">
      <c r="A57" s="6">
        <v>43</v>
      </c>
      <c r="B57" s="7" t="s">
        <v>148</v>
      </c>
      <c r="C57" s="4" t="s">
        <v>149</v>
      </c>
      <c r="D57" s="4" t="s">
        <v>145</v>
      </c>
      <c r="E57" s="5" t="s">
        <v>552</v>
      </c>
      <c r="F57" s="5" t="s">
        <v>150</v>
      </c>
      <c r="G57" s="5" t="s">
        <v>15</v>
      </c>
      <c r="K57" s="32">
        <v>589.38370583994231</v>
      </c>
      <c r="N57" s="32">
        <f t="shared" si="8"/>
        <v>589.38370583994231</v>
      </c>
      <c r="S57" s="32">
        <f t="shared" si="26"/>
        <v>589.38370583994231</v>
      </c>
    </row>
    <row r="58" spans="1:19" ht="15.75">
      <c r="A58" s="6">
        <v>44</v>
      </c>
      <c r="B58" s="7" t="s">
        <v>151</v>
      </c>
      <c r="C58" s="4" t="s">
        <v>152</v>
      </c>
      <c r="D58" s="4" t="s">
        <v>145</v>
      </c>
      <c r="E58" s="5" t="s">
        <v>552</v>
      </c>
      <c r="F58" s="5" t="s">
        <v>153</v>
      </c>
      <c r="G58" s="5" t="s">
        <v>19</v>
      </c>
      <c r="K58" s="32">
        <v>495.39545782263878</v>
      </c>
      <c r="N58" s="32">
        <f t="shared" si="8"/>
        <v>495.39545782263878</v>
      </c>
      <c r="O58" s="6"/>
      <c r="S58" s="32">
        <f t="shared" si="26"/>
        <v>495.39545782263878</v>
      </c>
    </row>
    <row r="59" spans="1:19" ht="15.75">
      <c r="A59" s="6">
        <v>45</v>
      </c>
      <c r="B59" s="7" t="s">
        <v>154</v>
      </c>
      <c r="C59" s="4" t="s">
        <v>152</v>
      </c>
      <c r="D59" s="4" t="s">
        <v>145</v>
      </c>
      <c r="E59" s="5" t="s">
        <v>552</v>
      </c>
      <c r="F59" s="5" t="s">
        <v>155</v>
      </c>
      <c r="G59" s="5" t="s">
        <v>19</v>
      </c>
      <c r="K59" s="32">
        <v>495.39545782263878</v>
      </c>
      <c r="N59" s="32">
        <f t="shared" si="8"/>
        <v>495.39545782263878</v>
      </c>
      <c r="O59" s="6"/>
      <c r="S59" s="32">
        <f t="shared" si="26"/>
        <v>495.39545782263878</v>
      </c>
    </row>
    <row r="60" spans="1:19" ht="15.75">
      <c r="A60" s="6">
        <v>46</v>
      </c>
      <c r="B60" s="7" t="s">
        <v>156</v>
      </c>
      <c r="C60" s="7" t="s">
        <v>152</v>
      </c>
      <c r="D60" s="4" t="s">
        <v>145</v>
      </c>
      <c r="E60" s="5" t="s">
        <v>552</v>
      </c>
      <c r="F60" s="5" t="s">
        <v>157</v>
      </c>
      <c r="G60" s="5" t="s">
        <v>19</v>
      </c>
      <c r="K60" s="32">
        <v>456.35183850036049</v>
      </c>
      <c r="N60" s="32">
        <f t="shared" si="8"/>
        <v>456.35183850036049</v>
      </c>
      <c r="S60" s="32">
        <f t="shared" si="26"/>
        <v>456.35183850036049</v>
      </c>
    </row>
    <row r="61" spans="1:19" ht="15.75">
      <c r="A61" s="6">
        <v>47</v>
      </c>
      <c r="B61" s="7" t="s">
        <v>158</v>
      </c>
      <c r="C61" s="4" t="s">
        <v>159</v>
      </c>
      <c r="D61" s="4" t="s">
        <v>145</v>
      </c>
      <c r="E61" s="5" t="s">
        <v>552</v>
      </c>
      <c r="F61" s="5" t="s">
        <v>160</v>
      </c>
      <c r="G61" s="5" t="s">
        <v>15</v>
      </c>
      <c r="K61" s="32">
        <v>725.21</v>
      </c>
      <c r="N61" s="32">
        <f t="shared" si="8"/>
        <v>725.21</v>
      </c>
      <c r="O61" s="31">
        <v>18.518641095890416</v>
      </c>
      <c r="S61" s="32">
        <f t="shared" si="26"/>
        <v>706.69135890410962</v>
      </c>
    </row>
    <row r="62" spans="1:19" ht="15.75">
      <c r="A62" s="6">
        <v>48</v>
      </c>
      <c r="B62" s="7" t="s">
        <v>161</v>
      </c>
      <c r="C62" s="4" t="s">
        <v>159</v>
      </c>
      <c r="D62" s="4" t="s">
        <v>145</v>
      </c>
      <c r="E62" s="5" t="s">
        <v>552</v>
      </c>
      <c r="F62" s="5" t="s">
        <v>162</v>
      </c>
      <c r="G62" s="5" t="s">
        <v>15</v>
      </c>
      <c r="K62" s="32">
        <v>820.61</v>
      </c>
      <c r="N62" s="32">
        <f t="shared" si="8"/>
        <v>820.61</v>
      </c>
      <c r="O62" s="31">
        <v>37.836558027397132</v>
      </c>
      <c r="S62" s="32">
        <f t="shared" si="26"/>
        <v>782.77344197260288</v>
      </c>
    </row>
    <row r="63" spans="1:19" ht="15.75">
      <c r="A63" s="6">
        <v>49</v>
      </c>
      <c r="B63" s="7" t="s">
        <v>163</v>
      </c>
      <c r="C63" s="4" t="s">
        <v>164</v>
      </c>
      <c r="D63" s="4" t="s">
        <v>145</v>
      </c>
      <c r="E63" s="5" t="s">
        <v>552</v>
      </c>
      <c r="F63" s="5" t="s">
        <v>165</v>
      </c>
      <c r="G63" s="5" t="s">
        <v>19</v>
      </c>
      <c r="K63" s="32">
        <v>562.39726027397262</v>
      </c>
      <c r="N63" s="32">
        <f t="shared" si="8"/>
        <v>562.39726027397262</v>
      </c>
      <c r="O63" s="6"/>
      <c r="S63" s="32">
        <f t="shared" si="26"/>
        <v>562.39726027397262</v>
      </c>
    </row>
    <row r="64" spans="1:19" ht="15.75">
      <c r="A64" s="6">
        <v>50</v>
      </c>
      <c r="B64" s="7" t="s">
        <v>166</v>
      </c>
      <c r="C64" s="4" t="s">
        <v>167</v>
      </c>
      <c r="D64" s="4" t="s">
        <v>145</v>
      </c>
      <c r="E64" s="5" t="s">
        <v>552</v>
      </c>
      <c r="F64" s="5" t="s">
        <v>168</v>
      </c>
      <c r="G64" s="5" t="s">
        <v>40</v>
      </c>
      <c r="K64" s="32">
        <v>495.39545782263878</v>
      </c>
      <c r="N64" s="32">
        <f t="shared" si="8"/>
        <v>495.39545782263878</v>
      </c>
      <c r="O64" s="6"/>
      <c r="S64" s="32">
        <f t="shared" si="26"/>
        <v>495.39545782263878</v>
      </c>
    </row>
    <row r="65" spans="1:19" ht="15.75">
      <c r="A65" s="6">
        <v>51</v>
      </c>
      <c r="B65" s="7" t="s">
        <v>169</v>
      </c>
      <c r="C65" s="4" t="s">
        <v>167</v>
      </c>
      <c r="D65" s="4" t="s">
        <v>145</v>
      </c>
      <c r="E65" s="5" t="s">
        <v>552</v>
      </c>
      <c r="F65" s="5" t="s">
        <v>170</v>
      </c>
      <c r="G65" s="5" t="s">
        <v>40</v>
      </c>
      <c r="K65" s="32">
        <v>495.39545782263878</v>
      </c>
      <c r="N65" s="32">
        <f t="shared" si="8"/>
        <v>495.39545782263878</v>
      </c>
      <c r="S65" s="32">
        <f t="shared" si="26"/>
        <v>495.39545782263878</v>
      </c>
    </row>
    <row r="66" spans="1:19" ht="15.75">
      <c r="A66" s="6">
        <v>52</v>
      </c>
      <c r="B66" s="7" t="s">
        <v>171</v>
      </c>
      <c r="C66" s="4" t="s">
        <v>172</v>
      </c>
      <c r="D66" s="4" t="s">
        <v>145</v>
      </c>
      <c r="E66" s="5" t="s">
        <v>552</v>
      </c>
      <c r="F66" s="5" t="s">
        <v>173</v>
      </c>
      <c r="G66" s="5" t="s">
        <v>110</v>
      </c>
      <c r="K66" s="32">
        <v>456.35183850036049</v>
      </c>
      <c r="N66" s="32">
        <f t="shared" si="8"/>
        <v>456.35183850036049</v>
      </c>
      <c r="O66" s="6"/>
      <c r="S66" s="32">
        <f t="shared" si="26"/>
        <v>456.35183850036049</v>
      </c>
    </row>
    <row r="67" spans="1:19" ht="15.75">
      <c r="A67" s="6">
        <v>53</v>
      </c>
      <c r="B67" s="7" t="s">
        <v>174</v>
      </c>
      <c r="C67" s="4" t="s">
        <v>175</v>
      </c>
      <c r="D67" s="4" t="s">
        <v>145</v>
      </c>
      <c r="E67" s="5" t="s">
        <v>552</v>
      </c>
      <c r="F67" s="5" t="s">
        <v>176</v>
      </c>
      <c r="G67" s="5" t="s">
        <v>19</v>
      </c>
      <c r="K67" s="32">
        <v>456.35183850036049</v>
      </c>
      <c r="N67" s="32">
        <f t="shared" si="8"/>
        <v>456.35183850036049</v>
      </c>
      <c r="S67" s="32">
        <f t="shared" si="26"/>
        <v>456.35183850036049</v>
      </c>
    </row>
    <row r="68" spans="1:19" ht="15.75">
      <c r="A68" s="6">
        <v>54</v>
      </c>
      <c r="B68" s="7" t="s">
        <v>177</v>
      </c>
      <c r="C68" s="7" t="s">
        <v>178</v>
      </c>
      <c r="D68" s="4" t="s">
        <v>145</v>
      </c>
      <c r="E68" s="5" t="s">
        <v>552</v>
      </c>
      <c r="F68" s="5" t="s">
        <v>179</v>
      </c>
      <c r="G68" s="5" t="s">
        <v>19</v>
      </c>
      <c r="K68" s="32">
        <v>456.35183850036049</v>
      </c>
      <c r="N68" s="32">
        <f t="shared" si="8"/>
        <v>456.35183850036049</v>
      </c>
      <c r="S68" s="32">
        <f t="shared" si="26"/>
        <v>456.35183850036049</v>
      </c>
    </row>
    <row r="69" spans="1:19" ht="15.75">
      <c r="A69" s="6">
        <v>55</v>
      </c>
      <c r="B69" s="7" t="s">
        <v>180</v>
      </c>
      <c r="C69" s="4" t="s">
        <v>181</v>
      </c>
      <c r="D69" s="4" t="s">
        <v>145</v>
      </c>
      <c r="E69" s="5" t="s">
        <v>552</v>
      </c>
      <c r="F69" s="5" t="s">
        <v>182</v>
      </c>
      <c r="G69" s="5" t="s">
        <v>15</v>
      </c>
      <c r="K69" s="32">
        <v>513.39581831290559</v>
      </c>
      <c r="N69" s="32">
        <f t="shared" si="8"/>
        <v>513.39581831290559</v>
      </c>
      <c r="S69" s="32">
        <f t="shared" si="26"/>
        <v>513.39581831290559</v>
      </c>
    </row>
    <row r="70" spans="1:19" ht="15.75">
      <c r="A70" s="6">
        <v>56</v>
      </c>
      <c r="B70" s="7" t="s">
        <v>183</v>
      </c>
      <c r="C70" s="4" t="s">
        <v>184</v>
      </c>
      <c r="D70" s="4" t="s">
        <v>145</v>
      </c>
      <c r="E70" s="5" t="s">
        <v>552</v>
      </c>
      <c r="F70" s="5" t="s">
        <v>185</v>
      </c>
      <c r="G70" s="5" t="s">
        <v>19</v>
      </c>
      <c r="K70" s="32">
        <v>513.39581831290559</v>
      </c>
      <c r="N70" s="32">
        <f t="shared" si="8"/>
        <v>513.39581831290559</v>
      </c>
      <c r="O70" s="15"/>
      <c r="S70" s="32">
        <f t="shared" si="26"/>
        <v>513.39581831290559</v>
      </c>
    </row>
    <row r="71" spans="1:19" ht="15.75">
      <c r="A71" s="6">
        <v>57</v>
      </c>
      <c r="B71" s="7" t="s">
        <v>186</v>
      </c>
      <c r="C71" s="4" t="s">
        <v>187</v>
      </c>
      <c r="D71" s="4" t="s">
        <v>145</v>
      </c>
      <c r="E71" s="5" t="s">
        <v>552</v>
      </c>
      <c r="F71" s="5" t="s">
        <v>188</v>
      </c>
      <c r="G71" s="5" t="s">
        <v>19</v>
      </c>
      <c r="K71" s="32">
        <v>589.38370583994231</v>
      </c>
      <c r="N71" s="32">
        <f t="shared" si="8"/>
        <v>589.38370583994231</v>
      </c>
      <c r="S71" s="32">
        <f t="shared" si="26"/>
        <v>589.38370583994231</v>
      </c>
    </row>
    <row r="72" spans="1:19" ht="15.75">
      <c r="A72" s="6">
        <v>58</v>
      </c>
      <c r="B72" s="7" t="s">
        <v>189</v>
      </c>
      <c r="C72" s="4" t="s">
        <v>190</v>
      </c>
      <c r="D72" s="4" t="s">
        <v>145</v>
      </c>
      <c r="E72" s="5" t="s">
        <v>552</v>
      </c>
      <c r="F72" s="5" t="s">
        <v>191</v>
      </c>
      <c r="G72" s="5" t="s">
        <v>19</v>
      </c>
      <c r="K72" s="32">
        <v>475.33886085075704</v>
      </c>
      <c r="N72" s="32">
        <f t="shared" si="8"/>
        <v>475.33886085075704</v>
      </c>
      <c r="S72" s="32">
        <f t="shared" si="26"/>
        <v>475.33886085075704</v>
      </c>
    </row>
    <row r="73" spans="1:19" ht="15.75">
      <c r="A73" s="6">
        <v>59</v>
      </c>
      <c r="B73" s="7" t="s">
        <v>192</v>
      </c>
      <c r="C73" s="4" t="s">
        <v>175</v>
      </c>
      <c r="D73" s="4" t="s">
        <v>145</v>
      </c>
      <c r="E73" s="5" t="s">
        <v>552</v>
      </c>
      <c r="F73" s="5" t="s">
        <v>193</v>
      </c>
      <c r="G73" s="5" t="s">
        <v>19</v>
      </c>
      <c r="K73" s="32">
        <v>456.35183850036049</v>
      </c>
      <c r="N73" s="32">
        <f t="shared" si="8"/>
        <v>456.35183850036049</v>
      </c>
      <c r="S73" s="32">
        <f t="shared" si="26"/>
        <v>456.35183850036049</v>
      </c>
    </row>
    <row r="74" spans="1:19" ht="15.75">
      <c r="A74" s="6">
        <v>60</v>
      </c>
      <c r="B74" s="7" t="s">
        <v>194</v>
      </c>
      <c r="C74" s="4" t="s">
        <v>175</v>
      </c>
      <c r="D74" s="4" t="s">
        <v>145</v>
      </c>
      <c r="E74" s="5" t="s">
        <v>552</v>
      </c>
      <c r="F74" s="5" t="s">
        <v>195</v>
      </c>
      <c r="G74" s="5" t="s">
        <v>19</v>
      </c>
      <c r="K74" s="32">
        <v>456.35183850036049</v>
      </c>
      <c r="N74" s="32">
        <f t="shared" si="8"/>
        <v>456.35183850036049</v>
      </c>
      <c r="S74" s="32">
        <f t="shared" si="26"/>
        <v>456.35183850036049</v>
      </c>
    </row>
    <row r="75" spans="1:19" ht="15.75">
      <c r="A75" s="6">
        <v>61</v>
      </c>
      <c r="B75" s="7" t="s">
        <v>196</v>
      </c>
      <c r="C75" s="4" t="s">
        <v>175</v>
      </c>
      <c r="D75" s="4" t="s">
        <v>145</v>
      </c>
      <c r="E75" s="5" t="s">
        <v>552</v>
      </c>
      <c r="F75" s="5" t="s">
        <v>197</v>
      </c>
      <c r="G75" s="5" t="s">
        <v>19</v>
      </c>
      <c r="K75" s="32">
        <v>456.35183850036049</v>
      </c>
      <c r="N75" s="32">
        <f t="shared" si="8"/>
        <v>456.35183850036049</v>
      </c>
      <c r="S75" s="32">
        <f t="shared" si="26"/>
        <v>456.35183850036049</v>
      </c>
    </row>
    <row r="76" spans="1:19" ht="15.75">
      <c r="A76" s="6"/>
      <c r="B76" s="9" t="s">
        <v>198</v>
      </c>
      <c r="H76" s="58">
        <f t="shared" ref="H76:J76" si="27">SUM(H35:H75)</f>
        <v>0</v>
      </c>
      <c r="I76" s="58">
        <f t="shared" si="27"/>
        <v>0</v>
      </c>
      <c r="J76" s="58">
        <f t="shared" si="27"/>
        <v>0</v>
      </c>
      <c r="K76" s="58">
        <f>SUM(K35:K75)</f>
        <v>21115.939610670506</v>
      </c>
      <c r="L76" s="58">
        <f t="shared" ref="L76" si="28">SUM(L35:L75)</f>
        <v>0</v>
      </c>
      <c r="M76" s="58">
        <f t="shared" ref="M76" si="29">SUM(M35:M75)</f>
        <v>0</v>
      </c>
      <c r="N76" s="58">
        <f t="shared" ref="N76" si="30">SUM(N35:N75)</f>
        <v>21115.939610670506</v>
      </c>
      <c r="O76" s="58">
        <f t="shared" ref="O76" si="31">SUM(O35:O75)</f>
        <v>75.286116729632113</v>
      </c>
      <c r="P76" s="58">
        <f t="shared" ref="P76" si="32">SUM(P35:P75)</f>
        <v>0</v>
      </c>
      <c r="Q76" s="58">
        <f t="shared" ref="Q76" si="33">SUM(Q35:Q75)</f>
        <v>0</v>
      </c>
      <c r="R76" s="58">
        <f t="shared" ref="R76" si="34">SUM(R35:R75)</f>
        <v>0</v>
      </c>
      <c r="S76" s="58">
        <f t="shared" ref="S76" si="35">SUM(S35:S75)</f>
        <v>21040.65349394087</v>
      </c>
    </row>
    <row r="78" spans="1:19">
      <c r="S78" s="58">
        <f>S76+S32+S25+S14</f>
        <v>31883.507774973317</v>
      </c>
    </row>
    <row r="83" spans="1:19" ht="15.75">
      <c r="C83" s="61" t="s">
        <v>199</v>
      </c>
      <c r="D83" s="61"/>
      <c r="G83" s="61" t="s">
        <v>412</v>
      </c>
      <c r="H83" s="61"/>
      <c r="I83" s="61"/>
      <c r="J83" s="61"/>
      <c r="N83" s="61" t="s">
        <v>413</v>
      </c>
      <c r="O83" s="61"/>
      <c r="P83" s="61"/>
      <c r="Q83" s="61"/>
    </row>
    <row r="84" spans="1:19" ht="15.75">
      <c r="C84" s="61" t="s">
        <v>8</v>
      </c>
      <c r="D84" s="61"/>
      <c r="G84" s="61" t="s">
        <v>51</v>
      </c>
      <c r="H84" s="61"/>
      <c r="I84" s="61"/>
      <c r="J84" s="61"/>
      <c r="N84" s="61" t="s">
        <v>20</v>
      </c>
      <c r="O84" s="61"/>
      <c r="P84" s="61"/>
      <c r="Q84" s="61"/>
    </row>
    <row r="90" spans="1:19" ht="15.75">
      <c r="B90" s="7"/>
      <c r="C90" s="14"/>
      <c r="D90" s="15"/>
      <c r="E90" s="15"/>
      <c r="F90" s="7"/>
      <c r="G90" s="7"/>
    </row>
    <row r="91" spans="1:19" ht="15.75">
      <c r="A91" s="45" t="s">
        <v>200</v>
      </c>
      <c r="B91" s="12" t="s">
        <v>1</v>
      </c>
      <c r="C91" s="16" t="s">
        <v>2</v>
      </c>
      <c r="D91" s="17" t="s">
        <v>3</v>
      </c>
      <c r="E91" s="17" t="s">
        <v>4</v>
      </c>
      <c r="F91" s="12" t="s">
        <v>5</v>
      </c>
      <c r="G91" s="12" t="s">
        <v>6</v>
      </c>
      <c r="H91" s="43" t="s">
        <v>229</v>
      </c>
      <c r="I91" s="27" t="s">
        <v>478</v>
      </c>
      <c r="J91" s="27" t="s">
        <v>232</v>
      </c>
      <c r="K91" s="27" t="s">
        <v>295</v>
      </c>
      <c r="L91" s="27" t="s">
        <v>296</v>
      </c>
      <c r="M91" s="27" t="s">
        <v>297</v>
      </c>
      <c r="N91" s="43" t="s">
        <v>235</v>
      </c>
      <c r="O91" s="27" t="s">
        <v>236</v>
      </c>
      <c r="P91" s="27" t="s">
        <v>237</v>
      </c>
      <c r="Q91" s="27" t="s">
        <v>238</v>
      </c>
      <c r="R91" s="27" t="s">
        <v>239</v>
      </c>
      <c r="S91" s="27" t="s">
        <v>240</v>
      </c>
    </row>
    <row r="92" spans="1:19" ht="15.75">
      <c r="B92" s="7"/>
      <c r="C92" s="14"/>
      <c r="D92" s="15"/>
      <c r="E92" s="15"/>
      <c r="F92" s="7"/>
      <c r="G92" s="7"/>
    </row>
    <row r="93" spans="1:19" ht="15.75">
      <c r="A93" s="6">
        <v>1</v>
      </c>
      <c r="B93" s="7" t="s">
        <v>201</v>
      </c>
      <c r="C93" s="14" t="s">
        <v>202</v>
      </c>
      <c r="D93" s="14" t="s">
        <v>203</v>
      </c>
      <c r="E93" s="7" t="s">
        <v>204</v>
      </c>
      <c r="F93" s="7"/>
      <c r="G93" s="10" t="s">
        <v>40</v>
      </c>
      <c r="K93" s="31">
        <v>281.38601297764961</v>
      </c>
      <c r="N93" s="31">
        <f>SUM(H93:M93)</f>
        <v>281.38601297764961</v>
      </c>
      <c r="S93" s="31">
        <f>N93-O93-P93-Q93-R93</f>
        <v>281.38601297764961</v>
      </c>
    </row>
    <row r="94" spans="1:19" ht="15.75">
      <c r="A94" s="6">
        <v>2</v>
      </c>
      <c r="B94" s="7" t="s">
        <v>205</v>
      </c>
      <c r="C94" s="14" t="s">
        <v>202</v>
      </c>
      <c r="D94" s="14" t="s">
        <v>203</v>
      </c>
      <c r="E94" s="7" t="s">
        <v>204</v>
      </c>
      <c r="F94" s="7"/>
      <c r="G94" s="10" t="s">
        <v>40</v>
      </c>
      <c r="K94" s="31">
        <v>245.95407354001443</v>
      </c>
      <c r="N94" s="31">
        <f t="shared" ref="N94:N104" si="36">SUM(H94:M94)</f>
        <v>245.95407354001443</v>
      </c>
      <c r="S94" s="31">
        <f t="shared" ref="S94:S104" si="37">N94-O94-P94-Q94-R94</f>
        <v>245.95407354001443</v>
      </c>
    </row>
    <row r="95" spans="1:19" ht="15.75">
      <c r="A95" s="6">
        <v>3</v>
      </c>
      <c r="B95" s="6" t="s">
        <v>206</v>
      </c>
      <c r="C95" s="14" t="s">
        <v>202</v>
      </c>
      <c r="D95" s="6" t="s">
        <v>207</v>
      </c>
      <c r="E95" s="7" t="s">
        <v>204</v>
      </c>
      <c r="F95" s="7"/>
      <c r="G95" s="10" t="s">
        <v>40</v>
      </c>
      <c r="K95" s="31">
        <v>238.78875270367701</v>
      </c>
      <c r="N95" s="31">
        <f t="shared" si="36"/>
        <v>238.78875270367701</v>
      </c>
      <c r="S95" s="31">
        <f t="shared" si="37"/>
        <v>238.78875270367701</v>
      </c>
    </row>
    <row r="96" spans="1:19" ht="15.75">
      <c r="A96" s="6">
        <v>4</v>
      </c>
      <c r="B96" s="7" t="s">
        <v>208</v>
      </c>
      <c r="C96" s="4" t="s">
        <v>202</v>
      </c>
      <c r="D96" s="4" t="s">
        <v>75</v>
      </c>
      <c r="E96" s="7" t="s">
        <v>204</v>
      </c>
      <c r="F96" s="5"/>
      <c r="G96" s="5" t="s">
        <v>19</v>
      </c>
      <c r="K96" s="31">
        <v>524.86928622927178</v>
      </c>
      <c r="N96" s="31">
        <f t="shared" si="36"/>
        <v>524.86928622927178</v>
      </c>
      <c r="S96" s="31">
        <f t="shared" si="37"/>
        <v>524.86928622927178</v>
      </c>
    </row>
    <row r="97" spans="1:19" ht="15.75">
      <c r="A97" s="6">
        <v>5</v>
      </c>
      <c r="B97" s="7" t="s">
        <v>209</v>
      </c>
      <c r="C97" s="4" t="s">
        <v>202</v>
      </c>
      <c r="D97" s="4" t="s">
        <v>207</v>
      </c>
      <c r="E97" s="7" t="s">
        <v>204</v>
      </c>
      <c r="F97" s="5"/>
      <c r="G97" s="5" t="s">
        <v>19</v>
      </c>
      <c r="K97" s="31">
        <v>409.07</v>
      </c>
      <c r="N97" s="31">
        <f t="shared" si="36"/>
        <v>409.07</v>
      </c>
      <c r="S97" s="31">
        <f t="shared" si="37"/>
        <v>409.07</v>
      </c>
    </row>
    <row r="98" spans="1:19" ht="15.75">
      <c r="A98" s="6">
        <v>6</v>
      </c>
      <c r="B98" s="7" t="s">
        <v>210</v>
      </c>
      <c r="C98" s="4" t="s">
        <v>202</v>
      </c>
      <c r="D98" s="4" t="s">
        <v>48</v>
      </c>
      <c r="E98" s="7" t="s">
        <v>204</v>
      </c>
      <c r="F98" s="5"/>
      <c r="G98" s="5" t="s">
        <v>19</v>
      </c>
      <c r="K98" s="31">
        <v>663.30209084354726</v>
      </c>
      <c r="N98" s="31">
        <f t="shared" si="36"/>
        <v>663.30209084354726</v>
      </c>
      <c r="O98" s="31">
        <v>5.8570954289832571</v>
      </c>
      <c r="S98" s="31">
        <f t="shared" si="37"/>
        <v>657.444995414564</v>
      </c>
    </row>
    <row r="99" spans="1:19" ht="15.75">
      <c r="A99" s="6">
        <v>7</v>
      </c>
      <c r="B99" s="7" t="s">
        <v>211</v>
      </c>
      <c r="C99" s="4" t="s">
        <v>202</v>
      </c>
      <c r="D99" s="4" t="s">
        <v>87</v>
      </c>
      <c r="E99" s="7" t="s">
        <v>204</v>
      </c>
      <c r="F99" s="5"/>
      <c r="G99" s="5" t="s">
        <v>19</v>
      </c>
      <c r="K99" s="31">
        <v>515.71737563085799</v>
      </c>
      <c r="N99" s="31">
        <f t="shared" si="36"/>
        <v>515.71737563085799</v>
      </c>
      <c r="S99" s="31">
        <f t="shared" si="37"/>
        <v>515.71737563085799</v>
      </c>
    </row>
    <row r="100" spans="1:19" ht="15.75">
      <c r="A100" s="6">
        <v>8</v>
      </c>
      <c r="B100" s="7" t="s">
        <v>212</v>
      </c>
      <c r="C100" s="4" t="s">
        <v>202</v>
      </c>
      <c r="D100" s="4" t="s">
        <v>116</v>
      </c>
      <c r="E100" s="7" t="s">
        <v>204</v>
      </c>
      <c r="F100" s="5"/>
      <c r="G100" s="5" t="s">
        <v>15</v>
      </c>
      <c r="K100" s="31">
        <v>696.46719538572461</v>
      </c>
      <c r="N100" s="31">
        <f t="shared" si="36"/>
        <v>696.46719538572461</v>
      </c>
      <c r="O100" s="31">
        <v>9.4654588031722824</v>
      </c>
      <c r="S100" s="31">
        <f t="shared" si="37"/>
        <v>687.00173658255233</v>
      </c>
    </row>
    <row r="101" spans="1:19" ht="15.75">
      <c r="A101" s="6">
        <v>9</v>
      </c>
      <c r="B101" s="7" t="s">
        <v>213</v>
      </c>
      <c r="C101" s="4" t="s">
        <v>202</v>
      </c>
      <c r="D101" s="4" t="s">
        <v>48</v>
      </c>
      <c r="E101" s="7" t="s">
        <v>204</v>
      </c>
      <c r="F101" s="5"/>
      <c r="G101" s="5" t="s">
        <v>19</v>
      </c>
      <c r="K101" s="31">
        <v>456.73</v>
      </c>
      <c r="N101" s="31">
        <f t="shared" si="36"/>
        <v>456.73</v>
      </c>
      <c r="S101" s="31">
        <f t="shared" si="37"/>
        <v>456.73</v>
      </c>
    </row>
    <row r="102" spans="1:19" ht="15.75">
      <c r="A102" s="6">
        <v>10</v>
      </c>
      <c r="B102" s="7" t="s">
        <v>214</v>
      </c>
      <c r="C102" s="4" t="s">
        <v>202</v>
      </c>
      <c r="D102" s="4" t="s">
        <v>215</v>
      </c>
      <c r="E102" s="7" t="s">
        <v>204</v>
      </c>
      <c r="F102" s="5"/>
      <c r="G102" s="5" t="s">
        <v>19</v>
      </c>
      <c r="K102" s="31">
        <v>398.39581831290559</v>
      </c>
      <c r="N102" s="31">
        <f t="shared" si="36"/>
        <v>398.39581831290559</v>
      </c>
      <c r="S102" s="31">
        <f t="shared" si="37"/>
        <v>398.39581831290559</v>
      </c>
    </row>
    <row r="103" spans="1:19" ht="15.75">
      <c r="A103" s="6">
        <v>11</v>
      </c>
      <c r="B103" s="7" t="s">
        <v>216</v>
      </c>
      <c r="C103" s="4" t="s">
        <v>202</v>
      </c>
      <c r="D103" s="4" t="s">
        <v>43</v>
      </c>
      <c r="E103" s="7" t="s">
        <v>204</v>
      </c>
      <c r="F103" s="5"/>
      <c r="G103" s="5" t="s">
        <v>19</v>
      </c>
      <c r="K103" s="31">
        <v>458.21</v>
      </c>
      <c r="N103" s="31">
        <f t="shared" si="36"/>
        <v>458.21</v>
      </c>
      <c r="S103" s="31">
        <f t="shared" si="37"/>
        <v>458.21</v>
      </c>
    </row>
    <row r="104" spans="1:19" ht="15.75">
      <c r="A104" s="6">
        <v>12</v>
      </c>
      <c r="B104" s="7" t="s">
        <v>217</v>
      </c>
      <c r="C104" s="4" t="s">
        <v>202</v>
      </c>
      <c r="D104" s="4" t="s">
        <v>218</v>
      </c>
      <c r="E104" s="7" t="s">
        <v>204</v>
      </c>
      <c r="F104" s="5"/>
      <c r="G104" s="5" t="s">
        <v>19</v>
      </c>
      <c r="K104" s="31">
        <v>499.88</v>
      </c>
      <c r="N104" s="31">
        <f t="shared" si="36"/>
        <v>499.88</v>
      </c>
      <c r="S104" s="31">
        <f t="shared" si="37"/>
        <v>499.88</v>
      </c>
    </row>
    <row r="105" spans="1:19" ht="15.75">
      <c r="B105" s="45" t="s">
        <v>228</v>
      </c>
      <c r="F105" s="56"/>
      <c r="H105" s="58">
        <f t="shared" ref="H105:S105" si="38">SUM(H93:H104)</f>
        <v>0</v>
      </c>
      <c r="I105" s="58">
        <f t="shared" si="38"/>
        <v>0</v>
      </c>
      <c r="J105" s="58">
        <f t="shared" si="38"/>
        <v>0</v>
      </c>
      <c r="K105" s="58">
        <f t="shared" si="38"/>
        <v>5388.7706056236484</v>
      </c>
      <c r="L105" s="58">
        <f t="shared" si="38"/>
        <v>0</v>
      </c>
      <c r="M105" s="58">
        <f t="shared" si="38"/>
        <v>0</v>
      </c>
      <c r="N105" s="58">
        <f t="shared" si="38"/>
        <v>5388.7706056236484</v>
      </c>
      <c r="O105" s="58">
        <f t="shared" si="38"/>
        <v>15.322554232155539</v>
      </c>
      <c r="P105" s="58">
        <f t="shared" si="38"/>
        <v>0</v>
      </c>
      <c r="Q105" s="58">
        <f t="shared" si="38"/>
        <v>0</v>
      </c>
      <c r="R105" s="58">
        <f t="shared" si="38"/>
        <v>0</v>
      </c>
      <c r="S105" s="58">
        <f t="shared" si="38"/>
        <v>5373.4480513914932</v>
      </c>
    </row>
  </sheetData>
  <mergeCells count="6">
    <mergeCell ref="C83:D83"/>
    <mergeCell ref="C84:D84"/>
    <mergeCell ref="G83:J83"/>
    <mergeCell ref="N83:Q83"/>
    <mergeCell ref="G84:J84"/>
    <mergeCell ref="N84:Q8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7"/>
  <sheetViews>
    <sheetView tabSelected="1" workbookViewId="0">
      <selection activeCell="I12" sqref="I12"/>
    </sheetView>
  </sheetViews>
  <sheetFormatPr baseColWidth="10" defaultRowHeight="15"/>
  <cols>
    <col min="1" max="1" width="4.7109375" style="27" bestFit="1" customWidth="1"/>
    <col min="2" max="2" width="34.42578125" style="27" bestFit="1" customWidth="1"/>
    <col min="3" max="3" width="21.42578125" style="27" bestFit="1" customWidth="1"/>
    <col min="4" max="4" width="32.5703125" style="27" bestFit="1" customWidth="1"/>
    <col min="5" max="5" width="13.85546875" style="27" bestFit="1" customWidth="1"/>
    <col min="6" max="6" width="19.85546875" style="27" bestFit="1" customWidth="1"/>
    <col min="7" max="16384" width="11.42578125" style="27"/>
  </cols>
  <sheetData>
    <row r="1" spans="1:19" ht="15.75">
      <c r="A1" s="60" t="s">
        <v>246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ht="15.75">
      <c r="A2" s="60" t="s">
        <v>551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4" spans="1:19" ht="15.75">
      <c r="A4" s="1" t="s">
        <v>0</v>
      </c>
      <c r="B4" s="1" t="s">
        <v>1</v>
      </c>
      <c r="C4" s="2" t="s">
        <v>2</v>
      </c>
      <c r="D4" s="2" t="s">
        <v>3</v>
      </c>
      <c r="E4" s="1" t="s">
        <v>4</v>
      </c>
      <c r="F4" s="1" t="s">
        <v>5</v>
      </c>
      <c r="G4" s="1" t="s">
        <v>6</v>
      </c>
      <c r="H4" s="43" t="s">
        <v>229</v>
      </c>
      <c r="I4" s="27" t="s">
        <v>478</v>
      </c>
      <c r="J4" s="27" t="s">
        <v>232</v>
      </c>
      <c r="K4" s="27" t="s">
        <v>295</v>
      </c>
      <c r="L4" s="27" t="s">
        <v>296</v>
      </c>
      <c r="M4" s="27" t="s">
        <v>297</v>
      </c>
      <c r="N4" s="27" t="s">
        <v>235</v>
      </c>
      <c r="O4" s="27" t="s">
        <v>236</v>
      </c>
      <c r="P4" s="27" t="s">
        <v>237</v>
      </c>
      <c r="Q4" s="27" t="s">
        <v>238</v>
      </c>
      <c r="R4" s="27" t="s">
        <v>239</v>
      </c>
      <c r="S4" s="27" t="s">
        <v>240</v>
      </c>
    </row>
    <row r="5" spans="1:19" ht="15.75">
      <c r="A5" s="1"/>
      <c r="B5" s="3" t="s">
        <v>479</v>
      </c>
      <c r="C5" s="2"/>
      <c r="D5" s="2"/>
      <c r="E5" s="1"/>
      <c r="F5" s="1"/>
      <c r="G5" s="1"/>
    </row>
    <row r="6" spans="1:19" ht="15.75">
      <c r="A6" s="57">
        <v>1</v>
      </c>
      <c r="B6" s="6" t="s">
        <v>480</v>
      </c>
      <c r="C6" s="2" t="s">
        <v>481</v>
      </c>
      <c r="D6" s="4" t="s">
        <v>479</v>
      </c>
      <c r="E6" s="5" t="s">
        <v>553</v>
      </c>
      <c r="F6" s="1" t="s">
        <v>482</v>
      </c>
      <c r="G6" s="1" t="s">
        <v>10</v>
      </c>
      <c r="K6" s="32">
        <v>1827.4669069935112</v>
      </c>
      <c r="N6" s="32">
        <v>1827.4669069935112</v>
      </c>
      <c r="O6" s="32">
        <v>260.16446119682769</v>
      </c>
      <c r="S6" s="32">
        <f>N6-O6-P6-Q6-R6</f>
        <v>1567.3024457966835</v>
      </c>
    </row>
    <row r="7" spans="1:19" ht="15.75">
      <c r="A7" s="57">
        <v>2</v>
      </c>
      <c r="B7" s="7" t="s">
        <v>483</v>
      </c>
      <c r="C7" s="4" t="s">
        <v>484</v>
      </c>
      <c r="D7" s="4" t="s">
        <v>479</v>
      </c>
      <c r="E7" s="5" t="s">
        <v>553</v>
      </c>
      <c r="F7" s="5" t="s">
        <v>485</v>
      </c>
      <c r="G7" s="43" t="s">
        <v>19</v>
      </c>
      <c r="K7" s="32">
        <v>647.26344628695028</v>
      </c>
      <c r="N7" s="32">
        <v>647.26344628695028</v>
      </c>
      <c r="O7" s="32">
        <v>4.1120909012256561</v>
      </c>
      <c r="S7" s="32">
        <f t="shared" ref="S7:S16" si="0">N7-O7-P7-Q7-R7</f>
        <v>643.15135538572463</v>
      </c>
    </row>
    <row r="8" spans="1:19" ht="15.75">
      <c r="A8" s="57">
        <v>3</v>
      </c>
      <c r="B8" s="7" t="s">
        <v>486</v>
      </c>
      <c r="C8" s="4" t="s">
        <v>484</v>
      </c>
      <c r="D8" s="4" t="s">
        <v>479</v>
      </c>
      <c r="E8" s="5" t="s">
        <v>553</v>
      </c>
      <c r="F8" s="5" t="s">
        <v>487</v>
      </c>
      <c r="G8" s="43" t="s">
        <v>19</v>
      </c>
      <c r="K8" s="32">
        <v>647.26344628695028</v>
      </c>
      <c r="N8" s="32">
        <v>647.26344628695028</v>
      </c>
      <c r="O8" s="32">
        <v>4.1120909012256561</v>
      </c>
      <c r="S8" s="32">
        <f t="shared" si="0"/>
        <v>643.15135538572463</v>
      </c>
    </row>
    <row r="9" spans="1:19" ht="15.75">
      <c r="A9" s="57">
        <v>4</v>
      </c>
      <c r="B9" s="7" t="s">
        <v>488</v>
      </c>
      <c r="C9" s="4" t="s">
        <v>489</v>
      </c>
      <c r="D9" s="4" t="s">
        <v>490</v>
      </c>
      <c r="E9" s="5" t="s">
        <v>553</v>
      </c>
      <c r="F9" s="5" t="s">
        <v>491</v>
      </c>
      <c r="G9" s="43" t="s">
        <v>19</v>
      </c>
      <c r="K9" s="32">
        <v>513.39581831290559</v>
      </c>
      <c r="N9" s="32">
        <v>513.39581831290559</v>
      </c>
      <c r="O9" s="32"/>
      <c r="S9" s="32">
        <f t="shared" si="0"/>
        <v>513.39581831290559</v>
      </c>
    </row>
    <row r="10" spans="1:19" ht="15.75">
      <c r="A10" s="57">
        <v>5</v>
      </c>
      <c r="B10" s="7" t="s">
        <v>492</v>
      </c>
      <c r="C10" s="4" t="s">
        <v>42</v>
      </c>
      <c r="D10" s="4" t="s">
        <v>493</v>
      </c>
      <c r="E10" s="5" t="s">
        <v>553</v>
      </c>
      <c r="F10" s="5" t="s">
        <v>494</v>
      </c>
      <c r="G10" s="43" t="s">
        <v>10</v>
      </c>
      <c r="K10" s="32">
        <v>855.5767844268205</v>
      </c>
      <c r="N10" s="32">
        <v>855.5767844268205</v>
      </c>
      <c r="O10" s="32"/>
      <c r="S10" s="32">
        <f t="shared" si="0"/>
        <v>855.5767844268205</v>
      </c>
    </row>
    <row r="11" spans="1:19" ht="15.75">
      <c r="A11" s="57">
        <v>6</v>
      </c>
      <c r="B11" s="7" t="s">
        <v>495</v>
      </c>
      <c r="C11" s="4" t="s">
        <v>41</v>
      </c>
      <c r="D11" s="4" t="s">
        <v>493</v>
      </c>
      <c r="E11" s="5" t="s">
        <v>553</v>
      </c>
      <c r="F11" s="5" t="s">
        <v>496</v>
      </c>
      <c r="G11" s="43" t="s">
        <v>19</v>
      </c>
      <c r="K11" s="32">
        <v>456.35183850036049</v>
      </c>
      <c r="N11" s="32">
        <v>456.35183850036049</v>
      </c>
      <c r="O11" s="32"/>
      <c r="P11" s="27">
        <v>182.54</v>
      </c>
      <c r="S11" s="32">
        <f t="shared" si="0"/>
        <v>273.81183850036052</v>
      </c>
    </row>
    <row r="12" spans="1:19" ht="15.75">
      <c r="A12" s="57">
        <v>7</v>
      </c>
      <c r="B12" s="7" t="s">
        <v>497</v>
      </c>
      <c r="C12" s="4" t="s">
        <v>41</v>
      </c>
      <c r="D12" s="4" t="s">
        <v>493</v>
      </c>
      <c r="E12" s="5" t="s">
        <v>553</v>
      </c>
      <c r="F12" s="5" t="s">
        <v>498</v>
      </c>
      <c r="G12" s="43" t="s">
        <v>19</v>
      </c>
      <c r="K12" s="32">
        <v>456.35183850036049</v>
      </c>
      <c r="N12" s="32">
        <v>456.35183850036049</v>
      </c>
      <c r="O12" s="32"/>
      <c r="S12" s="32">
        <f t="shared" si="0"/>
        <v>456.35183850036049</v>
      </c>
    </row>
    <row r="13" spans="1:19" ht="15.75">
      <c r="A13" s="57">
        <v>8</v>
      </c>
      <c r="B13" s="7" t="s">
        <v>499</v>
      </c>
      <c r="C13" s="4" t="s">
        <v>41</v>
      </c>
      <c r="D13" s="4" t="s">
        <v>493</v>
      </c>
      <c r="E13" s="5" t="s">
        <v>553</v>
      </c>
      <c r="F13" s="5" t="s">
        <v>500</v>
      </c>
      <c r="G13" s="43" t="s">
        <v>19</v>
      </c>
      <c r="K13" s="32">
        <v>456.35183850036049</v>
      </c>
      <c r="N13" s="32">
        <v>456.35183850036049</v>
      </c>
      <c r="O13" s="32"/>
      <c r="S13" s="32">
        <f t="shared" si="0"/>
        <v>456.35183850036049</v>
      </c>
    </row>
    <row r="14" spans="1:19" ht="15.75">
      <c r="A14" s="57">
        <v>9</v>
      </c>
      <c r="B14" s="4" t="s">
        <v>501</v>
      </c>
      <c r="C14" s="4" t="s">
        <v>41</v>
      </c>
      <c r="D14" s="4" t="s">
        <v>493</v>
      </c>
      <c r="E14" s="5" t="s">
        <v>553</v>
      </c>
      <c r="F14" s="5" t="s">
        <v>502</v>
      </c>
      <c r="G14" s="43" t="s">
        <v>19</v>
      </c>
      <c r="K14" s="32">
        <v>456.35183850036049</v>
      </c>
      <c r="N14" s="32">
        <v>456.35183850036049</v>
      </c>
      <c r="O14" s="32"/>
      <c r="S14" s="32">
        <f t="shared" si="0"/>
        <v>456.35183850036049</v>
      </c>
    </row>
    <row r="15" spans="1:19" ht="15.75">
      <c r="A15" s="57">
        <v>10</v>
      </c>
      <c r="B15" s="6" t="s">
        <v>503</v>
      </c>
      <c r="C15" s="4" t="s">
        <v>41</v>
      </c>
      <c r="D15" s="4" t="s">
        <v>493</v>
      </c>
      <c r="E15" s="5" t="s">
        <v>553</v>
      </c>
      <c r="F15" s="5" t="s">
        <v>504</v>
      </c>
      <c r="G15" s="43" t="s">
        <v>19</v>
      </c>
      <c r="K15" s="32">
        <v>456.35183850036049</v>
      </c>
      <c r="N15" s="32">
        <v>456.35183850036049</v>
      </c>
      <c r="O15" s="32"/>
      <c r="S15" s="32">
        <f t="shared" si="0"/>
        <v>456.35183850036049</v>
      </c>
    </row>
    <row r="16" spans="1:19" ht="15.75">
      <c r="A16" s="57">
        <v>11</v>
      </c>
      <c r="B16" s="6" t="s">
        <v>505</v>
      </c>
      <c r="C16" s="4" t="s">
        <v>41</v>
      </c>
      <c r="D16" s="4" t="s">
        <v>493</v>
      </c>
      <c r="E16" s="5" t="s">
        <v>553</v>
      </c>
      <c r="F16" s="5" t="s">
        <v>506</v>
      </c>
      <c r="G16" s="43" t="s">
        <v>19</v>
      </c>
      <c r="K16" s="32">
        <v>456.35183850036049</v>
      </c>
      <c r="N16" s="32">
        <v>456.35183850036049</v>
      </c>
      <c r="O16" s="32"/>
      <c r="S16" s="32">
        <f t="shared" si="0"/>
        <v>456.35183850036049</v>
      </c>
    </row>
    <row r="17" spans="1:19" ht="15.75">
      <c r="A17" s="6"/>
      <c r="B17" s="45" t="s">
        <v>507</v>
      </c>
      <c r="C17" s="6"/>
      <c r="D17" s="6"/>
      <c r="E17" s="6"/>
      <c r="F17" s="6"/>
      <c r="G17" s="6"/>
      <c r="H17" s="58">
        <f t="shared" ref="H17:J17" si="1">SUM(H6:H16)</f>
        <v>0</v>
      </c>
      <c r="I17" s="58">
        <f t="shared" si="1"/>
        <v>0</v>
      </c>
      <c r="J17" s="58">
        <f t="shared" si="1"/>
        <v>0</v>
      </c>
      <c r="K17" s="58">
        <f>SUM(K6:K16)</f>
        <v>7229.0774333093032</v>
      </c>
      <c r="L17" s="58">
        <f t="shared" ref="L17" si="2">SUM(L6:L16)</f>
        <v>0</v>
      </c>
      <c r="M17" s="58">
        <f t="shared" ref="M17" si="3">SUM(M6:M16)</f>
        <v>0</v>
      </c>
      <c r="N17" s="58">
        <f t="shared" ref="N17:O17" si="4">SUM(N6:N16)</f>
        <v>7229.0774333093032</v>
      </c>
      <c r="O17" s="58">
        <f t="shared" si="4"/>
        <v>268.388642999279</v>
      </c>
      <c r="P17" s="58">
        <f t="shared" ref="P17" si="5">SUM(P6:P16)</f>
        <v>182.54</v>
      </c>
      <c r="Q17" s="58">
        <f t="shared" ref="Q17" si="6">SUM(Q6:Q16)</f>
        <v>0</v>
      </c>
      <c r="R17" s="58">
        <f t="shared" ref="R17:S17" si="7">SUM(R6:R16)</f>
        <v>0</v>
      </c>
      <c r="S17" s="58">
        <f t="shared" si="7"/>
        <v>6778.1487903100242</v>
      </c>
    </row>
    <row r="22" spans="1:19" ht="15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ht="15.75">
      <c r="A23" s="6"/>
      <c r="B23" s="6"/>
      <c r="C23" s="61" t="s">
        <v>199</v>
      </c>
      <c r="D23" s="61"/>
      <c r="E23" s="6"/>
      <c r="F23" s="6"/>
      <c r="G23" s="61" t="s">
        <v>412</v>
      </c>
      <c r="H23" s="61"/>
      <c r="I23" s="61"/>
      <c r="J23" s="61"/>
      <c r="K23" s="6"/>
      <c r="L23" s="6"/>
      <c r="M23" s="6"/>
      <c r="N23" s="61" t="s">
        <v>413</v>
      </c>
      <c r="O23" s="61"/>
      <c r="P23" s="61"/>
      <c r="Q23" s="61"/>
      <c r="R23" s="6"/>
      <c r="S23" s="6"/>
    </row>
    <row r="24" spans="1:19" ht="15.75">
      <c r="A24" s="6"/>
      <c r="B24" s="6"/>
      <c r="C24" s="61" t="s">
        <v>8</v>
      </c>
      <c r="D24" s="61"/>
      <c r="E24" s="6"/>
      <c r="F24" s="6"/>
      <c r="G24" s="61" t="s">
        <v>51</v>
      </c>
      <c r="H24" s="61"/>
      <c r="I24" s="61"/>
      <c r="J24" s="61"/>
      <c r="K24" s="6"/>
      <c r="L24" s="6"/>
      <c r="M24" s="6"/>
      <c r="N24" s="61" t="s">
        <v>20</v>
      </c>
      <c r="O24" s="61"/>
      <c r="P24" s="61"/>
      <c r="Q24" s="61"/>
      <c r="R24" s="6"/>
      <c r="S24" s="6"/>
    </row>
    <row r="25" spans="1:19" ht="15.75">
      <c r="A25" s="6"/>
      <c r="B25" s="6"/>
      <c r="C25" s="59"/>
      <c r="D25" s="59"/>
      <c r="E25" s="6"/>
      <c r="F25" s="6"/>
      <c r="G25" s="59"/>
      <c r="H25" s="59"/>
      <c r="I25" s="59"/>
      <c r="J25" s="59"/>
      <c r="K25" s="6"/>
      <c r="L25" s="6"/>
      <c r="M25" s="6"/>
      <c r="N25" s="59"/>
      <c r="O25" s="59"/>
      <c r="P25" s="59"/>
      <c r="Q25" s="59"/>
      <c r="R25" s="6"/>
      <c r="S25" s="6"/>
    </row>
    <row r="27" spans="1:19" ht="15.75">
      <c r="A27" s="60" t="s">
        <v>246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</row>
    <row r="28" spans="1:19" ht="15.75">
      <c r="A28" s="60" t="s">
        <v>551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</row>
    <row r="29" spans="1:19" ht="15.75">
      <c r="A29" s="60" t="s">
        <v>508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</row>
    <row r="31" spans="1:19" ht="15.75">
      <c r="A31" s="63" t="s">
        <v>200</v>
      </c>
      <c r="B31" s="63" t="s">
        <v>1</v>
      </c>
      <c r="C31" s="2" t="s">
        <v>2</v>
      </c>
      <c r="D31" s="2" t="s">
        <v>3</v>
      </c>
      <c r="E31" s="1" t="s">
        <v>4</v>
      </c>
      <c r="F31" s="1" t="s">
        <v>5</v>
      </c>
      <c r="G31" s="1" t="s">
        <v>6</v>
      </c>
      <c r="H31" s="43" t="s">
        <v>229</v>
      </c>
      <c r="I31" s="27" t="s">
        <v>478</v>
      </c>
      <c r="J31" s="27" t="s">
        <v>232</v>
      </c>
      <c r="K31" s="27" t="s">
        <v>295</v>
      </c>
      <c r="L31" s="27" t="s">
        <v>296</v>
      </c>
      <c r="M31" s="27" t="s">
        <v>297</v>
      </c>
      <c r="N31" s="27" t="s">
        <v>235</v>
      </c>
      <c r="O31" s="27" t="s">
        <v>236</v>
      </c>
      <c r="P31" s="27" t="s">
        <v>237</v>
      </c>
      <c r="Q31" s="27" t="s">
        <v>238</v>
      </c>
      <c r="R31" s="27" t="s">
        <v>239</v>
      </c>
      <c r="S31" s="27" t="s">
        <v>240</v>
      </c>
    </row>
    <row r="32" spans="1:19" ht="15.75">
      <c r="A32" s="6">
        <v>1</v>
      </c>
      <c r="B32" s="7" t="s">
        <v>509</v>
      </c>
      <c r="C32" s="4" t="s">
        <v>510</v>
      </c>
      <c r="D32" s="6" t="s">
        <v>490</v>
      </c>
      <c r="E32" s="5" t="s">
        <v>553</v>
      </c>
      <c r="G32" s="43" t="s">
        <v>19</v>
      </c>
      <c r="K32" s="31">
        <v>515.71737563085799</v>
      </c>
      <c r="N32" s="31">
        <v>515.71737563085799</v>
      </c>
      <c r="O32" s="31"/>
      <c r="S32" s="31">
        <f>N32-O32-P32-Q32-R32</f>
        <v>515.71737563085799</v>
      </c>
    </row>
    <row r="33" spans="1:19" ht="15.75">
      <c r="A33" s="6">
        <v>2</v>
      </c>
      <c r="B33" s="7" t="s">
        <v>511</v>
      </c>
      <c r="C33" s="4" t="s">
        <v>512</v>
      </c>
      <c r="D33" s="4" t="s">
        <v>490</v>
      </c>
      <c r="E33" s="5" t="s">
        <v>553</v>
      </c>
      <c r="F33" s="5"/>
      <c r="G33" s="43" t="s">
        <v>19</v>
      </c>
      <c r="K33" s="31">
        <v>515.71737563085799</v>
      </c>
      <c r="N33" s="31">
        <v>515.71737563085799</v>
      </c>
      <c r="O33" s="31"/>
      <c r="S33" s="31">
        <f t="shared" ref="S33:S66" si="8">N33-O33-P33-Q33-R33</f>
        <v>515.71737563085799</v>
      </c>
    </row>
    <row r="34" spans="1:19" ht="15.75">
      <c r="A34" s="6">
        <v>3</v>
      </c>
      <c r="B34" s="7" t="s">
        <v>513</v>
      </c>
      <c r="C34" s="4" t="s">
        <v>514</v>
      </c>
      <c r="D34" s="4" t="s">
        <v>490</v>
      </c>
      <c r="E34" s="5" t="s">
        <v>553</v>
      </c>
      <c r="F34" s="5"/>
      <c r="G34" s="43" t="s">
        <v>19</v>
      </c>
      <c r="K34" s="31">
        <v>722.64109589041107</v>
      </c>
      <c r="N34" s="31">
        <v>722.64109589041107</v>
      </c>
      <c r="O34" s="31">
        <v>18.10761643835599</v>
      </c>
      <c r="S34" s="31">
        <f t="shared" si="8"/>
        <v>704.53347945205508</v>
      </c>
    </row>
    <row r="35" spans="1:19" ht="15.75">
      <c r="A35" s="6">
        <v>4</v>
      </c>
      <c r="B35" s="7" t="s">
        <v>515</v>
      </c>
      <c r="C35" s="4" t="s">
        <v>512</v>
      </c>
      <c r="D35" s="4" t="s">
        <v>490</v>
      </c>
      <c r="E35" s="5" t="s">
        <v>553</v>
      </c>
      <c r="F35" s="5"/>
      <c r="G35" s="43" t="s">
        <v>19</v>
      </c>
      <c r="K35" s="31">
        <v>722.64109589041107</v>
      </c>
      <c r="N35" s="31">
        <v>722.64109589041107</v>
      </c>
      <c r="O35" s="31">
        <v>18.10761643835599</v>
      </c>
      <c r="S35" s="31">
        <f t="shared" si="8"/>
        <v>704.53347945205508</v>
      </c>
    </row>
    <row r="36" spans="1:19" ht="15.75">
      <c r="A36" s="6">
        <v>5</v>
      </c>
      <c r="B36" s="7" t="s">
        <v>516</v>
      </c>
      <c r="C36" s="4" t="s">
        <v>512</v>
      </c>
      <c r="D36" s="4" t="s">
        <v>490</v>
      </c>
      <c r="E36" s="5" t="s">
        <v>553</v>
      </c>
      <c r="F36" s="5"/>
      <c r="G36" s="43" t="s">
        <v>19</v>
      </c>
      <c r="K36" s="31">
        <v>722.64109589041107</v>
      </c>
      <c r="N36" s="31">
        <v>722.64109589041107</v>
      </c>
      <c r="O36" s="31">
        <v>18.10761643835599</v>
      </c>
      <c r="S36" s="31">
        <f t="shared" si="8"/>
        <v>704.53347945205508</v>
      </c>
    </row>
    <row r="37" spans="1:19" ht="15.75">
      <c r="A37" s="6">
        <v>6</v>
      </c>
      <c r="B37" s="7" t="s">
        <v>517</v>
      </c>
      <c r="C37" s="4" t="s">
        <v>484</v>
      </c>
      <c r="D37" s="4" t="s">
        <v>490</v>
      </c>
      <c r="E37" s="5" t="s">
        <v>553</v>
      </c>
      <c r="F37" s="5"/>
      <c r="G37" s="43" t="s">
        <v>19</v>
      </c>
      <c r="K37" s="31">
        <v>647.26344628695028</v>
      </c>
      <c r="N37" s="31">
        <v>647.26344628695028</v>
      </c>
      <c r="O37" s="31">
        <v>4.1120909012256561</v>
      </c>
      <c r="S37" s="31">
        <f t="shared" si="8"/>
        <v>643.15135538572463</v>
      </c>
    </row>
    <row r="38" spans="1:19" ht="15.75">
      <c r="A38" s="6">
        <v>7</v>
      </c>
      <c r="B38" s="7" t="s">
        <v>518</v>
      </c>
      <c r="C38" s="4" t="s">
        <v>512</v>
      </c>
      <c r="D38" s="4" t="s">
        <v>490</v>
      </c>
      <c r="E38" s="5" t="s">
        <v>553</v>
      </c>
      <c r="F38" s="5"/>
      <c r="G38" s="43" t="s">
        <v>19</v>
      </c>
      <c r="K38" s="31">
        <v>722.64109589041107</v>
      </c>
      <c r="N38" s="31">
        <v>722.64109589041107</v>
      </c>
      <c r="O38" s="31">
        <v>18.10761643835599</v>
      </c>
      <c r="S38" s="31">
        <f t="shared" si="8"/>
        <v>704.53347945205508</v>
      </c>
    </row>
    <row r="39" spans="1:19" ht="15.75">
      <c r="A39" s="6">
        <v>8</v>
      </c>
      <c r="B39" s="7" t="s">
        <v>519</v>
      </c>
      <c r="C39" s="4" t="s">
        <v>484</v>
      </c>
      <c r="D39" s="4" t="s">
        <v>490</v>
      </c>
      <c r="E39" s="5" t="s">
        <v>553</v>
      </c>
      <c r="F39" s="5"/>
      <c r="G39" s="43" t="s">
        <v>19</v>
      </c>
      <c r="K39" s="31">
        <v>647.26344628695028</v>
      </c>
      <c r="N39" s="31">
        <v>647.26344628695028</v>
      </c>
      <c r="O39" s="31">
        <v>4.1120909012256561</v>
      </c>
      <c r="S39" s="31">
        <f t="shared" si="8"/>
        <v>643.15135538572463</v>
      </c>
    </row>
    <row r="40" spans="1:19" ht="15.75">
      <c r="A40" s="6">
        <v>9</v>
      </c>
      <c r="B40" s="7" t="s">
        <v>520</v>
      </c>
      <c r="C40" s="4" t="s">
        <v>512</v>
      </c>
      <c r="D40" s="4" t="s">
        <v>490</v>
      </c>
      <c r="E40" s="5" t="s">
        <v>553</v>
      </c>
      <c r="F40" s="5"/>
      <c r="G40" s="43" t="s">
        <v>19</v>
      </c>
      <c r="K40" s="31">
        <v>722.64109589041107</v>
      </c>
      <c r="N40" s="31">
        <v>722.64109589041107</v>
      </c>
      <c r="O40" s="31">
        <v>18.10761643835599</v>
      </c>
      <c r="S40" s="31">
        <f t="shared" si="8"/>
        <v>704.53347945205508</v>
      </c>
    </row>
    <row r="41" spans="1:19" ht="15.75">
      <c r="A41" s="6">
        <v>10</v>
      </c>
      <c r="B41" s="7" t="s">
        <v>521</v>
      </c>
      <c r="C41" s="4" t="s">
        <v>512</v>
      </c>
      <c r="D41" s="4" t="s">
        <v>490</v>
      </c>
      <c r="E41" s="5" t="s">
        <v>553</v>
      </c>
      <c r="F41" s="5"/>
      <c r="G41" s="43" t="s">
        <v>19</v>
      </c>
      <c r="K41" s="31">
        <v>722.64109589041107</v>
      </c>
      <c r="N41" s="31">
        <v>722.64109589041107</v>
      </c>
      <c r="O41" s="31">
        <v>18.10761643835599</v>
      </c>
      <c r="S41" s="31">
        <f t="shared" si="8"/>
        <v>704.53347945205508</v>
      </c>
    </row>
    <row r="42" spans="1:19" ht="15.75">
      <c r="A42" s="6">
        <v>11</v>
      </c>
      <c r="B42" s="7" t="s">
        <v>522</v>
      </c>
      <c r="C42" s="4" t="s">
        <v>484</v>
      </c>
      <c r="D42" s="4" t="s">
        <v>490</v>
      </c>
      <c r="E42" s="5" t="s">
        <v>553</v>
      </c>
      <c r="F42" s="5"/>
      <c r="G42" s="43" t="s">
        <v>19</v>
      </c>
      <c r="K42" s="31">
        <v>647.26344628695028</v>
      </c>
      <c r="N42" s="31">
        <v>647.26344628695028</v>
      </c>
      <c r="O42" s="31">
        <v>4.1120909012256561</v>
      </c>
      <c r="S42" s="31">
        <f t="shared" si="8"/>
        <v>643.15135538572463</v>
      </c>
    </row>
    <row r="43" spans="1:19" ht="15.75">
      <c r="A43" s="6">
        <v>12</v>
      </c>
      <c r="B43" s="7" t="s">
        <v>523</v>
      </c>
      <c r="C43" s="4" t="s">
        <v>512</v>
      </c>
      <c r="D43" s="4" t="s">
        <v>490</v>
      </c>
      <c r="E43" s="5" t="s">
        <v>553</v>
      </c>
      <c r="F43" s="5"/>
      <c r="G43" s="43" t="s">
        <v>19</v>
      </c>
      <c r="K43" s="31">
        <v>722.64109589041107</v>
      </c>
      <c r="N43" s="31">
        <v>722.64109589041107</v>
      </c>
      <c r="O43" s="31">
        <v>18.10761643835599</v>
      </c>
      <c r="S43" s="31">
        <f t="shared" si="8"/>
        <v>704.53347945205508</v>
      </c>
    </row>
    <row r="44" spans="1:19" ht="15.75">
      <c r="A44" s="6">
        <v>13</v>
      </c>
      <c r="B44" s="7" t="s">
        <v>524</v>
      </c>
      <c r="C44" s="4" t="s">
        <v>512</v>
      </c>
      <c r="D44" s="4" t="s">
        <v>490</v>
      </c>
      <c r="E44" s="5" t="s">
        <v>553</v>
      </c>
      <c r="F44" s="5"/>
      <c r="G44" s="43" t="s">
        <v>19</v>
      </c>
      <c r="K44" s="31">
        <v>722.64109589041107</v>
      </c>
      <c r="N44" s="31">
        <v>722.64109589041107</v>
      </c>
      <c r="O44" s="31">
        <v>18.10761643835599</v>
      </c>
      <c r="S44" s="31">
        <f t="shared" si="8"/>
        <v>704.53347945205508</v>
      </c>
    </row>
    <row r="45" spans="1:19" ht="15.75">
      <c r="A45" s="6">
        <v>14</v>
      </c>
      <c r="B45" s="7" t="s">
        <v>525</v>
      </c>
      <c r="C45" s="4" t="s">
        <v>484</v>
      </c>
      <c r="D45" s="4" t="s">
        <v>490</v>
      </c>
      <c r="E45" s="5" t="s">
        <v>553</v>
      </c>
      <c r="F45" s="5"/>
      <c r="G45" s="43" t="s">
        <v>19</v>
      </c>
      <c r="K45" s="31">
        <v>647.26344628695028</v>
      </c>
      <c r="N45" s="31">
        <v>647.26344628695028</v>
      </c>
      <c r="O45" s="31">
        <v>4.1120909012256561</v>
      </c>
      <c r="S45" s="31">
        <f t="shared" si="8"/>
        <v>643.15135538572463</v>
      </c>
    </row>
    <row r="46" spans="1:19" ht="15.75">
      <c r="A46" s="6">
        <v>15</v>
      </c>
      <c r="B46" s="7" t="s">
        <v>526</v>
      </c>
      <c r="C46" s="4" t="s">
        <v>484</v>
      </c>
      <c r="D46" s="4" t="s">
        <v>490</v>
      </c>
      <c r="E46" s="5" t="s">
        <v>553</v>
      </c>
      <c r="F46" s="5"/>
      <c r="G46" s="43" t="s">
        <v>19</v>
      </c>
      <c r="K46" s="31">
        <v>647.26344628695028</v>
      </c>
      <c r="N46" s="31">
        <v>647.26344628695028</v>
      </c>
      <c r="O46" s="31">
        <v>4.1120909012256561</v>
      </c>
      <c r="S46" s="31">
        <f t="shared" si="8"/>
        <v>643.15135538572463</v>
      </c>
    </row>
    <row r="47" spans="1:19" ht="15.75">
      <c r="A47" s="6">
        <v>16</v>
      </c>
      <c r="B47" s="7" t="s">
        <v>527</v>
      </c>
      <c r="C47" s="4" t="s">
        <v>484</v>
      </c>
      <c r="D47" s="4" t="s">
        <v>490</v>
      </c>
      <c r="E47" s="5" t="s">
        <v>553</v>
      </c>
      <c r="F47" s="5"/>
      <c r="G47" s="43" t="s">
        <v>19</v>
      </c>
      <c r="K47" s="31">
        <v>647.26344628695028</v>
      </c>
      <c r="N47" s="31">
        <v>647.26344628695028</v>
      </c>
      <c r="O47" s="31">
        <v>4.1120909012256561</v>
      </c>
      <c r="S47" s="31">
        <f t="shared" si="8"/>
        <v>643.15135538572463</v>
      </c>
    </row>
    <row r="48" spans="1:19" ht="15.75">
      <c r="A48" s="6">
        <v>17</v>
      </c>
      <c r="B48" s="7" t="s">
        <v>528</v>
      </c>
      <c r="C48" s="4" t="s">
        <v>484</v>
      </c>
      <c r="D48" s="4" t="s">
        <v>490</v>
      </c>
      <c r="E48" s="5" t="s">
        <v>553</v>
      </c>
      <c r="F48" s="5"/>
      <c r="G48" s="43" t="s">
        <v>19</v>
      </c>
      <c r="K48" s="31">
        <v>647.26344628695028</v>
      </c>
      <c r="N48" s="31">
        <v>647.26344628695028</v>
      </c>
      <c r="O48" s="31">
        <v>4.1120909012256561</v>
      </c>
      <c r="S48" s="31">
        <f t="shared" si="8"/>
        <v>643.15135538572463</v>
      </c>
    </row>
    <row r="49" spans="1:19" ht="15.75">
      <c r="A49" s="6">
        <v>18</v>
      </c>
      <c r="B49" s="7" t="s">
        <v>529</v>
      </c>
      <c r="C49" s="4" t="s">
        <v>484</v>
      </c>
      <c r="D49" s="4" t="s">
        <v>490</v>
      </c>
      <c r="E49" s="5" t="s">
        <v>553</v>
      </c>
      <c r="F49" s="5"/>
      <c r="G49" s="43" t="s">
        <v>19</v>
      </c>
      <c r="K49" s="31">
        <v>647.26344628695028</v>
      </c>
      <c r="N49" s="31">
        <v>647.26344628695028</v>
      </c>
      <c r="O49" s="31">
        <v>4.1120909012256561</v>
      </c>
      <c r="S49" s="31">
        <f t="shared" si="8"/>
        <v>643.15135538572463</v>
      </c>
    </row>
    <row r="50" spans="1:19" ht="15.75">
      <c r="A50" s="6">
        <v>19</v>
      </c>
      <c r="B50" s="7" t="s">
        <v>530</v>
      </c>
      <c r="C50" s="4" t="s">
        <v>512</v>
      </c>
      <c r="D50" s="4" t="s">
        <v>490</v>
      </c>
      <c r="E50" s="5" t="s">
        <v>553</v>
      </c>
      <c r="F50" s="5"/>
      <c r="G50" s="43" t="s">
        <v>19</v>
      </c>
      <c r="K50" s="31">
        <v>722.64109589041107</v>
      </c>
      <c r="N50" s="31">
        <v>722.64109589041107</v>
      </c>
      <c r="O50" s="31">
        <v>18.10761643835599</v>
      </c>
      <c r="S50" s="31">
        <f t="shared" si="8"/>
        <v>704.53347945205508</v>
      </c>
    </row>
    <row r="51" spans="1:19" ht="15.75">
      <c r="A51" s="6">
        <v>20</v>
      </c>
      <c r="B51" s="7" t="s">
        <v>531</v>
      </c>
      <c r="C51" s="4" t="s">
        <v>484</v>
      </c>
      <c r="D51" s="4" t="s">
        <v>490</v>
      </c>
      <c r="E51" s="5" t="s">
        <v>553</v>
      </c>
      <c r="F51" s="5"/>
      <c r="G51" s="43" t="s">
        <v>19</v>
      </c>
      <c r="K51" s="31">
        <v>647.26344628695028</v>
      </c>
      <c r="N51" s="31">
        <v>647.26344628695028</v>
      </c>
      <c r="O51" s="31">
        <v>4.1120909012256561</v>
      </c>
      <c r="S51" s="31">
        <f t="shared" si="8"/>
        <v>643.15135538572463</v>
      </c>
    </row>
    <row r="52" spans="1:19" ht="15.75">
      <c r="A52" s="6">
        <v>21</v>
      </c>
      <c r="B52" s="7" t="s">
        <v>532</v>
      </c>
      <c r="C52" s="4" t="s">
        <v>484</v>
      </c>
      <c r="D52" s="4" t="s">
        <v>490</v>
      </c>
      <c r="E52" s="5" t="s">
        <v>553</v>
      </c>
      <c r="F52" s="5"/>
      <c r="G52" s="43" t="s">
        <v>19</v>
      </c>
      <c r="K52" s="31">
        <v>647.26344628695028</v>
      </c>
      <c r="N52" s="31">
        <v>647.26344628695028</v>
      </c>
      <c r="O52" s="31">
        <v>4.1120909012256561</v>
      </c>
      <c r="S52" s="31">
        <f t="shared" si="8"/>
        <v>643.15135538572463</v>
      </c>
    </row>
    <row r="53" spans="1:19" ht="15.75">
      <c r="A53" s="6">
        <v>22</v>
      </c>
      <c r="B53" s="7" t="s">
        <v>533</v>
      </c>
      <c r="C53" s="4" t="s">
        <v>512</v>
      </c>
      <c r="D53" s="4" t="s">
        <v>490</v>
      </c>
      <c r="E53" s="5" t="s">
        <v>553</v>
      </c>
      <c r="F53" s="5"/>
      <c r="G53" s="43" t="s">
        <v>19</v>
      </c>
      <c r="K53" s="31">
        <v>722.64109589041107</v>
      </c>
      <c r="N53" s="31">
        <v>722.64109589041107</v>
      </c>
      <c r="O53" s="31">
        <v>18.10761643835599</v>
      </c>
      <c r="S53" s="31">
        <f t="shared" si="8"/>
        <v>704.53347945205508</v>
      </c>
    </row>
    <row r="54" spans="1:19" ht="15.75">
      <c r="A54" s="6">
        <v>23</v>
      </c>
      <c r="B54" s="7" t="s">
        <v>534</v>
      </c>
      <c r="C54" s="4" t="s">
        <v>484</v>
      </c>
      <c r="D54" s="4" t="s">
        <v>490</v>
      </c>
      <c r="E54" s="5" t="s">
        <v>553</v>
      </c>
      <c r="F54" s="5"/>
      <c r="G54" s="43" t="s">
        <v>19</v>
      </c>
      <c r="K54" s="31">
        <v>647.26344628695028</v>
      </c>
      <c r="N54" s="31">
        <v>647.26344628695028</v>
      </c>
      <c r="O54" s="31">
        <v>4.1120909012256561</v>
      </c>
      <c r="S54" s="31">
        <f t="shared" si="8"/>
        <v>643.15135538572463</v>
      </c>
    </row>
    <row r="55" spans="1:19" ht="15.75">
      <c r="A55" s="6">
        <v>24</v>
      </c>
      <c r="B55" s="7" t="s">
        <v>535</v>
      </c>
      <c r="C55" s="4" t="s">
        <v>484</v>
      </c>
      <c r="D55" s="4" t="s">
        <v>490</v>
      </c>
      <c r="E55" s="5" t="s">
        <v>553</v>
      </c>
      <c r="F55" s="5"/>
      <c r="G55" s="43" t="s">
        <v>19</v>
      </c>
      <c r="K55" s="31">
        <v>647.26344628695028</v>
      </c>
      <c r="N55" s="31">
        <v>647.26344628695028</v>
      </c>
      <c r="O55" s="31">
        <v>4.1120909012256561</v>
      </c>
      <c r="S55" s="31">
        <f t="shared" si="8"/>
        <v>643.15135538572463</v>
      </c>
    </row>
    <row r="56" spans="1:19" ht="15.75">
      <c r="A56" s="6">
        <v>25</v>
      </c>
      <c r="B56" s="7" t="s">
        <v>536</v>
      </c>
      <c r="C56" s="4" t="s">
        <v>484</v>
      </c>
      <c r="D56" s="4" t="s">
        <v>490</v>
      </c>
      <c r="E56" s="5" t="s">
        <v>553</v>
      </c>
      <c r="F56" s="5"/>
      <c r="G56" s="43" t="s">
        <v>19</v>
      </c>
      <c r="K56" s="31">
        <v>647.26344628695028</v>
      </c>
      <c r="N56" s="31">
        <v>647.26344628695028</v>
      </c>
      <c r="O56" s="31">
        <v>4.1120909012256561</v>
      </c>
      <c r="S56" s="31">
        <f t="shared" si="8"/>
        <v>643.15135538572463</v>
      </c>
    </row>
    <row r="57" spans="1:19" ht="15.75">
      <c r="A57" s="6">
        <v>26</v>
      </c>
      <c r="B57" s="7" t="s">
        <v>537</v>
      </c>
      <c r="C57" s="4" t="s">
        <v>484</v>
      </c>
      <c r="D57" s="4" t="s">
        <v>490</v>
      </c>
      <c r="E57" s="5" t="s">
        <v>553</v>
      </c>
      <c r="F57" s="5"/>
      <c r="G57" s="43" t="s">
        <v>19</v>
      </c>
      <c r="K57" s="31">
        <v>647.26344628695028</v>
      </c>
      <c r="N57" s="31">
        <v>647.26344628695028</v>
      </c>
      <c r="O57" s="31">
        <v>4.1120909012256561</v>
      </c>
      <c r="S57" s="31">
        <f t="shared" si="8"/>
        <v>643.15135538572463</v>
      </c>
    </row>
    <row r="58" spans="1:19" ht="15.75">
      <c r="A58" s="6">
        <v>27</v>
      </c>
      <c r="B58" s="7" t="s">
        <v>538</v>
      </c>
      <c r="C58" s="4" t="s">
        <v>484</v>
      </c>
      <c r="D58" s="4" t="s">
        <v>490</v>
      </c>
      <c r="E58" s="5" t="s">
        <v>553</v>
      </c>
      <c r="F58" s="5"/>
      <c r="G58" s="43" t="s">
        <v>19</v>
      </c>
      <c r="K58" s="31">
        <v>647.26344628695028</v>
      </c>
      <c r="N58" s="31">
        <v>647.26344628695028</v>
      </c>
      <c r="O58" s="31">
        <v>4.1120909012256561</v>
      </c>
      <c r="S58" s="31">
        <f t="shared" si="8"/>
        <v>643.15135538572463</v>
      </c>
    </row>
    <row r="59" spans="1:19" ht="15.75">
      <c r="A59" s="6">
        <v>28</v>
      </c>
      <c r="B59" s="7" t="s">
        <v>539</v>
      </c>
      <c r="C59" s="4" t="s">
        <v>540</v>
      </c>
      <c r="D59" s="4" t="s">
        <v>493</v>
      </c>
      <c r="E59" s="5" t="s">
        <v>553</v>
      </c>
      <c r="F59" s="5"/>
      <c r="G59" s="43" t="s">
        <v>19</v>
      </c>
      <c r="K59" s="31">
        <v>416.05623648161497</v>
      </c>
      <c r="N59" s="31">
        <v>416.05623648161497</v>
      </c>
      <c r="O59" s="31"/>
      <c r="S59" s="31">
        <f t="shared" si="8"/>
        <v>416.05623648161497</v>
      </c>
    </row>
    <row r="60" spans="1:19" ht="15.75">
      <c r="A60" s="6">
        <v>29</v>
      </c>
      <c r="B60" s="7" t="s">
        <v>541</v>
      </c>
      <c r="C60" s="4" t="s">
        <v>540</v>
      </c>
      <c r="D60" s="4" t="s">
        <v>493</v>
      </c>
      <c r="E60" s="5" t="s">
        <v>553</v>
      </c>
      <c r="F60" s="5"/>
      <c r="G60" s="43" t="s">
        <v>19</v>
      </c>
      <c r="K60" s="31">
        <v>416.05623648161497</v>
      </c>
      <c r="N60" s="31">
        <v>416.05623648161497</v>
      </c>
      <c r="O60" s="31"/>
      <c r="S60" s="31">
        <f t="shared" si="8"/>
        <v>416.05623648161497</v>
      </c>
    </row>
    <row r="61" spans="1:19" ht="15.75">
      <c r="A61" s="6">
        <v>30</v>
      </c>
      <c r="B61" s="7" t="s">
        <v>542</v>
      </c>
      <c r="C61" s="4" t="s">
        <v>540</v>
      </c>
      <c r="D61" s="4" t="s">
        <v>493</v>
      </c>
      <c r="E61" s="5" t="s">
        <v>553</v>
      </c>
      <c r="F61" s="5"/>
      <c r="G61" s="43" t="s">
        <v>19</v>
      </c>
      <c r="K61" s="31">
        <v>416.05623648161497</v>
      </c>
      <c r="N61" s="31">
        <v>416.05623648161497</v>
      </c>
      <c r="O61" s="31"/>
      <c r="S61" s="31">
        <f t="shared" si="8"/>
        <v>416.05623648161497</v>
      </c>
    </row>
    <row r="62" spans="1:19" ht="15.75">
      <c r="A62" s="6">
        <v>31</v>
      </c>
      <c r="B62" s="7" t="s">
        <v>543</v>
      </c>
      <c r="C62" s="4" t="s">
        <v>29</v>
      </c>
      <c r="D62" s="4" t="s">
        <v>544</v>
      </c>
      <c r="E62" s="5" t="s">
        <v>553</v>
      </c>
      <c r="F62" s="5"/>
      <c r="G62" s="43" t="s">
        <v>15</v>
      </c>
      <c r="K62" s="31">
        <v>532.38284066330209</v>
      </c>
      <c r="N62" s="31">
        <v>532.38284066330209</v>
      </c>
      <c r="O62" s="31"/>
      <c r="S62" s="31">
        <f t="shared" si="8"/>
        <v>532.38284066330209</v>
      </c>
    </row>
    <row r="63" spans="1:19" ht="15.75">
      <c r="A63" s="6">
        <v>32</v>
      </c>
      <c r="B63" s="7" t="s">
        <v>545</v>
      </c>
      <c r="C63" s="4" t="s">
        <v>546</v>
      </c>
      <c r="D63" s="4" t="s">
        <v>544</v>
      </c>
      <c r="E63" s="5" t="s">
        <v>553</v>
      </c>
      <c r="F63" s="5"/>
      <c r="G63" s="43" t="s">
        <v>19</v>
      </c>
      <c r="K63" s="31">
        <v>456.35183850036049</v>
      </c>
      <c r="N63" s="31">
        <v>456.35183850036049</v>
      </c>
      <c r="O63" s="31"/>
      <c r="S63" s="31">
        <f t="shared" si="8"/>
        <v>456.35183850036049</v>
      </c>
    </row>
    <row r="64" spans="1:19" ht="15.75">
      <c r="A64" s="6">
        <v>33</v>
      </c>
      <c r="B64" s="7" t="s">
        <v>547</v>
      </c>
      <c r="C64" s="4" t="s">
        <v>546</v>
      </c>
      <c r="D64" s="4" t="s">
        <v>544</v>
      </c>
      <c r="E64" s="5" t="s">
        <v>553</v>
      </c>
      <c r="F64" s="5"/>
      <c r="G64" s="43" t="s">
        <v>19</v>
      </c>
      <c r="K64" s="31">
        <v>456.35183850036049</v>
      </c>
      <c r="N64" s="31">
        <v>456.35183850036049</v>
      </c>
      <c r="O64" s="31"/>
      <c r="S64" s="31">
        <f t="shared" si="8"/>
        <v>456.35183850036049</v>
      </c>
    </row>
    <row r="65" spans="1:19" ht="15.75">
      <c r="A65" s="6">
        <v>34</v>
      </c>
      <c r="B65" s="7" t="s">
        <v>548</v>
      </c>
      <c r="C65" s="4" t="s">
        <v>546</v>
      </c>
      <c r="D65" s="4" t="s">
        <v>544</v>
      </c>
      <c r="E65" s="5" t="s">
        <v>553</v>
      </c>
      <c r="F65" s="5"/>
      <c r="G65" s="43" t="s">
        <v>19</v>
      </c>
      <c r="K65" s="31">
        <v>456.35183850036049</v>
      </c>
      <c r="N65" s="31">
        <v>456.35183850036049</v>
      </c>
      <c r="O65" s="31"/>
      <c r="S65" s="31">
        <f t="shared" si="8"/>
        <v>456.35183850036049</v>
      </c>
    </row>
    <row r="66" spans="1:19" ht="15.75">
      <c r="A66" s="6">
        <v>35</v>
      </c>
      <c r="B66" s="7" t="s">
        <v>549</v>
      </c>
      <c r="C66" s="4" t="s">
        <v>546</v>
      </c>
      <c r="D66" s="4" t="s">
        <v>544</v>
      </c>
      <c r="E66" s="5" t="s">
        <v>553</v>
      </c>
      <c r="F66" s="5"/>
      <c r="G66" s="43" t="s">
        <v>19</v>
      </c>
      <c r="K66" s="31">
        <v>456.35183850036049</v>
      </c>
      <c r="N66" s="31">
        <v>456.35183850036049</v>
      </c>
      <c r="O66" s="31"/>
      <c r="S66" s="31">
        <f t="shared" si="8"/>
        <v>456.35183850036049</v>
      </c>
    </row>
    <row r="67" spans="1:19" ht="18">
      <c r="A67" s="6"/>
      <c r="B67" s="45" t="s">
        <v>550</v>
      </c>
      <c r="C67" s="6"/>
      <c r="D67" s="6"/>
      <c r="E67" s="6"/>
      <c r="F67" s="64"/>
      <c r="G67" s="6"/>
      <c r="H67" s="58">
        <f t="shared" ref="H67:J67" si="9">SUM(H32:H66)</f>
        <v>0</v>
      </c>
      <c r="I67" s="58">
        <f t="shared" si="9"/>
        <v>0</v>
      </c>
      <c r="J67" s="58">
        <f t="shared" si="9"/>
        <v>0</v>
      </c>
      <c r="K67" s="58">
        <f>SUM(K32:K66)</f>
        <v>21572.756308579661</v>
      </c>
      <c r="L67" s="58">
        <f t="shared" ref="L67:S67" si="10">SUM(L32:L66)</f>
        <v>0</v>
      </c>
      <c r="M67" s="58">
        <f t="shared" si="10"/>
        <v>0</v>
      </c>
      <c r="N67" s="58">
        <f t="shared" si="10"/>
        <v>21572.756308579661</v>
      </c>
      <c r="O67" s="58">
        <f t="shared" si="10"/>
        <v>242.75752790194474</v>
      </c>
      <c r="P67" s="58">
        <f t="shared" si="10"/>
        <v>0</v>
      </c>
      <c r="Q67" s="58">
        <f t="shared" si="10"/>
        <v>0</v>
      </c>
      <c r="R67" s="58">
        <f t="shared" si="10"/>
        <v>0</v>
      </c>
      <c r="S67" s="58">
        <f t="shared" si="10"/>
        <v>21329.998780677714</v>
      </c>
    </row>
  </sheetData>
  <mergeCells count="11">
    <mergeCell ref="A27:S27"/>
    <mergeCell ref="A28:S28"/>
    <mergeCell ref="A29:S29"/>
    <mergeCell ref="A1:S1"/>
    <mergeCell ref="A2:S2"/>
    <mergeCell ref="C23:D23"/>
    <mergeCell ref="G23:J23"/>
    <mergeCell ref="N23:Q23"/>
    <mergeCell ref="C24:D24"/>
    <mergeCell ref="G24:J24"/>
    <mergeCell ref="N24:Q2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PRIMA VAC. ADMINISTRATIVOS</vt:lpstr>
      <vt:lpstr>Administrativos Cambio Sueldo</vt:lpstr>
      <vt:lpstr>Administrativos BIEN</vt:lpstr>
      <vt:lpstr>Fortalecimiento BIEN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AlejandraOficialia</dc:creator>
  <cp:lastModifiedBy>OFICILIA MAYOR</cp:lastModifiedBy>
  <cp:lastPrinted>2018-12-11T20:12:32Z</cp:lastPrinted>
  <dcterms:created xsi:type="dcterms:W3CDTF">2018-12-07T15:54:33Z</dcterms:created>
  <dcterms:modified xsi:type="dcterms:W3CDTF">2018-12-18T17:22:10Z</dcterms:modified>
</cp:coreProperties>
</file>