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ppto 2018\"/>
    </mc:Choice>
  </mc:AlternateContent>
  <bookViews>
    <workbookView xWindow="0" yWindow="0" windowWidth="28800" windowHeight="12135" tabRatio="938" firstSheet="1" activeTab="4"/>
  </bookViews>
  <sheets>
    <sheet name="S.H-INGRESOS" sheetId="10" r:id="rId1"/>
    <sheet name="ESTIMACION DE INGRESOS" sheetId="12" r:id="rId2"/>
    <sheet name="S.H. EGRESOS" sheetId="11" r:id="rId3"/>
    <sheet name="PRESUP.EGRESOS FUENTE FINANCIAM" sheetId="14" r:id="rId4"/>
    <sheet name="plantilla 2018 " sheetId="47" r:id="rId5"/>
  </sheets>
  <definedNames>
    <definedName name="_xlnm._FilterDatabase" localSheetId="1" hidden="1">'ESTIMACION DE INGRESOS'!$A$1:$C$295</definedName>
    <definedName name="_xlnm._FilterDatabase" localSheetId="4" hidden="1">'plantilla 2018 '!$A$10:$V$176</definedName>
    <definedName name="_xlnm._FilterDatabase" localSheetId="3" hidden="1">'PRESUP.EGRESOS FUENTE FINANCIAM'!$A$6:$B$432</definedName>
    <definedName name="_xlnm._FilterDatabase" localSheetId="2" hidden="1">'S.H. EGRESOS'!$A$6:$G$85</definedName>
    <definedName name="_xlnm._FilterDatabase" localSheetId="0" hidden="1">'S.H-INGRESOS'!$A$6:$G$6</definedName>
    <definedName name="_xlnm.Print_Titles" localSheetId="1">'ESTIMACION DE INGRESOS'!$1:$4</definedName>
    <definedName name="_xlnm.Print_Titles" localSheetId="3">'PRESUP.EGRESOS FUENTE FINANCIAM'!$1:$4</definedName>
    <definedName name="_xlnm.Print_Titles" localSheetId="2">'S.H. EGRESOS'!$1:$2</definedName>
    <definedName name="_xlnm.Print_Titles" localSheetId="0">'S.H-INGRESOS'!$1:$1</definedName>
  </definedNames>
  <calcPr calcId="152511"/>
</workbook>
</file>

<file path=xl/calcChain.xml><?xml version="1.0" encoding="utf-8"?>
<calcChain xmlns="http://schemas.openxmlformats.org/spreadsheetml/2006/main">
  <c r="F110" i="14" l="1"/>
  <c r="F86" i="14"/>
  <c r="G86" i="14"/>
  <c r="G110" i="14"/>
  <c r="G410" i="14"/>
  <c r="G401" i="14"/>
  <c r="F6" i="14"/>
  <c r="G187" i="14"/>
  <c r="C243" i="12"/>
  <c r="A2" i="10" l="1"/>
  <c r="C133" i="12" l="1"/>
  <c r="C132" i="12"/>
  <c r="D39" i="14"/>
  <c r="F39" i="14"/>
  <c r="D19" i="14"/>
  <c r="F19" i="14"/>
  <c r="D14" i="14"/>
  <c r="S12" i="47"/>
  <c r="S13" i="47"/>
  <c r="S14" i="47"/>
  <c r="S15" i="47"/>
  <c r="S16" i="47"/>
  <c r="S17" i="47"/>
  <c r="S18" i="47"/>
  <c r="S19" i="47"/>
  <c r="S20" i="47"/>
  <c r="S21" i="47"/>
  <c r="S22" i="47"/>
  <c r="S23" i="47"/>
  <c r="S24" i="47"/>
  <c r="S25" i="47"/>
  <c r="S26" i="47"/>
  <c r="S27" i="47"/>
  <c r="S28" i="47"/>
  <c r="S29" i="47"/>
  <c r="S30" i="47"/>
  <c r="S31" i="47"/>
  <c r="S32" i="47"/>
  <c r="S33" i="47"/>
  <c r="S34" i="47"/>
  <c r="S35" i="47"/>
  <c r="S36" i="47"/>
  <c r="S37" i="47"/>
  <c r="S38" i="47"/>
  <c r="S39" i="47"/>
  <c r="S40" i="47"/>
  <c r="S41" i="47"/>
  <c r="S42" i="47"/>
  <c r="S43" i="47"/>
  <c r="S44" i="47"/>
  <c r="S45" i="47"/>
  <c r="S46" i="47"/>
  <c r="S47" i="47"/>
  <c r="S48" i="47"/>
  <c r="S49" i="47"/>
  <c r="S50" i="47"/>
  <c r="S51" i="47"/>
  <c r="S52" i="47"/>
  <c r="S53" i="47"/>
  <c r="S54" i="47"/>
  <c r="S55" i="47"/>
  <c r="S56" i="47"/>
  <c r="S57" i="47"/>
  <c r="S58" i="47"/>
  <c r="S59" i="47"/>
  <c r="S60" i="47"/>
  <c r="S61" i="47"/>
  <c r="S62" i="47"/>
  <c r="S63" i="47"/>
  <c r="S64" i="47"/>
  <c r="S65" i="47"/>
  <c r="S66" i="47"/>
  <c r="S67" i="47"/>
  <c r="S68" i="47"/>
  <c r="S69" i="47"/>
  <c r="S70" i="47"/>
  <c r="S71" i="47"/>
  <c r="S72" i="47"/>
  <c r="S73" i="47"/>
  <c r="S74" i="47"/>
  <c r="S75" i="47"/>
  <c r="S76" i="47"/>
  <c r="S77" i="47"/>
  <c r="S78" i="47"/>
  <c r="S79" i="47"/>
  <c r="S80" i="47"/>
  <c r="S81" i="47"/>
  <c r="S82" i="47"/>
  <c r="S83" i="47"/>
  <c r="S84" i="47"/>
  <c r="S85" i="47"/>
  <c r="S86" i="47"/>
  <c r="S87" i="47"/>
  <c r="S88" i="47"/>
  <c r="S89" i="47"/>
  <c r="S90" i="47"/>
  <c r="S91" i="47"/>
  <c r="S92" i="47"/>
  <c r="S93" i="47"/>
  <c r="S94" i="47"/>
  <c r="S95" i="47"/>
  <c r="S96" i="47"/>
  <c r="S97" i="47"/>
  <c r="S98" i="47"/>
  <c r="S99" i="47"/>
  <c r="S100" i="47"/>
  <c r="S101" i="47"/>
  <c r="S102" i="47"/>
  <c r="S103" i="47"/>
  <c r="S104" i="47"/>
  <c r="S105" i="47"/>
  <c r="S106" i="47"/>
  <c r="S107" i="47"/>
  <c r="S108" i="47"/>
  <c r="S109" i="47"/>
  <c r="S110" i="47"/>
  <c r="S111" i="47"/>
  <c r="S112" i="47"/>
  <c r="S113" i="47"/>
  <c r="S114" i="47"/>
  <c r="S115" i="47"/>
  <c r="S116" i="47"/>
  <c r="S117" i="47"/>
  <c r="S118" i="47"/>
  <c r="S119" i="47"/>
  <c r="S120" i="47"/>
  <c r="S121" i="47"/>
  <c r="S122" i="47"/>
  <c r="S123" i="47"/>
  <c r="S124" i="47"/>
  <c r="S125" i="47"/>
  <c r="S126" i="47"/>
  <c r="S127" i="47"/>
  <c r="S128" i="47"/>
  <c r="S129" i="47"/>
  <c r="S130" i="47"/>
  <c r="S131" i="47"/>
  <c r="S132" i="47"/>
  <c r="S133" i="47"/>
  <c r="S134" i="47"/>
  <c r="S135" i="47"/>
  <c r="S136" i="47"/>
  <c r="S137" i="47"/>
  <c r="S138" i="47"/>
  <c r="S139" i="47"/>
  <c r="S140" i="47"/>
  <c r="S141" i="47"/>
  <c r="S142" i="47"/>
  <c r="S143" i="47"/>
  <c r="S144" i="47"/>
  <c r="S145" i="47"/>
  <c r="S146" i="47"/>
  <c r="S147" i="47"/>
  <c r="S148" i="47"/>
  <c r="S149" i="47"/>
  <c r="S150" i="47"/>
  <c r="S151" i="47"/>
  <c r="S152" i="47"/>
  <c r="S153" i="47"/>
  <c r="S154" i="47"/>
  <c r="S155" i="47"/>
  <c r="S156" i="47"/>
  <c r="S157" i="47"/>
  <c r="S158" i="47"/>
  <c r="S159" i="47"/>
  <c r="S160" i="47"/>
  <c r="S161" i="47"/>
  <c r="S162" i="47"/>
  <c r="S163" i="47"/>
  <c r="S164" i="47"/>
  <c r="S165" i="47"/>
  <c r="S166" i="47"/>
  <c r="S167" i="47"/>
  <c r="S168" i="47"/>
  <c r="S169" i="47"/>
  <c r="S170" i="47"/>
  <c r="S171" i="47"/>
  <c r="S172" i="47"/>
  <c r="S173" i="47"/>
  <c r="S174" i="47"/>
  <c r="S175" i="47"/>
  <c r="R12" i="47"/>
  <c r="R13" i="47"/>
  <c r="R14" i="47"/>
  <c r="R15" i="47"/>
  <c r="R16" i="47"/>
  <c r="R17" i="47"/>
  <c r="R18" i="47"/>
  <c r="R19" i="47"/>
  <c r="R20" i="47"/>
  <c r="R21" i="47"/>
  <c r="R22" i="47"/>
  <c r="R23" i="47"/>
  <c r="R24" i="47"/>
  <c r="R25" i="47"/>
  <c r="R26" i="47"/>
  <c r="R27" i="47"/>
  <c r="R28" i="47"/>
  <c r="R29" i="47"/>
  <c r="R30" i="47"/>
  <c r="R31" i="47"/>
  <c r="R32" i="47"/>
  <c r="R33" i="47"/>
  <c r="R34" i="47"/>
  <c r="R35" i="47"/>
  <c r="R36" i="47"/>
  <c r="R37" i="47"/>
  <c r="R38" i="47"/>
  <c r="R39" i="47"/>
  <c r="R40" i="47"/>
  <c r="R41" i="47"/>
  <c r="R42" i="47"/>
  <c r="R43" i="47"/>
  <c r="R44" i="47"/>
  <c r="R45" i="47"/>
  <c r="R46" i="47"/>
  <c r="R47" i="47"/>
  <c r="R48" i="47"/>
  <c r="R49" i="47"/>
  <c r="R50" i="47"/>
  <c r="R51" i="47"/>
  <c r="R52" i="47"/>
  <c r="R53" i="47"/>
  <c r="R54" i="47"/>
  <c r="R55" i="47"/>
  <c r="R56" i="47"/>
  <c r="R57" i="47"/>
  <c r="R58" i="47"/>
  <c r="R59" i="47"/>
  <c r="R60" i="47"/>
  <c r="R61" i="47"/>
  <c r="R62" i="47"/>
  <c r="R63" i="47"/>
  <c r="R64" i="47"/>
  <c r="R65" i="47"/>
  <c r="R66" i="47"/>
  <c r="R67" i="47"/>
  <c r="R68" i="47"/>
  <c r="R69" i="47"/>
  <c r="R70" i="47"/>
  <c r="R71" i="47"/>
  <c r="R72" i="47"/>
  <c r="R73" i="47"/>
  <c r="R74" i="47"/>
  <c r="R75" i="47"/>
  <c r="R76" i="47"/>
  <c r="R77" i="47"/>
  <c r="R78" i="47"/>
  <c r="R79" i="47"/>
  <c r="R80" i="47"/>
  <c r="R81" i="47"/>
  <c r="R82" i="47"/>
  <c r="R83" i="47"/>
  <c r="R84" i="47"/>
  <c r="R85" i="47"/>
  <c r="R86" i="47"/>
  <c r="R87" i="47"/>
  <c r="R88" i="47"/>
  <c r="R89" i="47"/>
  <c r="R90" i="47"/>
  <c r="R91" i="47"/>
  <c r="R92" i="47"/>
  <c r="R93" i="47"/>
  <c r="R94" i="47"/>
  <c r="R95" i="47"/>
  <c r="R96" i="47"/>
  <c r="R97" i="47"/>
  <c r="R98" i="47"/>
  <c r="R99" i="47"/>
  <c r="R100" i="47"/>
  <c r="R101" i="47"/>
  <c r="R102" i="47"/>
  <c r="R103" i="47"/>
  <c r="R104" i="47"/>
  <c r="R105" i="47"/>
  <c r="R106" i="47"/>
  <c r="R107" i="47"/>
  <c r="R108" i="47"/>
  <c r="R109" i="47"/>
  <c r="R110" i="47"/>
  <c r="R111" i="47"/>
  <c r="R112" i="47"/>
  <c r="R113" i="47"/>
  <c r="R114" i="47"/>
  <c r="R115" i="47"/>
  <c r="R116" i="47"/>
  <c r="R117" i="47"/>
  <c r="R118" i="47"/>
  <c r="R119" i="47"/>
  <c r="R120" i="47"/>
  <c r="R121" i="47"/>
  <c r="R122" i="47"/>
  <c r="R123" i="47"/>
  <c r="R124" i="47"/>
  <c r="R125" i="47"/>
  <c r="R126" i="47"/>
  <c r="R127" i="47"/>
  <c r="R128" i="47"/>
  <c r="R129" i="47"/>
  <c r="R130" i="47"/>
  <c r="R131" i="47"/>
  <c r="R132" i="47"/>
  <c r="R133" i="47"/>
  <c r="R134" i="47"/>
  <c r="R135" i="47"/>
  <c r="R136" i="47"/>
  <c r="R137" i="47"/>
  <c r="R138" i="47"/>
  <c r="R139" i="47"/>
  <c r="R140" i="47"/>
  <c r="R141" i="47"/>
  <c r="R142" i="47"/>
  <c r="R143" i="47"/>
  <c r="R144" i="47"/>
  <c r="R145" i="47"/>
  <c r="R146" i="47"/>
  <c r="R147" i="47"/>
  <c r="R148" i="47"/>
  <c r="R149" i="47"/>
  <c r="R150" i="47"/>
  <c r="R151" i="47"/>
  <c r="R152" i="47"/>
  <c r="R153" i="47"/>
  <c r="R154" i="47"/>
  <c r="R155" i="47"/>
  <c r="R156" i="47"/>
  <c r="R157" i="47"/>
  <c r="R158" i="47"/>
  <c r="R159" i="47"/>
  <c r="R160" i="47"/>
  <c r="R161" i="47"/>
  <c r="R162" i="47"/>
  <c r="R163" i="47"/>
  <c r="R164" i="47"/>
  <c r="R165" i="47"/>
  <c r="R166" i="47"/>
  <c r="R167" i="47"/>
  <c r="R168" i="47"/>
  <c r="R169" i="47"/>
  <c r="R170" i="47"/>
  <c r="R171" i="47"/>
  <c r="R172" i="47"/>
  <c r="R173" i="47"/>
  <c r="R174" i="47"/>
  <c r="R175" i="47"/>
  <c r="R11" i="47"/>
  <c r="I175" i="47"/>
  <c r="I174" i="47"/>
  <c r="I173" i="47"/>
  <c r="I172" i="47"/>
  <c r="I171" i="47"/>
  <c r="I170" i="47"/>
  <c r="I169" i="47"/>
  <c r="I168" i="47"/>
  <c r="I167" i="47"/>
  <c r="I166" i="47"/>
  <c r="I165" i="47"/>
  <c r="I164" i="47"/>
  <c r="I163" i="47"/>
  <c r="I162" i="47"/>
  <c r="I161" i="47"/>
  <c r="I160" i="47"/>
  <c r="I159" i="47"/>
  <c r="I158" i="47"/>
  <c r="I157" i="47"/>
  <c r="I156" i="47"/>
  <c r="I155" i="47"/>
  <c r="I154" i="47"/>
  <c r="I153" i="47"/>
  <c r="I152" i="47"/>
  <c r="I151" i="47"/>
  <c r="I150" i="47"/>
  <c r="I149" i="47"/>
  <c r="I148" i="47"/>
  <c r="I147" i="47"/>
  <c r="I146" i="47"/>
  <c r="I145" i="47"/>
  <c r="I144" i="47"/>
  <c r="I143" i="47"/>
  <c r="I142" i="47"/>
  <c r="I141" i="47"/>
  <c r="I140" i="47"/>
  <c r="I139" i="47"/>
  <c r="I138" i="47"/>
  <c r="I137" i="47"/>
  <c r="I136" i="47"/>
  <c r="I135" i="47"/>
  <c r="I134" i="47"/>
  <c r="I133" i="47"/>
  <c r="I132" i="47"/>
  <c r="I131" i="47"/>
  <c r="I130" i="47"/>
  <c r="I129" i="47"/>
  <c r="I128" i="47"/>
  <c r="I127" i="47"/>
  <c r="I126" i="47"/>
  <c r="I125" i="47"/>
  <c r="I124" i="47"/>
  <c r="I123" i="47"/>
  <c r="I122" i="47"/>
  <c r="I121" i="47"/>
  <c r="I120" i="47"/>
  <c r="I119" i="47"/>
  <c r="I118" i="47"/>
  <c r="I117" i="47"/>
  <c r="I116" i="47"/>
  <c r="I115" i="47"/>
  <c r="I114" i="47"/>
  <c r="I113" i="47"/>
  <c r="I112" i="47"/>
  <c r="I111" i="47"/>
  <c r="I110" i="47"/>
  <c r="I109" i="47"/>
  <c r="I108" i="47"/>
  <c r="I107" i="47"/>
  <c r="I106" i="47"/>
  <c r="I105" i="47"/>
  <c r="I104" i="47"/>
  <c r="I103" i="47"/>
  <c r="I102" i="47"/>
  <c r="I101" i="47"/>
  <c r="I100" i="47"/>
  <c r="I99" i="47"/>
  <c r="I98" i="47"/>
  <c r="I97" i="47"/>
  <c r="I96" i="47"/>
  <c r="I95" i="47"/>
  <c r="I94" i="47"/>
  <c r="I93" i="47"/>
  <c r="I92" i="47"/>
  <c r="I91" i="47"/>
  <c r="I90" i="47"/>
  <c r="I89" i="47"/>
  <c r="I88" i="47"/>
  <c r="I87" i="47"/>
  <c r="I86" i="47"/>
  <c r="I85" i="47"/>
  <c r="I84" i="47"/>
  <c r="I83" i="47"/>
  <c r="I82" i="47"/>
  <c r="I81" i="47"/>
  <c r="I80" i="47"/>
  <c r="I79" i="47"/>
  <c r="I78" i="47"/>
  <c r="I77" i="47"/>
  <c r="I76" i="47"/>
  <c r="I75" i="47"/>
  <c r="I74" i="47"/>
  <c r="I73" i="47"/>
  <c r="I72" i="47"/>
  <c r="I71" i="47"/>
  <c r="I70" i="47"/>
  <c r="I69" i="47"/>
  <c r="I68" i="47"/>
  <c r="I67" i="47"/>
  <c r="I66" i="47"/>
  <c r="I65" i="47"/>
  <c r="I64" i="47"/>
  <c r="I63" i="47"/>
  <c r="I62" i="47"/>
  <c r="I61" i="47"/>
  <c r="I60" i="47"/>
  <c r="I59" i="47"/>
  <c r="I58" i="47"/>
  <c r="I57" i="47"/>
  <c r="I56" i="47"/>
  <c r="I55" i="47"/>
  <c r="I54" i="47"/>
  <c r="I53" i="47"/>
  <c r="I52" i="47"/>
  <c r="I51" i="47"/>
  <c r="I50" i="47"/>
  <c r="I49" i="47"/>
  <c r="I48" i="47"/>
  <c r="I47" i="47"/>
  <c r="I46" i="47"/>
  <c r="I45" i="47"/>
  <c r="I44" i="47"/>
  <c r="I43" i="47"/>
  <c r="I42" i="47"/>
  <c r="I41" i="47"/>
  <c r="I40" i="47"/>
  <c r="I39" i="47"/>
  <c r="I38" i="47"/>
  <c r="I37" i="47"/>
  <c r="I36" i="47"/>
  <c r="I35" i="47"/>
  <c r="I34" i="47"/>
  <c r="I33" i="47"/>
  <c r="I32" i="47"/>
  <c r="I31" i="47"/>
  <c r="I30" i="47"/>
  <c r="I29" i="47"/>
  <c r="I28" i="47"/>
  <c r="I27" i="47"/>
  <c r="I26" i="47"/>
  <c r="I25" i="47"/>
  <c r="I24" i="47"/>
  <c r="I23" i="47"/>
  <c r="I22" i="47"/>
  <c r="I21" i="47"/>
  <c r="I20" i="47"/>
  <c r="I19" i="47"/>
  <c r="I18" i="47"/>
  <c r="I17" i="47"/>
  <c r="I16" i="47"/>
  <c r="I15" i="47"/>
  <c r="I14" i="47"/>
  <c r="I13" i="47"/>
  <c r="I12" i="47"/>
  <c r="I11" i="47"/>
  <c r="K11" i="47"/>
  <c r="L176" i="47"/>
  <c r="O176" i="47"/>
  <c r="M8" i="14"/>
  <c r="L8" i="47"/>
  <c r="P8" i="47"/>
  <c r="O8" i="47"/>
  <c r="O7" i="47" s="1"/>
  <c r="F6" i="10"/>
  <c r="L7" i="47" l="1"/>
  <c r="I176" i="47"/>
  <c r="P176" i="47"/>
  <c r="P178" i="47" s="1"/>
  <c r="O178" i="47"/>
  <c r="L178" i="47"/>
  <c r="J176" i="47"/>
  <c r="G176" i="47"/>
  <c r="Q175" i="47"/>
  <c r="Q174" i="47"/>
  <c r="Q173" i="47"/>
  <c r="Q172" i="47"/>
  <c r="Q171" i="47"/>
  <c r="Q170" i="47"/>
  <c r="Q169" i="47"/>
  <c r="Q167" i="47"/>
  <c r="Q166" i="47"/>
  <c r="Q165" i="47"/>
  <c r="Q163" i="47"/>
  <c r="Q162" i="47"/>
  <c r="Q160" i="47"/>
  <c r="Q159" i="47"/>
  <c r="Q158" i="47"/>
  <c r="Q157" i="47"/>
  <c r="Q155" i="47"/>
  <c r="Q154" i="47"/>
  <c r="Q153" i="47"/>
  <c r="Q152" i="47"/>
  <c r="Q151" i="47"/>
  <c r="Q150" i="47"/>
  <c r="Q149" i="47"/>
  <c r="K148" i="47"/>
  <c r="Q147" i="47"/>
  <c r="N146" i="47"/>
  <c r="K144" i="47"/>
  <c r="Q143" i="47"/>
  <c r="N142" i="47"/>
  <c r="M141" i="47"/>
  <c r="K140" i="47"/>
  <c r="Q139" i="47"/>
  <c r="N138" i="47"/>
  <c r="K136" i="47"/>
  <c r="Q135" i="47"/>
  <c r="N134" i="47"/>
  <c r="M133" i="47"/>
  <c r="Q132" i="47"/>
  <c r="N131" i="47"/>
  <c r="M130" i="47"/>
  <c r="Q128" i="47"/>
  <c r="M126" i="47"/>
  <c r="K125" i="47"/>
  <c r="Q124" i="47"/>
  <c r="N123" i="47"/>
  <c r="M122" i="47"/>
  <c r="Q121" i="47"/>
  <c r="Q120" i="47"/>
  <c r="Q119" i="47"/>
  <c r="Q118" i="47"/>
  <c r="K117" i="47"/>
  <c r="Q116" i="47"/>
  <c r="Q114" i="47"/>
  <c r="K113" i="47"/>
  <c r="Q112" i="47"/>
  <c r="N111" i="47"/>
  <c r="K109" i="47"/>
  <c r="Q108" i="47"/>
  <c r="N107" i="47"/>
  <c r="M106" i="47"/>
  <c r="K105" i="47"/>
  <c r="Q104" i="47"/>
  <c r="N103" i="47"/>
  <c r="K101" i="47"/>
  <c r="Q100" i="47"/>
  <c r="N99" i="47"/>
  <c r="M98" i="47"/>
  <c r="K97" i="47"/>
  <c r="Q96" i="47"/>
  <c r="N95" i="47"/>
  <c r="K93" i="47"/>
  <c r="Q92" i="47"/>
  <c r="N91" i="47"/>
  <c r="Q90" i="47"/>
  <c r="N89" i="47"/>
  <c r="K88" i="47"/>
  <c r="Q87" i="47"/>
  <c r="Q85" i="47"/>
  <c r="K84" i="47"/>
  <c r="Q83" i="47"/>
  <c r="Q82" i="47"/>
  <c r="K80" i="47"/>
  <c r="Q79" i="47"/>
  <c r="N78" i="47"/>
  <c r="M77" i="47"/>
  <c r="K76" i="47"/>
  <c r="Q75" i="47"/>
  <c r="N74" i="47"/>
  <c r="M73" i="47"/>
  <c r="K72" i="47"/>
  <c r="Q71" i="47"/>
  <c r="N70" i="47"/>
  <c r="M69" i="47"/>
  <c r="K68" i="47"/>
  <c r="Q67" i="47"/>
  <c r="N66" i="47"/>
  <c r="M65" i="47"/>
  <c r="K64" i="47"/>
  <c r="Q63" i="47"/>
  <c r="N62" i="47"/>
  <c r="M61" i="47"/>
  <c r="K60" i="47"/>
  <c r="Q59" i="47"/>
  <c r="N58" i="47"/>
  <c r="M57" i="47"/>
  <c r="Q56" i="47"/>
  <c r="Q55" i="47"/>
  <c r="N54" i="47"/>
  <c r="M53" i="47"/>
  <c r="Q52" i="47"/>
  <c r="Q51" i="47"/>
  <c r="N50" i="47"/>
  <c r="M49" i="47"/>
  <c r="Q48" i="47"/>
  <c r="Q47" i="47"/>
  <c r="N46" i="47"/>
  <c r="M45" i="47"/>
  <c r="Q44" i="47"/>
  <c r="Q43" i="47"/>
  <c r="Q42" i="47"/>
  <c r="Q41" i="47"/>
  <c r="Q40" i="47"/>
  <c r="K39" i="47"/>
  <c r="M38" i="47"/>
  <c r="Q37" i="47"/>
  <c r="Q36" i="47"/>
  <c r="N35" i="47"/>
  <c r="M34" i="47"/>
  <c r="Q33" i="47"/>
  <c r="Q32" i="47"/>
  <c r="N31" i="47"/>
  <c r="M30" i="47"/>
  <c r="Q29" i="47"/>
  <c r="Q28" i="47"/>
  <c r="N27" i="47"/>
  <c r="M26" i="47"/>
  <c r="Q25" i="47"/>
  <c r="Q24" i="47"/>
  <c r="N23" i="47"/>
  <c r="M22" i="47"/>
  <c r="Q21" i="47"/>
  <c r="Q20" i="47"/>
  <c r="N19" i="47"/>
  <c r="M18" i="47"/>
  <c r="Q17" i="47"/>
  <c r="Q16" i="47"/>
  <c r="N15" i="47"/>
  <c r="M14" i="47"/>
  <c r="Q13" i="47"/>
  <c r="Q12" i="47"/>
  <c r="P7" i="47" l="1"/>
  <c r="Q11" i="47"/>
  <c r="Q93" i="47"/>
  <c r="M96" i="47"/>
  <c r="Q106" i="47"/>
  <c r="N96" i="47"/>
  <c r="K126" i="47"/>
  <c r="N29" i="47"/>
  <c r="N13" i="47"/>
  <c r="Q60" i="47"/>
  <c r="M67" i="47"/>
  <c r="N73" i="47"/>
  <c r="M88" i="47"/>
  <c r="Q91" i="47"/>
  <c r="Q122" i="47"/>
  <c r="M125" i="47"/>
  <c r="K29" i="47"/>
  <c r="N30" i="47"/>
  <c r="N33" i="47"/>
  <c r="M40" i="47"/>
  <c r="N67" i="47"/>
  <c r="N125" i="47"/>
  <c r="K159" i="47"/>
  <c r="M29" i="47"/>
  <c r="K48" i="47"/>
  <c r="M51" i="47"/>
  <c r="N14" i="47"/>
  <c r="N17" i="47"/>
  <c r="M24" i="47"/>
  <c r="M76" i="47"/>
  <c r="N92" i="47"/>
  <c r="M159" i="47"/>
  <c r="K13" i="47"/>
  <c r="N56" i="47"/>
  <c r="Q68" i="47"/>
  <c r="K74" i="47"/>
  <c r="N76" i="47"/>
  <c r="Q125" i="47"/>
  <c r="M135" i="47"/>
  <c r="M154" i="47"/>
  <c r="N163" i="47"/>
  <c r="M75" i="47"/>
  <c r="N108" i="47"/>
  <c r="N124" i="47"/>
  <c r="M13" i="47"/>
  <c r="M48" i="47"/>
  <c r="N68" i="47"/>
  <c r="Q70" i="47"/>
  <c r="K73" i="47"/>
  <c r="M74" i="47"/>
  <c r="N88" i="47"/>
  <c r="Q97" i="47"/>
  <c r="N100" i="47"/>
  <c r="N112" i="47"/>
  <c r="N135" i="47"/>
  <c r="M150" i="47"/>
  <c r="K173" i="47"/>
  <c r="N44" i="47"/>
  <c r="N49" i="47"/>
  <c r="Q58" i="47"/>
  <c r="K75" i="47"/>
  <c r="Q89" i="47"/>
  <c r="M108" i="47"/>
  <c r="M124" i="47"/>
  <c r="K21" i="47"/>
  <c r="N22" i="47"/>
  <c r="K37" i="47"/>
  <c r="M43" i="47"/>
  <c r="N52" i="47"/>
  <c r="M66" i="47"/>
  <c r="N71" i="47"/>
  <c r="N80" i="47"/>
  <c r="M87" i="47"/>
  <c r="Q101" i="47"/>
  <c r="K116" i="47"/>
  <c r="M131" i="47"/>
  <c r="K143" i="47"/>
  <c r="M144" i="47"/>
  <c r="K153" i="47"/>
  <c r="M162" i="47"/>
  <c r="K167" i="47"/>
  <c r="N171" i="47"/>
  <c r="N38" i="47"/>
  <c r="K83" i="47"/>
  <c r="Q107" i="47"/>
  <c r="M16" i="47"/>
  <c r="M21" i="47"/>
  <c r="N25" i="47"/>
  <c r="M32" i="47"/>
  <c r="M37" i="47"/>
  <c r="N41" i="47"/>
  <c r="N48" i="47"/>
  <c r="K56" i="47"/>
  <c r="N57" i="47"/>
  <c r="N59" i="47"/>
  <c r="N65" i="47"/>
  <c r="Q66" i="47"/>
  <c r="Q73" i="47"/>
  <c r="Q74" i="47"/>
  <c r="N75" i="47"/>
  <c r="Q76" i="47"/>
  <c r="M79" i="47"/>
  <c r="M83" i="47"/>
  <c r="N87" i="47"/>
  <c r="K91" i="47"/>
  <c r="K92" i="47"/>
  <c r="M93" i="47"/>
  <c r="N109" i="47"/>
  <c r="Q111" i="47"/>
  <c r="M116" i="47"/>
  <c r="N118" i="47"/>
  <c r="Q123" i="47"/>
  <c r="M128" i="47"/>
  <c r="N130" i="47"/>
  <c r="Q131" i="47"/>
  <c r="M143" i="47"/>
  <c r="N151" i="47"/>
  <c r="N155" i="47"/>
  <c r="K165" i="47"/>
  <c r="M167" i="47"/>
  <c r="K170" i="47"/>
  <c r="N21" i="47"/>
  <c r="N37" i="47"/>
  <c r="M56" i="47"/>
  <c r="Q65" i="47"/>
  <c r="N79" i="47"/>
  <c r="N83" i="47"/>
  <c r="M91" i="47"/>
  <c r="M92" i="47"/>
  <c r="N93" i="47"/>
  <c r="Q109" i="47"/>
  <c r="N116" i="47"/>
  <c r="N128" i="47"/>
  <c r="Q130" i="47"/>
  <c r="N143" i="47"/>
  <c r="M170" i="47"/>
  <c r="K20" i="47"/>
  <c r="K28" i="47"/>
  <c r="K47" i="47"/>
  <c r="K55" i="47"/>
  <c r="Q78" i="47"/>
  <c r="M84" i="47"/>
  <c r="Q95" i="47"/>
  <c r="K99" i="47"/>
  <c r="K104" i="47"/>
  <c r="Q105" i="47"/>
  <c r="M117" i="47"/>
  <c r="K120" i="47"/>
  <c r="K133" i="47"/>
  <c r="K134" i="47"/>
  <c r="K139" i="47"/>
  <c r="K141" i="47"/>
  <c r="K142" i="47"/>
  <c r="K147" i="47"/>
  <c r="K158" i="47"/>
  <c r="K166" i="47"/>
  <c r="K169" i="47"/>
  <c r="K175" i="47"/>
  <c r="Q64" i="47"/>
  <c r="K17" i="47"/>
  <c r="N18" i="47"/>
  <c r="M20" i="47"/>
  <c r="K25" i="47"/>
  <c r="N26" i="47"/>
  <c r="M28" i="47"/>
  <c r="K41" i="47"/>
  <c r="K44" i="47"/>
  <c r="N45" i="47"/>
  <c r="M47" i="47"/>
  <c r="K52" i="47"/>
  <c r="N53" i="47"/>
  <c r="M55" i="47"/>
  <c r="K58" i="47"/>
  <c r="K59" i="47"/>
  <c r="M60" i="47"/>
  <c r="M63" i="47"/>
  <c r="K71" i="47"/>
  <c r="Q72" i="47"/>
  <c r="N84" i="47"/>
  <c r="N98" i="47"/>
  <c r="M99" i="47"/>
  <c r="K100" i="47"/>
  <c r="M101" i="47"/>
  <c r="M104" i="47"/>
  <c r="K107" i="47"/>
  <c r="K112" i="47"/>
  <c r="N117" i="47"/>
  <c r="M120" i="47"/>
  <c r="K123" i="47"/>
  <c r="N133" i="47"/>
  <c r="M138" i="47"/>
  <c r="M139" i="47"/>
  <c r="N140" i="47"/>
  <c r="N141" i="47"/>
  <c r="M146" i="47"/>
  <c r="M147" i="47"/>
  <c r="N148" i="47"/>
  <c r="K151" i="47"/>
  <c r="N152" i="47"/>
  <c r="K155" i="47"/>
  <c r="M158" i="47"/>
  <c r="N159" i="47"/>
  <c r="K163" i="47"/>
  <c r="M166" i="47"/>
  <c r="N167" i="47"/>
  <c r="K171" i="47"/>
  <c r="K174" i="47"/>
  <c r="M175" i="47"/>
  <c r="K12" i="47"/>
  <c r="K36" i="47"/>
  <c r="K63" i="47"/>
  <c r="M12" i="47"/>
  <c r="K33" i="47"/>
  <c r="N34" i="47"/>
  <c r="M36" i="47"/>
  <c r="K16" i="47"/>
  <c r="M17" i="47"/>
  <c r="K24" i="47"/>
  <c r="M25" i="47"/>
  <c r="K32" i="47"/>
  <c r="M33" i="47"/>
  <c r="K40" i="47"/>
  <c r="M41" i="47"/>
  <c r="K43" i="47"/>
  <c r="M44" i="47"/>
  <c r="K51" i="47"/>
  <c r="M52" i="47"/>
  <c r="M58" i="47"/>
  <c r="M59" i="47"/>
  <c r="N60" i="47"/>
  <c r="Q62" i="47"/>
  <c r="N63" i="47"/>
  <c r="K65" i="47"/>
  <c r="K66" i="47"/>
  <c r="K67" i="47"/>
  <c r="M68" i="47"/>
  <c r="M71" i="47"/>
  <c r="K79" i="47"/>
  <c r="M80" i="47"/>
  <c r="K87" i="47"/>
  <c r="K96" i="47"/>
  <c r="Q98" i="47"/>
  <c r="Q99" i="47"/>
  <c r="M100" i="47"/>
  <c r="N101" i="47"/>
  <c r="Q103" i="47"/>
  <c r="N104" i="47"/>
  <c r="N106" i="47"/>
  <c r="M107" i="47"/>
  <c r="K108" i="47"/>
  <c r="M109" i="47"/>
  <c r="M112" i="47"/>
  <c r="Q113" i="47"/>
  <c r="N120" i="47"/>
  <c r="N122" i="47"/>
  <c r="M123" i="47"/>
  <c r="K124" i="47"/>
  <c r="K128" i="47"/>
  <c r="K131" i="47"/>
  <c r="Q133" i="47"/>
  <c r="K135" i="47"/>
  <c r="M136" i="47"/>
  <c r="Q138" i="47"/>
  <c r="N139" i="47"/>
  <c r="Q140" i="47"/>
  <c r="Q141" i="47"/>
  <c r="Q146" i="47"/>
  <c r="N147" i="47"/>
  <c r="Q148" i="47"/>
  <c r="K150" i="47"/>
  <c r="M151" i="47"/>
  <c r="K154" i="47"/>
  <c r="M155" i="47"/>
  <c r="K157" i="47"/>
  <c r="K162" i="47"/>
  <c r="M163" i="47"/>
  <c r="M171" i="47"/>
  <c r="M174" i="47"/>
  <c r="N175" i="47"/>
  <c r="Q19" i="47"/>
  <c r="Q46" i="47"/>
  <c r="K15" i="47"/>
  <c r="Q26" i="47"/>
  <c r="K27" i="47"/>
  <c r="K31" i="47"/>
  <c r="Q45" i="47"/>
  <c r="K46" i="47"/>
  <c r="K50" i="47"/>
  <c r="Q53" i="47"/>
  <c r="K54" i="47"/>
  <c r="Q57" i="47"/>
  <c r="K61" i="47"/>
  <c r="K69" i="47"/>
  <c r="K77" i="47"/>
  <c r="M81" i="47"/>
  <c r="K81" i="47"/>
  <c r="K82" i="47"/>
  <c r="N86" i="47"/>
  <c r="M86" i="47"/>
  <c r="Q15" i="47"/>
  <c r="Q23" i="47"/>
  <c r="Q27" i="47"/>
  <c r="Q31" i="47"/>
  <c r="Q50" i="47"/>
  <c r="M94" i="47"/>
  <c r="Q94" i="47"/>
  <c r="N94" i="47"/>
  <c r="K94" i="47"/>
  <c r="Q18" i="47"/>
  <c r="K19" i="47"/>
  <c r="Q22" i="47"/>
  <c r="Q34" i="47"/>
  <c r="Q49" i="47"/>
  <c r="M11" i="47"/>
  <c r="N12" i="47"/>
  <c r="K14" i="47"/>
  <c r="M15" i="47"/>
  <c r="N16" i="47"/>
  <c r="K18" i="47"/>
  <c r="M19" i="47"/>
  <c r="N20" i="47"/>
  <c r="K22" i="47"/>
  <c r="M23" i="47"/>
  <c r="N24" i="47"/>
  <c r="K26" i="47"/>
  <c r="M27" i="47"/>
  <c r="N28" i="47"/>
  <c r="K30" i="47"/>
  <c r="M31" i="47"/>
  <c r="N32" i="47"/>
  <c r="K34" i="47"/>
  <c r="M35" i="47"/>
  <c r="N36" i="47"/>
  <c r="K38" i="47"/>
  <c r="Q39" i="47"/>
  <c r="N40" i="47"/>
  <c r="N43" i="47"/>
  <c r="K45" i="47"/>
  <c r="M46" i="47"/>
  <c r="N47" i="47"/>
  <c r="K49" i="47"/>
  <c r="M50" i="47"/>
  <c r="N51" i="47"/>
  <c r="K53" i="47"/>
  <c r="M54" i="47"/>
  <c r="N55" i="47"/>
  <c r="K57" i="47"/>
  <c r="N61" i="47"/>
  <c r="K62" i="47"/>
  <c r="M64" i="47"/>
  <c r="N69" i="47"/>
  <c r="K70" i="47"/>
  <c r="M72" i="47"/>
  <c r="N77" i="47"/>
  <c r="K78" i="47"/>
  <c r="N81" i="47"/>
  <c r="M85" i="47"/>
  <c r="K85" i="47"/>
  <c r="K86" i="47"/>
  <c r="N90" i="47"/>
  <c r="M90" i="47"/>
  <c r="M110" i="47"/>
  <c r="Q110" i="47"/>
  <c r="N110" i="47"/>
  <c r="K110" i="47"/>
  <c r="Q35" i="47"/>
  <c r="Q54" i="47"/>
  <c r="N82" i="47"/>
  <c r="M82" i="47"/>
  <c r="Q14" i="47"/>
  <c r="K23" i="47"/>
  <c r="Q30" i="47"/>
  <c r="K35" i="47"/>
  <c r="Q38" i="47"/>
  <c r="N11" i="47"/>
  <c r="Q61" i="47"/>
  <c r="M62" i="47"/>
  <c r="N64" i="47"/>
  <c r="Q69" i="47"/>
  <c r="M70" i="47"/>
  <c r="N72" i="47"/>
  <c r="Q77" i="47"/>
  <c r="M78" i="47"/>
  <c r="Q81" i="47"/>
  <c r="N85" i="47"/>
  <c r="Q86" i="47"/>
  <c r="M89" i="47"/>
  <c r="K89" i="47"/>
  <c r="K90" i="47"/>
  <c r="M102" i="47"/>
  <c r="Q102" i="47"/>
  <c r="N102" i="47"/>
  <c r="K102" i="47"/>
  <c r="N115" i="47"/>
  <c r="M115" i="47"/>
  <c r="N127" i="47"/>
  <c r="Q127" i="47"/>
  <c r="M127" i="47"/>
  <c r="K127" i="47"/>
  <c r="M145" i="47"/>
  <c r="Q145" i="47"/>
  <c r="N145" i="47"/>
  <c r="K145" i="47"/>
  <c r="M156" i="47"/>
  <c r="K156" i="47"/>
  <c r="Q156" i="47"/>
  <c r="N156" i="47"/>
  <c r="Q80" i="47"/>
  <c r="Q84" i="47"/>
  <c r="Q88" i="47"/>
  <c r="K95" i="47"/>
  <c r="M97" i="47"/>
  <c r="K103" i="47"/>
  <c r="M105" i="47"/>
  <c r="K111" i="47"/>
  <c r="M113" i="47"/>
  <c r="M114" i="47"/>
  <c r="K114" i="47"/>
  <c r="K115" i="47"/>
  <c r="N119" i="47"/>
  <c r="M119" i="47"/>
  <c r="N161" i="47"/>
  <c r="M161" i="47"/>
  <c r="Q161" i="47"/>
  <c r="K161" i="47"/>
  <c r="N164" i="47"/>
  <c r="M164" i="47"/>
  <c r="K164" i="47"/>
  <c r="Q164" i="47"/>
  <c r="M95" i="47"/>
  <c r="N97" i="47"/>
  <c r="K98" i="47"/>
  <c r="M103" i="47"/>
  <c r="N105" i="47"/>
  <c r="K106" i="47"/>
  <c r="M111" i="47"/>
  <c r="N113" i="47"/>
  <c r="N114" i="47"/>
  <c r="Q115" i="47"/>
  <c r="M118" i="47"/>
  <c r="K118" i="47"/>
  <c r="K119" i="47"/>
  <c r="K121" i="47"/>
  <c r="N121" i="47"/>
  <c r="M121" i="47"/>
  <c r="K129" i="47"/>
  <c r="Q129" i="47"/>
  <c r="N129" i="47"/>
  <c r="M129" i="47"/>
  <c r="M137" i="47"/>
  <c r="Q137" i="47"/>
  <c r="N137" i="47"/>
  <c r="K137" i="47"/>
  <c r="Q117" i="47"/>
  <c r="N126" i="47"/>
  <c r="M134" i="47"/>
  <c r="N136" i="47"/>
  <c r="M142" i="47"/>
  <c r="N144" i="47"/>
  <c r="N149" i="47"/>
  <c r="M149" i="47"/>
  <c r="M160" i="47"/>
  <c r="K160" i="47"/>
  <c r="N168" i="47"/>
  <c r="M168" i="47"/>
  <c r="K168" i="47"/>
  <c r="K122" i="47"/>
  <c r="Q126" i="47"/>
  <c r="K130" i="47"/>
  <c r="Q134" i="47"/>
  <c r="Q136" i="47"/>
  <c r="K138" i="47"/>
  <c r="M140" i="47"/>
  <c r="Q142" i="47"/>
  <c r="Q144" i="47"/>
  <c r="K146" i="47"/>
  <c r="M148" i="47"/>
  <c r="K149" i="47"/>
  <c r="N153" i="47"/>
  <c r="M153" i="47"/>
  <c r="N160" i="47"/>
  <c r="Q168" i="47"/>
  <c r="N172" i="47"/>
  <c r="M172" i="47"/>
  <c r="K172" i="47"/>
  <c r="M152" i="47"/>
  <c r="K152" i="47"/>
  <c r="N157" i="47"/>
  <c r="M157" i="47"/>
  <c r="N150" i="47"/>
  <c r="N154" i="47"/>
  <c r="N158" i="47"/>
  <c r="N162" i="47"/>
  <c r="M165" i="47"/>
  <c r="N166" i="47"/>
  <c r="M169" i="47"/>
  <c r="N170" i="47"/>
  <c r="M173" i="47"/>
  <c r="N174" i="47"/>
  <c r="N165" i="47"/>
  <c r="N169" i="47"/>
  <c r="N173" i="47"/>
  <c r="K176" i="47" l="1"/>
  <c r="M176" i="47"/>
  <c r="N176" i="47"/>
  <c r="Q176" i="47"/>
  <c r="K8" i="47"/>
  <c r="K7" i="47" s="1"/>
  <c r="Q8" i="47"/>
  <c r="Q7" i="47" s="1"/>
  <c r="M8" i="47"/>
  <c r="N8" i="47"/>
  <c r="N7" i="47" s="1"/>
  <c r="C56" i="12"/>
  <c r="C55" i="12" s="1"/>
  <c r="D429" i="14"/>
  <c r="D426" i="14"/>
  <c r="D424" i="14"/>
  <c r="D421" i="14"/>
  <c r="D418" i="14"/>
  <c r="D409" i="14"/>
  <c r="D400" i="14"/>
  <c r="D399" i="14" s="1"/>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80" i="12"/>
  <c r="C275" i="12"/>
  <c r="C274" i="12" s="1"/>
  <c r="F54" i="10" s="1"/>
  <c r="G54" i="10" s="1"/>
  <c r="C270" i="12"/>
  <c r="C269" i="12" s="1"/>
  <c r="F52" i="10" s="1"/>
  <c r="G52" i="10" s="1"/>
  <c r="C267" i="12"/>
  <c r="C265" i="12"/>
  <c r="C264" i="12" s="1"/>
  <c r="F51" i="10" s="1"/>
  <c r="G51" i="10" s="1"/>
  <c r="C261" i="12"/>
  <c r="C260" i="12" s="1"/>
  <c r="C255" i="12"/>
  <c r="C254" i="12" s="1"/>
  <c r="F47" i="10" s="1"/>
  <c r="G47" i="10" s="1"/>
  <c r="C249" i="12"/>
  <c r="C248" i="12" s="1"/>
  <c r="C245" i="12"/>
  <c r="C244" i="12"/>
  <c r="C240" i="12"/>
  <c r="C238" i="12"/>
  <c r="F42" i="10" s="1"/>
  <c r="C236" i="12"/>
  <c r="C234" i="12"/>
  <c r="F40" i="10" s="1"/>
  <c r="C232" i="12"/>
  <c r="C230" i="12"/>
  <c r="C229" i="12" s="1"/>
  <c r="F37" i="10" s="1"/>
  <c r="G37" i="10" s="1"/>
  <c r="C221" i="12"/>
  <c r="C219" i="12"/>
  <c r="C217" i="12"/>
  <c r="C215" i="12"/>
  <c r="C213" i="12"/>
  <c r="C211" i="12"/>
  <c r="C207" i="12"/>
  <c r="C206" i="12" s="1"/>
  <c r="C204" i="12"/>
  <c r="C203" i="12" s="1"/>
  <c r="F31" i="10" s="1"/>
  <c r="G31" i="10" s="1"/>
  <c r="C193" i="12"/>
  <c r="C188" i="12"/>
  <c r="C182" i="12"/>
  <c r="C178" i="12"/>
  <c r="C174" i="12"/>
  <c r="C172" i="12"/>
  <c r="C170" i="12"/>
  <c r="C168" i="12"/>
  <c r="C161" i="12"/>
  <c r="C160" i="12" s="1"/>
  <c r="F27" i="10" s="1"/>
  <c r="G27" i="10" s="1"/>
  <c r="C153" i="12"/>
  <c r="C149" i="12"/>
  <c r="C145" i="12"/>
  <c r="C136" i="12"/>
  <c r="C127" i="12"/>
  <c r="C80" i="12" s="1"/>
  <c r="F26" i="10" s="1"/>
  <c r="G26" i="10" s="1"/>
  <c r="C120" i="12"/>
  <c r="C115" i="12"/>
  <c r="C111" i="12"/>
  <c r="C107" i="12"/>
  <c r="C103" i="12"/>
  <c r="C98" i="12"/>
  <c r="C90" i="12"/>
  <c r="C86" i="12"/>
  <c r="C81" i="12"/>
  <c r="C73" i="12"/>
  <c r="C68" i="12"/>
  <c r="C66" i="12"/>
  <c r="C60" i="12"/>
  <c r="C45" i="12"/>
  <c r="C44" i="12" s="1"/>
  <c r="F14" i="10" s="1"/>
  <c r="G14" i="10" s="1"/>
  <c r="C42" i="12"/>
  <c r="C38" i="12"/>
  <c r="C36" i="12"/>
  <c r="C34" i="12"/>
  <c r="C32" i="12"/>
  <c r="C23" i="12"/>
  <c r="C20" i="12"/>
  <c r="C17" i="12"/>
  <c r="C16" i="12" s="1"/>
  <c r="F8" i="10" s="1"/>
  <c r="G8" i="10" s="1"/>
  <c r="C8" i="12"/>
  <c r="C7" i="12" s="1"/>
  <c r="F7" i="10" s="1"/>
  <c r="G7" i="10" s="1"/>
  <c r="A2" i="14"/>
  <c r="E15" i="10"/>
  <c r="E58" i="11"/>
  <c r="E55" i="10"/>
  <c r="E48" i="10"/>
  <c r="F248" i="14"/>
  <c r="G248" i="14"/>
  <c r="F265" i="14"/>
  <c r="G265" i="14"/>
  <c r="F424" i="14"/>
  <c r="G424" i="14"/>
  <c r="C426" i="14"/>
  <c r="C347" i="14"/>
  <c r="L312" i="14"/>
  <c r="K312" i="14"/>
  <c r="J312" i="14"/>
  <c r="E286" i="14"/>
  <c r="F286" i="14"/>
  <c r="C260" i="14"/>
  <c r="L248" i="14"/>
  <c r="M18" i="14"/>
  <c r="F56" i="10"/>
  <c r="G56" i="10" s="1"/>
  <c r="C40" i="14"/>
  <c r="M254" i="14"/>
  <c r="E6" i="11"/>
  <c r="C98" i="14"/>
  <c r="C88" i="14"/>
  <c r="C85" i="14"/>
  <c r="C77" i="14"/>
  <c r="C67" i="14"/>
  <c r="C57" i="14"/>
  <c r="C53" i="14"/>
  <c r="C44" i="14"/>
  <c r="C31" i="14"/>
  <c r="C26" i="14"/>
  <c r="E12" i="14"/>
  <c r="C12" i="14"/>
  <c r="G229" i="14"/>
  <c r="H204" i="14"/>
  <c r="G204" i="14"/>
  <c r="F204" i="14"/>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N399" i="14" s="1"/>
  <c r="L400" i="14"/>
  <c r="K400" i="14"/>
  <c r="J400" i="14"/>
  <c r="I400" i="14"/>
  <c r="H400" i="14"/>
  <c r="G400" i="14"/>
  <c r="F400" i="14"/>
  <c r="E400" i="14"/>
  <c r="N395" i="14"/>
  <c r="L395" i="14"/>
  <c r="K395" i="14"/>
  <c r="J395" i="14"/>
  <c r="I395" i="14"/>
  <c r="H395" i="14"/>
  <c r="G395" i="14"/>
  <c r="F395" i="14"/>
  <c r="E395" i="14"/>
  <c r="N389" i="14"/>
  <c r="L389" i="14"/>
  <c r="K389" i="14"/>
  <c r="J389" i="14"/>
  <c r="I389" i="14"/>
  <c r="H389" i="14"/>
  <c r="G389" i="14"/>
  <c r="M389" i="14" s="1"/>
  <c r="F389" i="14"/>
  <c r="E389" i="14"/>
  <c r="N382" i="14"/>
  <c r="L382" i="14"/>
  <c r="K382" i="14"/>
  <c r="J382" i="14"/>
  <c r="I382" i="14"/>
  <c r="H382" i="14"/>
  <c r="H381" i="14" s="1"/>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M347" i="14" s="1"/>
  <c r="F61" i="11" s="1"/>
  <c r="G61" i="11" s="1"/>
  <c r="N337" i="14"/>
  <c r="N333" i="14" s="1"/>
  <c r="L337" i="14"/>
  <c r="K337" i="14"/>
  <c r="J337" i="14"/>
  <c r="I337" i="14"/>
  <c r="H337" i="14"/>
  <c r="G337" i="14"/>
  <c r="F337" i="14"/>
  <c r="E337" i="14"/>
  <c r="N334" i="14"/>
  <c r="L334" i="14"/>
  <c r="K334" i="14"/>
  <c r="J334" i="14"/>
  <c r="I334" i="14"/>
  <c r="H334" i="14"/>
  <c r="G334" i="14"/>
  <c r="F334" i="14"/>
  <c r="E334" i="14"/>
  <c r="N330" i="14"/>
  <c r="L330" i="14"/>
  <c r="K330" i="14"/>
  <c r="J330" i="14"/>
  <c r="I330" i="14"/>
  <c r="H330" i="14"/>
  <c r="G330" i="14"/>
  <c r="F330" i="14"/>
  <c r="E330" i="14"/>
  <c r="N321" i="14"/>
  <c r="N311" i="14" s="1"/>
  <c r="L321" i="14"/>
  <c r="K321" i="14"/>
  <c r="J321" i="14"/>
  <c r="I321" i="14"/>
  <c r="H321" i="14"/>
  <c r="G321" i="14"/>
  <c r="F321" i="14"/>
  <c r="E321" i="14"/>
  <c r="N312" i="14"/>
  <c r="I312" i="14"/>
  <c r="H312" i="14"/>
  <c r="H311" i="14" s="1"/>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G252" i="14" s="1"/>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M194" i="14" s="1"/>
  <c r="F35" i="11" s="1"/>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M159" i="14" s="1"/>
  <c r="F30" i="11" s="1"/>
  <c r="G30" i="11" s="1"/>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M85" i="14" s="1"/>
  <c r="F20" i="11" s="1"/>
  <c r="G20" i="11" s="1"/>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K43" i="14" s="1"/>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M31" i="14" s="1"/>
  <c r="F11" i="11" s="1"/>
  <c r="G11" i="11" s="1"/>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A2" i="12"/>
  <c r="A2" i="11"/>
  <c r="F53" i="10"/>
  <c r="G53" i="10" s="1"/>
  <c r="F50" i="10"/>
  <c r="G50" i="10" s="1"/>
  <c r="F39" i="10"/>
  <c r="G39" i="10" s="1"/>
  <c r="F35" i="10"/>
  <c r="G35" i="10" s="1"/>
  <c r="F25" i="10"/>
  <c r="G25" i="10" s="1"/>
  <c r="F20" i="10"/>
  <c r="G20" i="10" s="1"/>
  <c r="F19" i="10"/>
  <c r="G19" i="10" s="1"/>
  <c r="F18" i="10"/>
  <c r="G18" i="10" s="1"/>
  <c r="F17" i="10"/>
  <c r="F16" i="10"/>
  <c r="G16" i="10" s="1"/>
  <c r="F12" i="10"/>
  <c r="G12" i="10" s="1"/>
  <c r="F11" i="10"/>
  <c r="G11" i="10" s="1"/>
  <c r="F10" i="10"/>
  <c r="G10" i="10" s="1"/>
  <c r="F9" i="10"/>
  <c r="G9" i="10" s="1"/>
  <c r="C429" i="14"/>
  <c r="L424" i="14"/>
  <c r="K424" i="14"/>
  <c r="J424" i="14"/>
  <c r="I424" i="14"/>
  <c r="H424" i="14"/>
  <c r="E424" i="14"/>
  <c r="C424" i="14"/>
  <c r="C421" i="14"/>
  <c r="C418" i="14"/>
  <c r="C409" i="14"/>
  <c r="C400" i="14"/>
  <c r="C395" i="14"/>
  <c r="C389" i="14"/>
  <c r="C382" i="14"/>
  <c r="C381" i="14" s="1"/>
  <c r="C377" i="14"/>
  <c r="M377" i="14" s="1"/>
  <c r="F65" i="11" s="1"/>
  <c r="G65" i="11" s="1"/>
  <c r="C374" i="14"/>
  <c r="C364" i="14"/>
  <c r="C354" i="14"/>
  <c r="M354" i="14" s="1"/>
  <c r="F62" i="11" s="1"/>
  <c r="G62" i="11" s="1"/>
  <c r="C337" i="14"/>
  <c r="C334" i="14"/>
  <c r="C330" i="14"/>
  <c r="C321" i="14"/>
  <c r="C312" i="14"/>
  <c r="C301" i="14"/>
  <c r="C296" i="14"/>
  <c r="C286" i="14"/>
  <c r="C277" i="14"/>
  <c r="M277" i="14" s="1"/>
  <c r="F50" i="11" s="1"/>
  <c r="G50" i="11" s="1"/>
  <c r="C275" i="14"/>
  <c r="C268" i="14"/>
  <c r="L265" i="14"/>
  <c r="K265" i="14"/>
  <c r="J265" i="14"/>
  <c r="I265" i="14"/>
  <c r="H265" i="14"/>
  <c r="E265" i="14"/>
  <c r="M265" i="14" s="1"/>
  <c r="F47" i="11" s="1"/>
  <c r="G47" i="11" s="1"/>
  <c r="C265" i="14"/>
  <c r="C253" i="14"/>
  <c r="K248" i="14"/>
  <c r="J248" i="14"/>
  <c r="I248" i="14"/>
  <c r="H248" i="14"/>
  <c r="E248" i="14"/>
  <c r="C248" i="14"/>
  <c r="C242" i="14"/>
  <c r="C240" i="14"/>
  <c r="C233" i="14"/>
  <c r="C229" i="14"/>
  <c r="C220" i="14"/>
  <c r="C210" i="14"/>
  <c r="L204" i="14"/>
  <c r="L193" i="14" s="1"/>
  <c r="K204" i="14"/>
  <c r="K193" i="14" s="1"/>
  <c r="J204" i="14"/>
  <c r="I204" i="14"/>
  <c r="E204" i="14"/>
  <c r="C204" i="14"/>
  <c r="C194" i="14"/>
  <c r="C183" i="14"/>
  <c r="C177" i="14"/>
  <c r="C167" i="14"/>
  <c r="C159" i="14"/>
  <c r="C149" i="14"/>
  <c r="C139" i="14"/>
  <c r="M139" i="14" s="1"/>
  <c r="F28" i="11" s="1"/>
  <c r="G28" i="11" s="1"/>
  <c r="C129" i="14"/>
  <c r="C119" i="14"/>
  <c r="C109" i="14"/>
  <c r="M109" i="14" s="1"/>
  <c r="F25" i="11" s="1"/>
  <c r="C94" i="14"/>
  <c r="C43" i="14" s="1"/>
  <c r="C38" i="14"/>
  <c r="E67" i="11"/>
  <c r="E54" i="11"/>
  <c r="E44" i="11"/>
  <c r="E34" i="11"/>
  <c r="E24" i="11"/>
  <c r="E14" i="11"/>
  <c r="E59" i="10"/>
  <c r="G59" i="10" s="1"/>
  <c r="E44" i="10"/>
  <c r="E38" i="10"/>
  <c r="E33" i="10"/>
  <c r="E29" i="10"/>
  <c r="E23" i="10"/>
  <c r="E21" i="10"/>
  <c r="E6" i="10"/>
  <c r="E381" i="14"/>
  <c r="C77" i="10"/>
  <c r="I381" i="14"/>
  <c r="M364" i="14"/>
  <c r="F63" i="11" s="1"/>
  <c r="G63" i="11" s="1"/>
  <c r="M334" i="14"/>
  <c r="F59" i="11" s="1"/>
  <c r="E399" i="14"/>
  <c r="M418" i="14"/>
  <c r="F70" i="11" s="1"/>
  <c r="G70" i="11" s="1"/>
  <c r="L333" i="14"/>
  <c r="H333" i="14"/>
  <c r="M268" i="14"/>
  <c r="F48" i="11" s="1"/>
  <c r="G48" i="11" s="1"/>
  <c r="M220" i="14"/>
  <c r="F38" i="11" s="1"/>
  <c r="G38" i="11" s="1"/>
  <c r="L6" i="14"/>
  <c r="G58" i="10"/>
  <c r="F57" i="10"/>
  <c r="G57" i="10" s="1"/>
  <c r="F43" i="10"/>
  <c r="G43" i="10" s="1"/>
  <c r="F41" i="10"/>
  <c r="G41" i="10" s="1"/>
  <c r="G40" i="10"/>
  <c r="F32" i="10"/>
  <c r="G32" i="10" s="1"/>
  <c r="D311" i="14"/>
  <c r="M382" i="14"/>
  <c r="M275" i="14"/>
  <c r="F49" i="11" s="1"/>
  <c r="G49" i="11" s="1"/>
  <c r="C287" i="12"/>
  <c r="C279" i="12"/>
  <c r="C59" i="12"/>
  <c r="F24" i="10"/>
  <c r="F59" i="10"/>
  <c r="C74" i="10" s="1"/>
  <c r="F108" i="14" l="1"/>
  <c r="G43" i="14"/>
  <c r="C76" i="10"/>
  <c r="F46" i="10"/>
  <c r="G46" i="10" s="1"/>
  <c r="M178" i="47"/>
  <c r="M7" i="47"/>
  <c r="S11" i="47"/>
  <c r="S176" i="47" s="1"/>
  <c r="R176" i="47"/>
  <c r="K178" i="47"/>
  <c r="Q178" i="47"/>
  <c r="N178" i="47"/>
  <c r="R8" i="47"/>
  <c r="C259" i="12"/>
  <c r="F49" i="10"/>
  <c r="G42" i="10"/>
  <c r="F38" i="10"/>
  <c r="M240" i="14"/>
  <c r="F41" i="11" s="1"/>
  <c r="G41" i="11" s="1"/>
  <c r="M296" i="14"/>
  <c r="F52" i="11" s="1"/>
  <c r="G52" i="11" s="1"/>
  <c r="E6" i="14"/>
  <c r="N6" i="14"/>
  <c r="F311" i="14"/>
  <c r="E333" i="14"/>
  <c r="M253" i="14"/>
  <c r="F45" i="11" s="1"/>
  <c r="G45" i="11" s="1"/>
  <c r="M119" i="14"/>
  <c r="F26" i="11" s="1"/>
  <c r="G26" i="11" s="1"/>
  <c r="M183" i="14"/>
  <c r="F33" i="11" s="1"/>
  <c r="G33" i="11" s="1"/>
  <c r="M210" i="14"/>
  <c r="F37" i="11" s="1"/>
  <c r="G37" i="11" s="1"/>
  <c r="M330" i="14"/>
  <c r="F57" i="11" s="1"/>
  <c r="G57" i="11" s="1"/>
  <c r="I6" i="14"/>
  <c r="K108" i="14"/>
  <c r="F193" i="14"/>
  <c r="I333" i="14"/>
  <c r="C6" i="14"/>
  <c r="M129" i="14"/>
  <c r="F27" i="11" s="1"/>
  <c r="G27" i="11" s="1"/>
  <c r="M374" i="14"/>
  <c r="F64" i="11" s="1"/>
  <c r="G64" i="11" s="1"/>
  <c r="M429" i="14"/>
  <c r="F74" i="11" s="1"/>
  <c r="G74" i="11" s="1"/>
  <c r="J6" i="14"/>
  <c r="M44" i="14"/>
  <c r="F15" i="11" s="1"/>
  <c r="H108" i="14"/>
  <c r="G311" i="14"/>
  <c r="F333" i="14"/>
  <c r="J333" i="14"/>
  <c r="J381" i="14"/>
  <c r="M424" i="14"/>
  <c r="F72" i="11" s="1"/>
  <c r="G72" i="11" s="1"/>
  <c r="F252" i="14"/>
  <c r="K333" i="14"/>
  <c r="D333" i="14"/>
  <c r="F399" i="14"/>
  <c r="D252" i="14"/>
  <c r="E75" i="11"/>
  <c r="M17" i="14"/>
  <c r="F9" i="11" s="1"/>
  <c r="G9" i="11" s="1"/>
  <c r="G6" i="14"/>
  <c r="H6" i="14"/>
  <c r="M40" i="14"/>
  <c r="F13" i="11" s="1"/>
  <c r="G13" i="11" s="1"/>
  <c r="E43" i="14"/>
  <c r="N43" i="14"/>
  <c r="L43" i="14"/>
  <c r="M98" i="14"/>
  <c r="F23" i="11" s="1"/>
  <c r="G23" i="11" s="1"/>
  <c r="J108" i="14"/>
  <c r="I108" i="14"/>
  <c r="M177" i="14"/>
  <c r="F32" i="11" s="1"/>
  <c r="G32" i="11" s="1"/>
  <c r="I193" i="14"/>
  <c r="M229" i="14"/>
  <c r="F39" i="11" s="1"/>
  <c r="G39" i="11" s="1"/>
  <c r="M233" i="14"/>
  <c r="F40" i="11" s="1"/>
  <c r="G40" i="11" s="1"/>
  <c r="G193" i="14"/>
  <c r="N193" i="14"/>
  <c r="E252" i="14"/>
  <c r="K252" i="14"/>
  <c r="J252" i="14"/>
  <c r="N252" i="14"/>
  <c r="M321" i="14"/>
  <c r="F56" i="11" s="1"/>
  <c r="G56" i="11" s="1"/>
  <c r="E311" i="14"/>
  <c r="K311" i="14"/>
  <c r="L311" i="14"/>
  <c r="M337" i="14"/>
  <c r="F60" i="11" s="1"/>
  <c r="G60" i="11" s="1"/>
  <c r="F381" i="14"/>
  <c r="G381" i="14"/>
  <c r="L381" i="14"/>
  <c r="N381" i="14"/>
  <c r="M395" i="14"/>
  <c r="K381" i="14"/>
  <c r="H399" i="14"/>
  <c r="K399" i="14"/>
  <c r="L399" i="14"/>
  <c r="G399" i="14"/>
  <c r="M421" i="14"/>
  <c r="F71" i="11" s="1"/>
  <c r="G71" i="11" s="1"/>
  <c r="J399" i="14"/>
  <c r="M426" i="14"/>
  <c r="F73" i="11" s="1"/>
  <c r="G73" i="11" s="1"/>
  <c r="M286" i="14"/>
  <c r="F51" i="11" s="1"/>
  <c r="G51" i="11" s="1"/>
  <c r="J311" i="14"/>
  <c r="C31" i="12"/>
  <c r="C181" i="12"/>
  <c r="D43" i="14"/>
  <c r="D108" i="14"/>
  <c r="D381" i="14"/>
  <c r="G25" i="11"/>
  <c r="G59" i="11"/>
  <c r="C252" i="14"/>
  <c r="C311" i="14"/>
  <c r="G24" i="10"/>
  <c r="E61" i="10"/>
  <c r="M38" i="14"/>
  <c r="F12" i="11" s="1"/>
  <c r="G12" i="11" s="1"/>
  <c r="M242" i="14"/>
  <c r="F42" i="11" s="1"/>
  <c r="G42" i="11" s="1"/>
  <c r="L108" i="14"/>
  <c r="I311" i="14"/>
  <c r="I43" i="14"/>
  <c r="E108" i="14"/>
  <c r="N108" i="14"/>
  <c r="N432" i="14" s="1"/>
  <c r="C82" i="11"/>
  <c r="G17" i="10"/>
  <c r="F15" i="10"/>
  <c r="K6" i="14"/>
  <c r="J193" i="14"/>
  <c r="M57" i="14"/>
  <c r="F17" i="11" s="1"/>
  <c r="G17" i="11" s="1"/>
  <c r="G35" i="11"/>
  <c r="C193" i="14"/>
  <c r="C108" i="14"/>
  <c r="M312" i="14"/>
  <c r="F55" i="11" s="1"/>
  <c r="M204" i="14"/>
  <c r="F36" i="11" s="1"/>
  <c r="G36" i="11" s="1"/>
  <c r="M7" i="14"/>
  <c r="F7" i="11" s="1"/>
  <c r="J43" i="14"/>
  <c r="L252" i="14"/>
  <c r="C399" i="14"/>
  <c r="M400" i="14"/>
  <c r="F68" i="11" s="1"/>
  <c r="G15" i="11"/>
  <c r="M77" i="14"/>
  <c r="F19" i="11" s="1"/>
  <c r="G19" i="11" s="1"/>
  <c r="F43" i="14"/>
  <c r="G108" i="14"/>
  <c r="M26" i="14"/>
  <c r="F10" i="11" s="1"/>
  <c r="G10" i="11" s="1"/>
  <c r="M88" i="14"/>
  <c r="F21" i="11" s="1"/>
  <c r="G21" i="11" s="1"/>
  <c r="D6" i="14"/>
  <c r="M167" i="14"/>
  <c r="F31" i="11" s="1"/>
  <c r="G31" i="11" s="1"/>
  <c r="M409" i="14"/>
  <c r="F69" i="11" s="1"/>
  <c r="G69" i="11" s="1"/>
  <c r="E193" i="14"/>
  <c r="C167" i="12"/>
  <c r="F28" i="10" s="1"/>
  <c r="G28" i="10" s="1"/>
  <c r="M301" i="14"/>
  <c r="F53" i="11" s="1"/>
  <c r="G53" i="11" s="1"/>
  <c r="M149" i="14"/>
  <c r="F29" i="11" s="1"/>
  <c r="G29" i="11" s="1"/>
  <c r="G333" i="14"/>
  <c r="I399" i="14"/>
  <c r="M260" i="14"/>
  <c r="F46" i="11" s="1"/>
  <c r="C54" i="12"/>
  <c r="F22" i="10"/>
  <c r="M94" i="14"/>
  <c r="F22" i="11" s="1"/>
  <c r="G22" i="11" s="1"/>
  <c r="I252" i="14"/>
  <c r="H252" i="14"/>
  <c r="M53" i="14"/>
  <c r="F16" i="11" s="1"/>
  <c r="G16" i="11" s="1"/>
  <c r="C333" i="14"/>
  <c r="F45" i="10"/>
  <c r="H193" i="14"/>
  <c r="M67" i="14"/>
  <c r="F18" i="11" s="1"/>
  <c r="G18" i="11" s="1"/>
  <c r="D193" i="14"/>
  <c r="M12" i="14"/>
  <c r="F8" i="11" s="1"/>
  <c r="G8" i="11" s="1"/>
  <c r="F55" i="10"/>
  <c r="H43" i="14"/>
  <c r="C210" i="12"/>
  <c r="M248" i="14"/>
  <c r="F43" i="11" s="1"/>
  <c r="G43" i="11" s="1"/>
  <c r="M6" i="14" l="1"/>
  <c r="R7" i="47"/>
  <c r="R178" i="47"/>
  <c r="S8" i="47"/>
  <c r="S7" i="47" s="1"/>
  <c r="G432" i="14"/>
  <c r="K432" i="14"/>
  <c r="C89" i="11" s="1"/>
  <c r="F58" i="11"/>
  <c r="G58" i="11" s="1"/>
  <c r="C75" i="10"/>
  <c r="G38" i="10"/>
  <c r="M381" i="14"/>
  <c r="F66" i="11" s="1"/>
  <c r="H432" i="14"/>
  <c r="L432" i="14"/>
  <c r="C93" i="11" s="1"/>
  <c r="G49" i="10"/>
  <c r="F48" i="10"/>
  <c r="G48" i="10" s="1"/>
  <c r="F432" i="14"/>
  <c r="C83" i="11"/>
  <c r="G66" i="11"/>
  <c r="D432" i="14"/>
  <c r="C90" i="11" s="1"/>
  <c r="E432" i="14"/>
  <c r="I432" i="14"/>
  <c r="M311" i="14"/>
  <c r="F30" i="10"/>
  <c r="C180" i="12"/>
  <c r="F13" i="10"/>
  <c r="C6" i="12"/>
  <c r="M399" i="14"/>
  <c r="M193" i="14"/>
  <c r="G15" i="10"/>
  <c r="F44" i="10"/>
  <c r="G45" i="10"/>
  <c r="G46" i="11"/>
  <c r="F44" i="11"/>
  <c r="C432" i="14"/>
  <c r="C88" i="11" s="1"/>
  <c r="F34" i="11"/>
  <c r="G34" i="11" s="1"/>
  <c r="M43" i="14"/>
  <c r="J432" i="14"/>
  <c r="C92" i="11" s="1"/>
  <c r="F24" i="11"/>
  <c r="G24" i="11" s="1"/>
  <c r="C209" i="12"/>
  <c r="F34" i="10"/>
  <c r="M333" i="14"/>
  <c r="F6" i="11"/>
  <c r="G7" i="11"/>
  <c r="F23" i="10"/>
  <c r="G23" i="10" s="1"/>
  <c r="F14" i="11"/>
  <c r="G14" i="11" s="1"/>
  <c r="G55" i="11"/>
  <c r="F54" i="11"/>
  <c r="G54" i="11" s="1"/>
  <c r="G55" i="10"/>
  <c r="C78" i="10"/>
  <c r="C69" i="10"/>
  <c r="F21" i="10"/>
  <c r="G21" i="10" s="1"/>
  <c r="G22" i="10"/>
  <c r="G68" i="11"/>
  <c r="F67" i="11"/>
  <c r="M108" i="14"/>
  <c r="C58" i="12"/>
  <c r="C295" i="12" s="1"/>
  <c r="M252" i="14"/>
  <c r="S178" i="47" l="1"/>
  <c r="S187" i="47" s="1"/>
  <c r="S189" i="47" s="1"/>
  <c r="C91" i="11"/>
  <c r="C94" i="11" s="1"/>
  <c r="D92" i="11" s="1"/>
  <c r="G13" i="10"/>
  <c r="G6" i="10"/>
  <c r="F29" i="10"/>
  <c r="G29" i="10" s="1"/>
  <c r="G30" i="10"/>
  <c r="G34" i="10"/>
  <c r="F33" i="10"/>
  <c r="G33" i="10" s="1"/>
  <c r="C80" i="11"/>
  <c r="G44" i="11"/>
  <c r="C68" i="10"/>
  <c r="G44" i="10"/>
  <c r="M432" i="14"/>
  <c r="G6" i="11"/>
  <c r="C79" i="11"/>
  <c r="F75" i="11"/>
  <c r="G75" i="11" s="1"/>
  <c r="F61" i="10"/>
  <c r="G61" i="10" s="1"/>
  <c r="C81" i="11"/>
  <c r="G67" i="11"/>
  <c r="C67" i="10" l="1"/>
  <c r="C73" i="10"/>
  <c r="D88" i="11"/>
  <c r="D91" i="11"/>
  <c r="C70" i="10"/>
  <c r="D69" i="10" s="1"/>
  <c r="C79" i="10"/>
  <c r="D93" i="11"/>
  <c r="D89" i="11"/>
  <c r="D90" i="11"/>
  <c r="C84" i="11"/>
  <c r="D80" i="11" s="1"/>
  <c r="D79" i="11" l="1"/>
  <c r="D94" i="11"/>
  <c r="D76" i="10"/>
  <c r="D77" i="10"/>
  <c r="D74" i="10"/>
  <c r="D75" i="10"/>
  <c r="D78" i="10"/>
  <c r="D68" i="10"/>
  <c r="D82" i="11"/>
  <c r="D83" i="11"/>
  <c r="D81" i="11"/>
  <c r="D73" i="10"/>
  <c r="D67" i="10"/>
  <c r="D70" i="10" l="1"/>
  <c r="D79" i="10"/>
  <c r="D84" i="11"/>
</calcChain>
</file>

<file path=xl/comments1.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3"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shapeId="0">
      <text>
        <r>
          <rPr>
            <b/>
            <sz val="12"/>
            <color indexed="81"/>
            <rFont val="Arial"/>
            <family val="2"/>
          </rPr>
          <t>Importe de la indemnización causada por la falta de pago oportuno de los ingresos señalados en el título de impuestos de la ley de ingresos.</t>
        </r>
      </text>
    </comment>
    <comment ref="B33" authorId="2" shapeId="0">
      <text>
        <r>
          <rPr>
            <b/>
            <sz val="12"/>
            <color indexed="81"/>
            <rFont val="Arial"/>
            <family val="2"/>
          </rPr>
          <t>Importe de la indemnización causada por la falta de pago oportuno en la fecha o dentro del plazo señalado en la ley de ingresos en el título de impuestos.</t>
        </r>
      </text>
    </comment>
    <comment ref="B34"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shapeId="0">
      <text>
        <r>
          <rPr>
            <b/>
            <sz val="12"/>
            <color indexed="81"/>
            <rFont val="Arial"/>
            <family val="2"/>
          </rPr>
          <t>Importe de los ingresos por concepto de intereses derivados de créditos fiscales no pagados y convenidos a pagar en un plazo determinado o en parcialidades.</t>
        </r>
      </text>
    </comment>
    <comment ref="B38"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shapeId="0">
      <text>
        <r>
          <rPr>
            <b/>
            <sz val="12"/>
            <color indexed="81"/>
            <rFont val="Arial"/>
            <family val="2"/>
          </rPr>
          <t>Importe de otros ingresos que obtiene el municipio por concepto de accesorios de los impuestos y no están considerados en los rubros anteriores.</t>
        </r>
      </text>
    </comment>
    <comment ref="B43" authorId="2" shapeId="0">
      <text>
        <r>
          <rPr>
            <b/>
            <sz val="12"/>
            <color indexed="81"/>
            <rFont val="Arial"/>
            <family val="2"/>
          </rPr>
          <t>Importe del ingreso obtenido, otros accesorios que no se encuentren contemplados  en los conceptos anteriores.</t>
        </r>
      </text>
    </comment>
    <comment ref="B44"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shapeId="0">
      <text>
        <r>
          <rPr>
            <b/>
            <sz val="12"/>
            <color indexed="81"/>
            <rFont val="Arial"/>
            <family val="2"/>
          </rPr>
          <t>Importe del ingreso que percibe la entidad pública por los impuestos extraordinarios sobre las fuentes impositivas que determine las leyes fiscales.</t>
        </r>
      </text>
    </comment>
    <comment ref="B46"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shapeId="0">
      <text>
        <r>
          <rPr>
            <b/>
            <sz val="12"/>
            <color indexed="81"/>
            <rFont val="Arial"/>
            <family val="2"/>
          </rPr>
          <t xml:space="preserve">Importe de los ingresos para fondos de vivienda.
</t>
        </r>
      </text>
    </comment>
    <comment ref="B50" authorId="3" shapeId="0">
      <text>
        <r>
          <rPr>
            <b/>
            <sz val="12"/>
            <color indexed="81"/>
            <rFont val="Arial"/>
            <family val="2"/>
          </rPr>
          <t xml:space="preserve">Importe de los ingresos por las cuotas para el seguro social.
</t>
        </r>
      </text>
    </comment>
    <comment ref="B51" authorId="3" shapeId="0">
      <text>
        <r>
          <rPr>
            <b/>
            <sz val="12"/>
            <color indexed="81"/>
            <rFont val="Arial"/>
            <family val="2"/>
          </rPr>
          <t xml:space="preserve">Importe de los ingresos para fondos del  ahorro para el retiro.
</t>
        </r>
      </text>
    </comment>
    <comment ref="B52"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shapeId="0">
      <text>
        <r>
          <rPr>
            <b/>
            <sz val="12"/>
            <color indexed="81"/>
            <rFont val="Arial"/>
            <family val="2"/>
          </rPr>
          <t>Son las establecidas en Ley a cargo de las personas físicas y morales que se beneficien de manera directa por obras públicas. (CONAC)</t>
        </r>
      </text>
    </comment>
    <comment ref="B55" authorId="3" shapeId="0">
      <text>
        <r>
          <rPr>
            <b/>
            <sz val="12"/>
            <color indexed="81"/>
            <rFont val="Arial"/>
            <family val="2"/>
          </rPr>
          <t>Importe de los ingresos establecidos en Ley a cargo de las personas físicas y morales que se beneficien de manera directa por obras públicas.</t>
        </r>
      </text>
    </comment>
    <comment ref="B56"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7" authorId="2" shapeId="0">
      <text>
        <r>
          <rPr>
            <b/>
            <sz val="12"/>
            <color indexed="81"/>
            <rFont val="Arial"/>
            <family val="2"/>
          </rPr>
          <t>Son las establecidas en Ley a cargo de las personas físicas y morales que se beneficien de manera directa por obras públicas. (CONAC)</t>
        </r>
      </text>
    </comment>
    <comment ref="B58"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shapeId="0">
      <text>
        <r>
          <rPr>
            <b/>
            <sz val="12"/>
            <color indexed="81"/>
            <rFont val="Arial"/>
            <family val="2"/>
          </rPr>
          <t>Importe de los ingresos que obtiene el municipio por la solicitud en uso a perpetuidad o temporal lotes en los cementerios municipales de dominio público.</t>
        </r>
      </text>
    </comment>
    <comment ref="B69"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shapeId="0">
      <text>
        <r>
          <rPr>
            <b/>
            <sz val="12"/>
            <color indexed="81"/>
            <rFont val="Arial"/>
            <family val="2"/>
          </rPr>
          <t>Importe del Ingreso obtenido por las rentas o concesión de toda clase de bienes propiedad del municipio y se encuentran incorporados al dominio público.</t>
        </r>
      </text>
    </comment>
    <comment ref="B74"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shapeId="0">
      <text>
        <r>
          <rPr>
            <b/>
            <sz val="12"/>
            <color indexed="81"/>
            <rFont val="Arial"/>
            <family val="2"/>
          </rPr>
          <t xml:space="preserve">Importe de los ingresos por derechos derivados de la extracción de petróleo crudo y gas natural.
</t>
        </r>
      </text>
    </comment>
    <comment ref="B80"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shapeId="0">
      <text>
        <r>
          <rPr>
            <b/>
            <sz val="12"/>
            <color indexed="81"/>
            <rFont val="Arial"/>
            <family val="2"/>
          </rPr>
          <t>Importe de los ingresos de persona física o jurídica en la obtención de los permisos para el alineamiento de predios.</t>
        </r>
      </text>
    </comment>
    <comment ref="B100" authorId="2" shapeId="0">
      <text>
        <r>
          <rPr>
            <b/>
            <sz val="12"/>
            <color indexed="81"/>
            <rFont val="Arial"/>
            <family val="2"/>
          </rPr>
          <t>Importe de los ingresos de persona física o jurídica en la asignación del número oficial. No incluye el costo de los números.</t>
        </r>
      </text>
    </comment>
    <comment ref="B101" authorId="2" shapeId="0">
      <text>
        <r>
          <rPr>
            <b/>
            <sz val="12"/>
            <color indexed="81"/>
            <rFont val="Arial"/>
            <family val="2"/>
          </rPr>
          <t>Importe de los ingresos, a solicitud del interesado para la inspección del valor sobre inmuebles.</t>
        </r>
      </text>
    </comment>
    <comment ref="B102" authorId="2" shapeId="0">
      <text>
        <r>
          <rPr>
            <b/>
            <sz val="12"/>
            <color indexed="81"/>
            <rFont val="Arial"/>
            <family val="2"/>
          </rPr>
          <t>Importe de los ingresos de persona física o jurídica en otros servicios similares de la dirección de obras públicas.</t>
        </r>
      </text>
    </comment>
    <comment ref="B103"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shapeId="0">
      <text>
        <r>
          <rPr>
            <b/>
            <sz val="12"/>
            <color indexed="81"/>
            <rFont val="Arial"/>
            <family val="2"/>
          </rPr>
          <t>Importe de los ingresos obtenidos de persona física o jurídica por las licencias de cambio de régimen de propiedad individual a condominio.</t>
        </r>
      </text>
    </comment>
    <comment ref="B105"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shapeId="0">
      <text>
        <r>
          <rPr>
            <b/>
            <sz val="12"/>
            <color indexed="81"/>
            <rFont val="Arial"/>
            <family val="2"/>
          </rPr>
          <t>Importe de los ingresos obtenidos por el peritaje, dictamen o inspección realizado por la dependencia municipal de obras públicas de carácter extraordinario.</t>
        </r>
      </text>
    </comment>
    <comment ref="B107"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shapeId="0">
      <text>
        <r>
          <rPr>
            <b/>
            <sz val="12"/>
            <color indexed="81"/>
            <rFont val="Arial"/>
            <family val="2"/>
          </rPr>
          <t xml:space="preserve">Importe  de los ingresos obtenidos  por medición de terrenos  por la dependencia municipal de obras públicas.
</t>
        </r>
      </text>
    </comment>
    <comment ref="B109"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shapeId="0">
      <text>
        <r>
          <rPr>
            <b/>
            <sz val="12"/>
            <color indexed="81"/>
            <rFont val="Arial"/>
            <family val="2"/>
          </rPr>
          <t>Importe obtenido de los ingresos por concepto de licencias de registro de obra pública, sobre los usos y tarifas establecidas en la Ley de Ingresos Municipal.</t>
        </r>
      </text>
    </comment>
    <comment ref="B115"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shapeId="0">
      <text>
        <r>
          <rPr>
            <b/>
            <sz val="12"/>
            <color indexed="81"/>
            <rFont val="Arial"/>
            <family val="2"/>
          </rPr>
          <t>Importe de los ingresos obtenidos de las personas físicas o morales que requieran de realizar la inhumación o reinhumaciones de cadáveres.</t>
        </r>
      </text>
    </comment>
    <comment ref="B117" authorId="2" shapeId="0">
      <text>
        <r>
          <rPr>
            <b/>
            <sz val="12"/>
            <color indexed="81"/>
            <rFont val="Arial"/>
            <family val="2"/>
          </rPr>
          <t>Importe de los ingresos obtenidos por el permiso de exhumaciones prematuras o de restos áridos.</t>
        </r>
      </text>
    </comment>
    <comment ref="B118" authorId="2" shapeId="0">
      <text>
        <r>
          <rPr>
            <b/>
            <sz val="12"/>
            <color indexed="81"/>
            <rFont val="Arial"/>
            <family val="2"/>
          </rPr>
          <t>Importe de los ingresos obtenidos por el servicio realizado por el municipio para la cremación de cadáveres.</t>
        </r>
      </text>
    </comment>
    <comment ref="B119" authorId="2" shapeId="0">
      <text>
        <r>
          <rPr>
            <b/>
            <sz val="12"/>
            <color indexed="81"/>
            <rFont val="Arial"/>
            <family val="2"/>
          </rPr>
          <t>Importe de los ingresos obtenidos por el permiso de traslado de cadáveres fuera del municipio.</t>
        </r>
      </text>
    </comment>
    <comment ref="B120"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shapeId="0">
      <text>
        <r>
          <rPr>
            <b/>
            <sz val="12"/>
            <color indexed="81"/>
            <rFont val="Arial"/>
            <family val="2"/>
          </rPr>
          <t>Importe de los ingresos que obtiene el municipio por la prestación del servicio exclusivo de camiones de aseo a solicitud del usuario.</t>
        </r>
      </text>
    </comment>
    <comment ref="B125" authorId="2" shapeId="0">
      <text>
        <r>
          <rPr>
            <b/>
            <sz val="12"/>
            <color indexed="81"/>
            <rFont val="Arial"/>
            <family val="2"/>
          </rPr>
          <t>Importe de los ingresos obtenidos por el permiso a particulares que utilicen los tiraderos municipales o rellenos sanitarios de derecho público municipal.</t>
        </r>
      </text>
    </comment>
    <comment ref="B126"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shapeId="0">
      <text>
        <r>
          <rPr>
            <b/>
            <sz val="12"/>
            <color indexed="81"/>
            <rFont val="Arial"/>
            <family val="2"/>
          </rPr>
          <t>Importe de los ingresos obtenidos por la autorización de la salida de animales del rastro para envíos fuera del municipio.</t>
        </r>
      </text>
    </comment>
    <comment ref="B139" authorId="2" shapeId="0">
      <text>
        <r>
          <rPr>
            <b/>
            <sz val="12"/>
            <color indexed="81"/>
            <rFont val="Arial"/>
            <family val="2"/>
          </rPr>
          <t xml:space="preserve">Importe de los ingresos obtenidos por la autorización de  la introducción de ganado al rastro en horas extraordinarias.
</t>
        </r>
      </text>
    </comment>
    <comment ref="B140" authorId="2" shapeId="0">
      <text>
        <r>
          <rPr>
            <b/>
            <sz val="12"/>
            <color indexed="81"/>
            <rFont val="Arial"/>
            <family val="2"/>
          </rPr>
          <t>Importe de los ingresos obtenidos en la inspección sanitaria de pieles, ganado y otras especies de consumo humano.</t>
        </r>
      </text>
    </comment>
    <comment ref="B141" authorId="2" shapeId="0">
      <text>
        <r>
          <rPr>
            <b/>
            <sz val="12"/>
            <color indexed="81"/>
            <rFont val="Arial"/>
            <family val="2"/>
          </rPr>
          <t xml:space="preserve">Importe de los ingresos obtenidos para la entrega y acarreo de carnes en camiones municipales.
</t>
        </r>
      </text>
    </comment>
    <comment ref="B142"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shapeId="0">
      <text>
        <r>
          <rPr>
            <b/>
            <sz val="12"/>
            <color indexed="81"/>
            <rFont val="Arial"/>
            <family val="2"/>
          </rPr>
          <t>Importe de los ingresos obtenidos por la venta de productos obtenidos en el rastro, tales como harina de sangre y estiércol, entre otros.</t>
        </r>
      </text>
    </comment>
    <comment ref="B144"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shapeId="0">
      <text>
        <r>
          <rPr>
            <b/>
            <sz val="12"/>
            <color indexed="81"/>
            <rFont val="Arial"/>
            <family val="2"/>
          </rPr>
          <t>Importe de los ingresos que obtiene el municipio por la prestación del servicio del registro civil, a domicilio o fuera del horario de oficina.</t>
        </r>
      </text>
    </comment>
    <comment ref="B146" authorId="2" shapeId="0">
      <text>
        <r>
          <rPr>
            <b/>
            <sz val="12"/>
            <color indexed="81"/>
            <rFont val="Arial"/>
            <family val="2"/>
          </rPr>
          <t>Importe de los ingresos que obtiene el municipio por la prestación del servicio del registro civil en las oficinas de este, fuera del horario normal.</t>
        </r>
      </text>
    </comment>
    <comment ref="B147" authorId="2" shapeId="0">
      <text>
        <r>
          <rPr>
            <b/>
            <sz val="12"/>
            <color indexed="81"/>
            <rFont val="Arial"/>
            <family val="2"/>
          </rPr>
          <t>Importe de los ingresos que obtiene el municipio por la prestación del servicio del registro civil a domicilio; tales como matrimonios civiles a domicilio.</t>
        </r>
      </text>
    </comment>
    <comment ref="B148"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shapeId="0">
      <text>
        <r>
          <rPr>
            <b/>
            <sz val="12"/>
            <color indexed="81"/>
            <rFont val="Arial"/>
            <family val="2"/>
          </rPr>
          <t>Importe de los ingresos por la expedición de extractos de actas, a solicitud del interesado.</t>
        </r>
      </text>
    </comment>
    <comment ref="B152" authorId="2" shapeId="0">
      <text>
        <r>
          <rPr>
            <b/>
            <sz val="12"/>
            <color indexed="81"/>
            <rFont val="Arial"/>
            <family val="2"/>
          </rPr>
          <t>Importe de los ingresos por la solicitud de dictámenes de trazo, uso y destino, a solicitud del interesado; tales como el dictamen técnico de factibilidad.</t>
        </r>
      </text>
    </comment>
    <comment ref="B153"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shapeId="0">
      <text>
        <r>
          <rPr>
            <b/>
            <sz val="12"/>
            <color indexed="81"/>
            <rFont val="Arial"/>
            <family val="2"/>
          </rPr>
          <t>Importe de los ingresos obtenidos por la practica y expedición de deslindes de predios urbanos, con base en planos catastrales existentes.</t>
        </r>
      </text>
    </comment>
    <comment ref="B158" authorId="2" shapeId="0">
      <text>
        <r>
          <rPr>
            <b/>
            <sz val="12"/>
            <color indexed="81"/>
            <rFont val="Arial"/>
            <family val="2"/>
          </rPr>
          <t>Importe de los ingresos obtenidos por la solicitud de dictamen de valor, practicado por el área de catastro.</t>
        </r>
      </text>
    </comment>
    <comment ref="B159"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shapeId="0">
      <text>
        <r>
          <rPr>
            <b/>
            <sz val="12"/>
            <color indexed="81"/>
            <rFont val="Arial"/>
            <family val="2"/>
          </rPr>
          <t>Importe de los ingresos obtenidos por servicios que se presten en horas hábiles.</t>
        </r>
      </text>
    </comment>
    <comment ref="B163" authorId="2" shapeId="0">
      <text>
        <r>
          <rPr>
            <b/>
            <sz val="12"/>
            <color indexed="81"/>
            <rFont val="Arial"/>
            <family val="2"/>
          </rPr>
          <t>Importe de los ingresos obtenidos por servicios que se presten en horas inhábiles.</t>
        </r>
      </text>
    </comment>
    <comment ref="B164"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shapeId="0">
      <text>
        <r>
          <rPr>
            <b/>
            <sz val="12"/>
            <color indexed="81"/>
            <rFont val="Arial"/>
            <family val="2"/>
          </rPr>
          <t>Importe de los ingresos obtenidos por revisión de control epidemiológico, certificados de salud y certificados de casos médicos legales.</t>
        </r>
      </text>
    </comment>
    <comment ref="B166"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shapeId="0">
      <text>
        <r>
          <rPr>
            <b/>
            <sz val="12"/>
            <color indexed="81"/>
            <rFont val="Arial"/>
            <family val="2"/>
          </rPr>
          <t>Importe de la indemnización causada por la falta de pago oportuno de los ingresos señalados en el título de derechos de la ley de ingresos.</t>
        </r>
      </text>
    </comment>
    <comment ref="B169" authorId="2" shapeId="0">
      <text>
        <r>
          <rPr>
            <b/>
            <sz val="12"/>
            <color indexed="81"/>
            <rFont val="Arial"/>
            <family val="2"/>
          </rPr>
          <t>Importe de la indemnización causada por la falta de pago oportuno en la fecha o dentro del plazo señalado en la ley de ingresos en el título de derechos.</t>
        </r>
      </text>
    </comment>
    <comment ref="B170"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shapeId="0">
      <text>
        <r>
          <rPr>
            <b/>
            <sz val="12"/>
            <color indexed="81"/>
            <rFont val="Arial"/>
            <family val="2"/>
          </rPr>
          <t>Importe de los ingresos por concepto de intereses derivados de créditos fiscales no pagados y convenidos a pagar en un plazo determinado o en parcialidades.</t>
        </r>
      </text>
    </comment>
    <comment ref="B174"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shapeId="0">
      <text>
        <r>
          <rPr>
            <b/>
            <sz val="12"/>
            <color indexed="81"/>
            <rFont val="Arial"/>
            <family val="2"/>
          </rPr>
          <t>Importe de otros ingresos que obtiene el municipio por concepto de accesorios de los impuestos y no están considerados en los rubros anteriores.</t>
        </r>
      </text>
    </comment>
    <comment ref="B179" authorId="2" shapeId="0">
      <text>
        <r>
          <rPr>
            <b/>
            <sz val="12"/>
            <color indexed="81"/>
            <rFont val="Arial"/>
            <family val="2"/>
          </rPr>
          <t>Importe del ingreso obtenidos otros accesorios que no se encuentren contemplados  en los conceptos anteriores.</t>
        </r>
      </text>
    </comment>
    <comment ref="B180"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shapeId="0">
      <text>
        <r>
          <rPr>
            <b/>
            <sz val="12"/>
            <color indexed="81"/>
            <rFont val="Arial"/>
            <family val="2"/>
          </rPr>
          <t>Importe de los ingresos que obtenga el erario municipal por depósito de vehículos en corralones propiedad del municipio de dominio privado.</t>
        </r>
      </text>
    </comment>
    <comment ref="B197"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shapeId="0">
      <text>
        <r>
          <rPr>
            <b/>
            <sz val="12"/>
            <color indexed="81"/>
            <rFont val="Arial"/>
            <family val="2"/>
          </rPr>
          <t>Importe de los ingresos por productos generados cuando no se cubran los productos en la fecha o dentro plazo fijado por las disposiciones fiscales.</t>
        </r>
      </text>
    </comment>
    <comment ref="B207" authorId="2" shapeId="0">
      <text>
        <r>
          <rPr>
            <b/>
            <sz val="12"/>
            <color indexed="81"/>
            <rFont val="Arial"/>
            <family val="2"/>
          </rPr>
          <t>Importe de otros ingresos que obtiene el municipio por concepto de accesorios de los productos y no están considerados en los rubros anteriores.</t>
        </r>
      </text>
    </comment>
    <comment ref="B208" authorId="2" shapeId="0">
      <text>
        <r>
          <rPr>
            <b/>
            <sz val="12"/>
            <color indexed="81"/>
            <rFont val="Arial"/>
            <family val="2"/>
          </rPr>
          <t>Importe del ingreso obtenido de otros accesorios.</t>
        </r>
      </text>
    </comment>
    <comment ref="B209"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derivados de incentivos por la colaboración en el cobro de las contribuciones.</t>
        </r>
      </text>
    </comment>
    <comment ref="B213" authorId="2" shapeId="0">
      <text>
        <r>
          <rPr>
            <b/>
            <sz val="12"/>
            <color indexed="81"/>
            <rFont val="Arial"/>
            <family val="2"/>
          </rPr>
          <t>Importe de los ingresos por sanciones no fiscales de carácter monetario.</t>
        </r>
      </text>
    </comment>
    <comment ref="B214" authorId="2" shapeId="0">
      <text>
        <r>
          <rPr>
            <b/>
            <sz val="12"/>
            <color indexed="81"/>
            <rFont val="Arial"/>
            <family val="2"/>
          </rPr>
          <t>Importe de los ingresos obtenidos por concepto de multas derivadas de faltas distintas a las fiscales, tales como sanciones administrativas.</t>
        </r>
      </text>
    </comment>
    <comment ref="B215" authorId="2" shapeId="0">
      <text>
        <r>
          <rPr>
            <b/>
            <sz val="12"/>
            <color indexed="81"/>
            <rFont val="Arial"/>
            <family val="2"/>
          </rPr>
          <t>Importe de los ingresos por indemnizaciones.</t>
        </r>
      </text>
    </comment>
    <comment ref="B216" authorId="2" shapeId="0">
      <text>
        <r>
          <rPr>
            <b/>
            <sz val="12"/>
            <color indexed="81"/>
            <rFont val="Arial"/>
            <family val="2"/>
          </rPr>
          <t>Importe de los ingresos por concepto de indemnizaciones a favor del municipio.</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reintegros por ingresos de aprovechamientos por sostenimiento de las escuelas y servicio de vigilancia forestal.</t>
        </r>
      </text>
    </comment>
    <comment ref="B219" authorId="2" shapeId="0">
      <text>
        <r>
          <rPr>
            <b/>
            <sz val="12"/>
            <color indexed="81"/>
            <rFont val="Arial"/>
            <family val="2"/>
          </rPr>
          <t>Importe de los ingresos por obras públicas que realiza el ente público.</t>
        </r>
      </text>
    </comment>
    <comment ref="B220" authorId="2" shapeId="0">
      <text>
        <r>
          <rPr>
            <b/>
            <sz val="12"/>
            <color indexed="81"/>
            <rFont val="Arial"/>
            <family val="2"/>
          </rPr>
          <t>Importe de los ingresos por obras públicas que realiza el ente público, provenientes de terceros para obras o servicios.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por aplicación de gravámenes sobre herencias, legados y donaciones.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30" authorId="2" shapeId="0">
      <text>
        <r>
          <rPr>
            <b/>
            <sz val="12"/>
            <color indexed="81"/>
            <rFont val="Arial"/>
            <family val="2"/>
          </rPr>
          <t>Importe de otros ingresos que obtiene el municipio por concepto de accesorios de los aprovechamientos y no están considerados en los rubros anteriores.</t>
        </r>
      </text>
    </comment>
    <comment ref="B231" authorId="2" shapeId="0">
      <text>
        <r>
          <rPr>
            <b/>
            <sz val="12"/>
            <color indexed="81"/>
            <rFont val="Arial"/>
            <family val="2"/>
          </rPr>
          <t>Importe del ingreso obtenido de otros accesorios.</t>
        </r>
      </text>
    </comment>
    <comment ref="B232"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5" authorId="2" shapeId="0">
      <text>
        <r>
          <rPr>
            <b/>
            <sz val="12"/>
            <color indexed="81"/>
            <rFont val="Arial"/>
            <family val="2"/>
          </rPr>
          <t>Importe de los ingresos por venta de bienes y servicios producidos en establecimientos del gobierno.</t>
        </r>
      </text>
    </comment>
    <comment ref="B236"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7" authorId="2" shapeId="0">
      <text>
        <r>
          <rPr>
            <b/>
            <sz val="12"/>
            <color indexed="81"/>
            <rFont val="Arial"/>
            <family val="2"/>
          </rPr>
          <t>Importe de los ingresos por concepto de venta de bienes y servicios de organismos descentralizados para fines de asistencia o seguridad social.</t>
        </r>
      </text>
    </comment>
    <comment ref="B238" authorId="3" shapeId="0">
      <text>
        <r>
          <rPr>
            <b/>
            <sz val="12"/>
            <color indexed="81"/>
            <rFont val="Arial"/>
            <family val="2"/>
          </rPr>
          <t xml:space="preserve">Ingresos propios producidos en establecimientos del gobierno central derivadas de sus actividades. </t>
        </r>
      </text>
    </comment>
    <comment ref="B239"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0"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1"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2"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shapeId="0">
      <text>
        <r>
          <rPr>
            <b/>
            <sz val="12"/>
            <color indexed="81"/>
            <rFont val="Arial"/>
            <family val="2"/>
          </rPr>
          <t>Importe de los ingresos de las Entidades Federativas y Municipios que se derivan del Sistema Nacional de Coordinación Fiscal federal.</t>
        </r>
      </text>
    </comment>
    <comment ref="B247" authorId="2" shapeId="0">
      <text>
        <r>
          <rPr>
            <b/>
            <sz val="12"/>
            <color indexed="81"/>
            <rFont val="Arial"/>
            <family val="2"/>
          </rPr>
          <t>Importe de los ingresos de los Municipios que se derivan del Sistema Nacional de Coordinación Fiscal Estatal.</t>
        </r>
      </text>
    </comment>
    <comment ref="B248" authorId="3" shapeId="0">
      <text>
        <r>
          <rPr>
            <b/>
            <sz val="12"/>
            <color indexed="81"/>
            <rFont val="Arial"/>
            <family val="2"/>
          </rPr>
          <t>Importe de los ingresos de las Entidades Federativas y Municipios que se derivan del Sistema Nacional de Coordinación Fiscal.</t>
        </r>
      </text>
    </comment>
    <comment ref="B249"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shapeId="0">
      <text>
        <r>
          <rPr>
            <b/>
            <sz val="12"/>
            <color indexed="81"/>
            <rFont val="Arial"/>
            <family val="2"/>
          </rPr>
          <t xml:space="preserve">Importe del ingreso por convenios celebrados por el municipio con entidades públicas o de la iniciativa privada.
</t>
        </r>
      </text>
    </comment>
    <comment ref="B259"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shapeId="0">
      <text>
        <r>
          <rPr>
            <b/>
            <sz val="12"/>
            <color indexed="81"/>
            <rFont val="Arial"/>
            <family val="2"/>
          </rPr>
          <t>Importe de los ingresos por el ente público contenidos en el presupuesto de egresos con el objeto de sufragar gastos inherentes a sus atribuciones.</t>
        </r>
      </text>
    </comment>
    <comment ref="B261"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shapeId="0">
      <text>
        <r>
          <rPr>
            <b/>
            <sz val="12"/>
            <color indexed="81"/>
            <rFont val="Arial"/>
            <family val="2"/>
          </rPr>
          <t xml:space="preserve">Importe del ingreso que obtiene el Estado por donaciones de terceros para ayudas sociales a favor de la comunidad.
</t>
        </r>
      </text>
    </comment>
    <comment ref="B271" authorId="2" shapeId="0">
      <text>
        <r>
          <rPr>
            <b/>
            <sz val="12"/>
            <color indexed="81"/>
            <rFont val="Arial"/>
            <family val="2"/>
          </rPr>
          <t>Importe de los ingresos obtenidos de terceros en efectivo para fines de ayudas sociales.</t>
        </r>
      </text>
    </comment>
    <comment ref="B272" authorId="2" shapeId="0">
      <text>
        <r>
          <rPr>
            <b/>
            <sz val="12"/>
            <color indexed="81"/>
            <rFont val="Arial"/>
            <family val="2"/>
          </rPr>
          <t>Importe de los ingresos obtenidos de terceros en especie para fines de ayudas sociales.</t>
        </r>
      </text>
    </comment>
    <comment ref="B273"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mandatos y análogos para fines económicos y sociales.</t>
        </r>
      </text>
    </comment>
    <comment ref="B276" authorId="2" shapeId="0">
      <text>
        <r>
          <rPr>
            <b/>
            <sz val="12"/>
            <color indexed="81"/>
            <rFont val="Arial"/>
            <family val="2"/>
          </rPr>
          <t>Importe de los ingresos por concepto de transferencias a fideicomisos para fines económicos y sociales.</t>
        </r>
      </text>
    </comment>
    <comment ref="B277"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shapeId="0">
      <text>
        <r>
          <rPr>
            <b/>
            <sz val="12"/>
            <color indexed="81"/>
            <rFont val="Arial"/>
            <family val="2"/>
          </rPr>
          <t xml:space="preserve">Importe del ingreso obtenido por otras disposiciones  que no se encuentren contempladas  en los conceptos anteriores.
</t>
        </r>
      </text>
    </comment>
    <comment ref="B279"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Comprende el importe de los ingresos por concepto de utilidades por participación patrimonial e intereses generados</t>
        </r>
      </text>
    </comment>
    <comment ref="B282" authorId="0" shapeId="0">
      <text>
        <r>
          <rPr>
            <b/>
            <sz val="11"/>
            <color indexed="81"/>
            <rFont val="Tahoma"/>
            <family val="2"/>
          </rPr>
          <t>Importe de los ingresos obtenidos diferentes a las utilidades por participación patrimonial e intereses ganados, no incluido en las cuentas anteriores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Importe a favor por el tipo de cambio de la moneda con respecto a otro país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shapeId="0">
      <text>
        <r>
          <rPr>
            <b/>
            <sz val="12"/>
            <color indexed="81"/>
            <rFont val="Arial"/>
            <family val="2"/>
          </rPr>
          <t xml:space="preserve">Ingresos obtenidos por contratar y ejercer créditos, empréstitos y otras formas de financiamientos.
</t>
        </r>
      </text>
    </comment>
    <comment ref="B290" authorId="2" shapeId="0">
      <text>
        <r>
          <rPr>
            <b/>
            <sz val="12"/>
            <color indexed="81"/>
            <rFont val="Arial"/>
            <family val="2"/>
          </rPr>
          <t>Ingresos obtenidos por contratar y ejercer créditos, empréstitos y otras formas de financiamientos , con la banca oficial.</t>
        </r>
      </text>
    </comment>
    <comment ref="B291" authorId="2" shapeId="0">
      <text>
        <r>
          <rPr>
            <b/>
            <sz val="12"/>
            <color indexed="81"/>
            <rFont val="Arial"/>
            <family val="2"/>
          </rPr>
          <t xml:space="preserve">Ingresos obtenidos por contratar y ejercer créditos, empréstitos y otras formas de financiamientos con la banca comercial.
</t>
        </r>
      </text>
    </comment>
    <comment ref="B292" authorId="2" shapeId="0">
      <text>
        <r>
          <rPr>
            <b/>
            <sz val="12"/>
            <color indexed="81"/>
            <rFont val="Arial"/>
            <family val="2"/>
          </rPr>
          <t xml:space="preserve">Importe del ingreso obtenido por otros financiamientos  que no se encuentren contemplados  en los conceptos anteriores.
</t>
        </r>
      </text>
    </comment>
    <comment ref="B293" authorId="2" shapeId="0">
      <text>
        <r>
          <rPr>
            <b/>
            <sz val="12"/>
            <color indexed="81"/>
            <rFont val="Arial"/>
            <family val="2"/>
          </rPr>
          <t>Ingresos que obtiene el Estado por la suma de las deudas que tiene con otras entidades.</t>
        </r>
      </text>
    </comment>
  </commentList>
</comments>
</file>

<file path=xl/comments3.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4.xml><?xml version="1.0" encoding="utf-8"?>
<comments xmlns="http://schemas.openxmlformats.org/spreadsheetml/2006/main">
  <authors>
    <author>laura.uribe</author>
    <author>pedro.monarrez</author>
    <author>JoseLuis</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6"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D8" authorId="2" shapeId="0">
      <text>
        <r>
          <rPr>
            <b/>
            <sz val="9"/>
            <color indexed="81"/>
            <rFont val="Tahoma"/>
            <family val="2"/>
          </rPr>
          <t>JoseLuis:</t>
        </r>
        <r>
          <rPr>
            <sz val="9"/>
            <color indexed="81"/>
            <rFont val="Tahoma"/>
            <family val="2"/>
          </rPr>
          <t xml:space="preserve">
CONSIDERADO EL IMPACTO AL SALARIO
</t>
        </r>
      </text>
    </comment>
    <comment ref="B9"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J14" authorId="2" shapeId="0">
      <text>
        <r>
          <rPr>
            <b/>
            <sz val="9"/>
            <color indexed="81"/>
            <rFont val="Tahoma"/>
            <family val="2"/>
          </rPr>
          <t>JoseLuis:</t>
        </r>
        <r>
          <rPr>
            <sz val="9"/>
            <color indexed="81"/>
            <rFont val="Tahoma"/>
            <family val="2"/>
          </rPr>
          <t xml:space="preserve">
TALLERISTAS Y NOMINA LUPE
</t>
        </r>
      </text>
    </comment>
    <comment ref="B15"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text>
        <r>
          <rPr>
            <b/>
            <sz val="12"/>
            <color indexed="81"/>
            <rFont val="Arial"/>
            <family val="2"/>
          </rPr>
          <t>Asignaciones destinadas a la adquisición de madera y sus derivados.</t>
        </r>
        <r>
          <rPr>
            <sz val="12"/>
            <color indexed="81"/>
            <rFont val="Arial"/>
            <family val="2"/>
          </rPr>
          <t xml:space="preserve">
</t>
        </r>
      </text>
    </comment>
    <comment ref="B72"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text>
        <r>
          <rPr>
            <b/>
            <sz val="12"/>
            <color indexed="81"/>
            <rFont val="Arial"/>
            <family val="2"/>
          </rPr>
          <t>Asignaciones destinadas a cubrir el alquiler de terrenos.</t>
        </r>
      </text>
    </comment>
    <comment ref="B121"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text>
        <r>
          <rPr>
            <b/>
            <sz val="12"/>
            <color indexed="81"/>
            <rFont val="Arial"/>
            <family val="2"/>
          </rPr>
          <t>Asignaciones destinadas para la atención de gastos corrientes de establecimientos de enseñanza.</t>
        </r>
      </text>
    </comment>
    <comment ref="B224"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text>
        <r>
          <rPr>
            <b/>
            <sz val="12"/>
            <color indexed="81"/>
            <rFont val="Arial"/>
            <family val="2"/>
          </rPr>
          <t>Asignaciones destinadas a promover el cooperativismo.</t>
        </r>
        <r>
          <rPr>
            <sz val="12"/>
            <color indexed="81"/>
            <rFont val="Arial"/>
            <family val="2"/>
          </rPr>
          <t xml:space="preserve">
</t>
        </r>
      </text>
    </comment>
    <comment ref="B227"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text>
        <r>
          <rPr>
            <b/>
            <sz val="12"/>
            <color indexed="81"/>
            <rFont val="Arial"/>
            <family val="2"/>
          </rPr>
          <t>Asignaciones destinadas a la adquisición de ovinos y caprinos.</t>
        </r>
        <r>
          <rPr>
            <sz val="12"/>
            <color indexed="81"/>
            <rFont val="Arial"/>
            <family val="2"/>
          </rPr>
          <t xml:space="preserve">
</t>
        </r>
      </text>
    </comment>
    <comment ref="B291"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5.xml><?xml version="1.0" encoding="utf-8"?>
<comments xmlns="http://schemas.openxmlformats.org/spreadsheetml/2006/main">
  <authors>
    <author>OFICILIA MAYOR</author>
  </authors>
  <commentList>
    <comment ref="A16" authorId="0" shapeId="0">
      <text>
        <r>
          <rPr>
            <b/>
            <sz val="9"/>
            <color indexed="81"/>
            <rFont val="Tahoma"/>
            <family val="2"/>
          </rPr>
          <t>OFICILIA MAYOR:</t>
        </r>
        <r>
          <rPr>
            <sz val="9"/>
            <color indexed="81"/>
            <rFont val="Tahoma"/>
            <family val="2"/>
          </rPr>
          <t xml:space="preserve">
CAMBIE DE LUGAR </t>
        </r>
      </text>
    </comment>
    <comment ref="A27" authorId="0" shapeId="0">
      <text>
        <r>
          <rPr>
            <b/>
            <sz val="9"/>
            <color indexed="81"/>
            <rFont val="Tahoma"/>
            <family val="2"/>
          </rPr>
          <t>OFICILIA MAYOR:</t>
        </r>
        <r>
          <rPr>
            <sz val="9"/>
            <color indexed="81"/>
            <rFont val="Tahoma"/>
            <family val="2"/>
          </rPr>
          <t xml:space="preserve">
OCUPADO POR MARA </t>
        </r>
      </text>
    </comment>
    <comment ref="A29" authorId="0" shapeId="0">
      <text>
        <r>
          <rPr>
            <b/>
            <sz val="9"/>
            <color indexed="81"/>
            <rFont val="Tahoma"/>
            <family val="2"/>
          </rPr>
          <t>OFICILIA MAYOR:</t>
        </r>
        <r>
          <rPr>
            <sz val="9"/>
            <color indexed="81"/>
            <rFont val="Tahoma"/>
            <family val="2"/>
          </rPr>
          <t xml:space="preserve">
OCUPADO POR LUIS ALBERTO </t>
        </r>
      </text>
    </comment>
    <comment ref="A33" authorId="0" shapeId="0">
      <text>
        <r>
          <rPr>
            <b/>
            <sz val="9"/>
            <color indexed="81"/>
            <rFont val="Tahoma"/>
            <family val="2"/>
          </rPr>
          <t>OFICILIA MAYOR:</t>
        </r>
        <r>
          <rPr>
            <sz val="9"/>
            <color indexed="81"/>
            <rFont val="Tahoma"/>
            <family val="2"/>
          </rPr>
          <t xml:space="preserve">
ESTA OCUPADA POR JAZMIN </t>
        </r>
      </text>
    </comment>
    <comment ref="A35" authorId="0" shapeId="0">
      <text>
        <r>
          <rPr>
            <b/>
            <sz val="9"/>
            <color indexed="81"/>
            <rFont val="Tahoma"/>
            <family val="2"/>
          </rPr>
          <t>OFICILIA MAYOR:</t>
        </r>
        <r>
          <rPr>
            <sz val="9"/>
            <color indexed="81"/>
            <rFont val="Tahoma"/>
            <family val="2"/>
          </rPr>
          <t xml:space="preserve">
EVRISTO </t>
        </r>
      </text>
    </comment>
    <comment ref="A52" authorId="0" shapeId="0">
      <text>
        <r>
          <rPr>
            <b/>
            <sz val="9"/>
            <color indexed="81"/>
            <rFont val="Tahoma"/>
            <family val="2"/>
          </rPr>
          <t>OFICILIA MAYOR:</t>
        </r>
        <r>
          <rPr>
            <sz val="9"/>
            <color indexed="81"/>
            <rFont val="Tahoma"/>
            <family val="2"/>
          </rPr>
          <t xml:space="preserve">
ESTA OCUPADA POR LIZ </t>
        </r>
      </text>
    </comment>
    <comment ref="J80" authorId="0" shapeId="0">
      <text>
        <r>
          <rPr>
            <b/>
            <sz val="9"/>
            <color indexed="81"/>
            <rFont val="Tahoma"/>
            <family val="2"/>
          </rPr>
          <t>OFICILIA MAYOR:</t>
        </r>
        <r>
          <rPr>
            <sz val="9"/>
            <color indexed="81"/>
            <rFont val="Tahoma"/>
            <family val="2"/>
          </rPr>
          <t xml:space="preserve">
luis sergio</t>
        </r>
      </text>
    </comment>
    <comment ref="A81" authorId="0" shapeId="0">
      <text>
        <r>
          <rPr>
            <b/>
            <sz val="9"/>
            <color indexed="81"/>
            <rFont val="Tahoma"/>
            <family val="2"/>
          </rPr>
          <t>OFICILIA MAYOR:</t>
        </r>
        <r>
          <rPr>
            <sz val="9"/>
            <color indexed="81"/>
            <rFont val="Tahoma"/>
            <family val="2"/>
          </rPr>
          <t xml:space="preserve">
ESTA OCUPADA POR ALESSANDRA </t>
        </r>
      </text>
    </comment>
    <comment ref="A82" authorId="0" shapeId="0">
      <text>
        <r>
          <rPr>
            <b/>
            <sz val="9"/>
            <color indexed="81"/>
            <rFont val="Tahoma"/>
            <family val="2"/>
          </rPr>
          <t>OFICILIA MAYOR:</t>
        </r>
        <r>
          <rPr>
            <sz val="9"/>
            <color indexed="81"/>
            <rFont val="Tahoma"/>
            <family val="2"/>
          </rPr>
          <t xml:space="preserve">
ALFREDO </t>
        </r>
      </text>
    </comment>
    <comment ref="A84" authorId="0" shapeId="0">
      <text>
        <r>
          <rPr>
            <b/>
            <sz val="9"/>
            <color indexed="81"/>
            <rFont val="Tahoma"/>
            <family val="2"/>
          </rPr>
          <t>OFICILIA MAYOR:</t>
        </r>
        <r>
          <rPr>
            <sz val="9"/>
            <color indexed="81"/>
            <rFont val="Tahoma"/>
            <family val="2"/>
          </rPr>
          <t xml:space="preserve">
ESTA OCUPADA POR GREGORIO </t>
        </r>
      </text>
    </comment>
    <comment ref="A94" authorId="0" shapeId="0">
      <text>
        <r>
          <rPr>
            <b/>
            <sz val="9"/>
            <color indexed="81"/>
            <rFont val="Tahoma"/>
            <family val="2"/>
          </rPr>
          <t>OFICILIA MAYOR:</t>
        </r>
        <r>
          <rPr>
            <sz val="9"/>
            <color indexed="81"/>
            <rFont val="Tahoma"/>
            <family val="2"/>
          </rPr>
          <t xml:space="preserve">
PRICILIA </t>
        </r>
      </text>
    </comment>
    <comment ref="A135" authorId="0" shapeId="0">
      <text>
        <r>
          <rPr>
            <b/>
            <sz val="9"/>
            <color indexed="81"/>
            <rFont val="Tahoma"/>
            <family val="2"/>
          </rPr>
          <t>OFICILIA MAYOR:</t>
        </r>
        <r>
          <rPr>
            <sz val="9"/>
            <color indexed="81"/>
            <rFont val="Tahoma"/>
            <family val="2"/>
          </rPr>
          <t xml:space="preserve">
ES JAVIER GARCIA </t>
        </r>
      </text>
    </comment>
    <comment ref="A143" authorId="0" shapeId="0">
      <text>
        <r>
          <rPr>
            <b/>
            <sz val="9"/>
            <color indexed="81"/>
            <rFont val="Tahoma"/>
            <family val="2"/>
          </rPr>
          <t>OFICILIA MAYOR:</t>
        </r>
        <r>
          <rPr>
            <sz val="9"/>
            <color indexed="81"/>
            <rFont val="Tahoma"/>
            <family val="2"/>
          </rPr>
          <t xml:space="preserve">
CIRILO</t>
        </r>
      </text>
    </comment>
    <comment ref="A144" authorId="0" shapeId="0">
      <text>
        <r>
          <rPr>
            <b/>
            <sz val="9"/>
            <color indexed="81"/>
            <rFont val="Tahoma"/>
            <family val="2"/>
          </rPr>
          <t>OFICILIA MAYOR:</t>
        </r>
        <r>
          <rPr>
            <sz val="9"/>
            <color indexed="81"/>
            <rFont val="Tahoma"/>
            <family val="2"/>
          </rPr>
          <t xml:space="preserve">
ALFREDO</t>
        </r>
      </text>
    </comment>
    <comment ref="A145" authorId="0" shapeId="0">
      <text>
        <r>
          <rPr>
            <b/>
            <sz val="9"/>
            <color indexed="81"/>
            <rFont val="Tahoma"/>
            <family val="2"/>
          </rPr>
          <t>OFICILIA MAYOR:</t>
        </r>
        <r>
          <rPr>
            <sz val="9"/>
            <color indexed="81"/>
            <rFont val="Tahoma"/>
            <family val="2"/>
          </rPr>
          <t xml:space="preserve">
ROBERTO</t>
        </r>
      </text>
    </comment>
    <comment ref="A146" authorId="0" shapeId="0">
      <text>
        <r>
          <rPr>
            <b/>
            <sz val="9"/>
            <color indexed="81"/>
            <rFont val="Tahoma"/>
            <family val="2"/>
          </rPr>
          <t>OFICILIA MAYOR:</t>
        </r>
        <r>
          <rPr>
            <sz val="9"/>
            <color indexed="81"/>
            <rFont val="Tahoma"/>
            <family val="2"/>
          </rPr>
          <t xml:space="preserve">
ALEJANDRO</t>
        </r>
      </text>
    </comment>
    <comment ref="A147" authorId="0" shapeId="0">
      <text>
        <r>
          <rPr>
            <b/>
            <sz val="9"/>
            <color indexed="81"/>
            <rFont val="Tahoma"/>
            <family val="2"/>
          </rPr>
          <t>OFICILIA MAYOR:</t>
        </r>
        <r>
          <rPr>
            <sz val="9"/>
            <color indexed="81"/>
            <rFont val="Tahoma"/>
            <family val="2"/>
          </rPr>
          <t xml:space="preserve">
OMAR</t>
        </r>
      </text>
    </comment>
    <comment ref="A148" authorId="0" shapeId="0">
      <text>
        <r>
          <rPr>
            <b/>
            <sz val="9"/>
            <color indexed="81"/>
            <rFont val="Tahoma"/>
            <family val="2"/>
          </rPr>
          <t>OFICILIA MAYOR:</t>
        </r>
        <r>
          <rPr>
            <sz val="9"/>
            <color indexed="81"/>
            <rFont val="Tahoma"/>
            <family val="2"/>
          </rPr>
          <t xml:space="preserve">
JOSE GUADALUPE </t>
        </r>
      </text>
    </comment>
    <comment ref="A149" authorId="0" shapeId="0">
      <text>
        <r>
          <rPr>
            <b/>
            <sz val="9"/>
            <color indexed="81"/>
            <rFont val="Tahoma"/>
            <family val="2"/>
          </rPr>
          <t>OFICILIA MAYOR:</t>
        </r>
        <r>
          <rPr>
            <sz val="9"/>
            <color indexed="81"/>
            <rFont val="Tahoma"/>
            <family val="2"/>
          </rPr>
          <t xml:space="preserve">
SERGIO GUZMAN</t>
        </r>
      </text>
    </comment>
    <comment ref="A150" authorId="0" shapeId="0">
      <text>
        <r>
          <rPr>
            <b/>
            <sz val="9"/>
            <color indexed="81"/>
            <rFont val="Tahoma"/>
            <family val="2"/>
          </rPr>
          <t>OFICILIA MAYOR:</t>
        </r>
        <r>
          <rPr>
            <sz val="9"/>
            <color indexed="81"/>
            <rFont val="Tahoma"/>
            <family val="2"/>
          </rPr>
          <t xml:space="preserve">
ELVIRA </t>
        </r>
      </text>
    </comment>
    <comment ref="B160" authorId="0" shapeId="0">
      <text>
        <r>
          <rPr>
            <b/>
            <sz val="9"/>
            <color indexed="81"/>
            <rFont val="Tahoma"/>
            <family val="2"/>
          </rPr>
          <t>OFICILIA MAYOR:</t>
        </r>
        <r>
          <rPr>
            <sz val="9"/>
            <color indexed="81"/>
            <rFont val="Tahoma"/>
            <family val="2"/>
          </rPr>
          <t xml:space="preserve">
DON RUBEN</t>
        </r>
      </text>
    </comment>
    <comment ref="B161" authorId="0" shapeId="0">
      <text>
        <r>
          <rPr>
            <b/>
            <sz val="9"/>
            <color indexed="81"/>
            <rFont val="Tahoma"/>
            <family val="2"/>
          </rPr>
          <t>OFICILIA MAYOR:</t>
        </r>
        <r>
          <rPr>
            <sz val="9"/>
            <color indexed="81"/>
            <rFont val="Tahoma"/>
            <family val="2"/>
          </rPr>
          <t xml:space="preserve">
DON ANGEL </t>
        </r>
      </text>
    </comment>
  </commentList>
</comments>
</file>

<file path=xl/sharedStrings.xml><?xml version="1.0" encoding="utf-8"?>
<sst xmlns="http://schemas.openxmlformats.org/spreadsheetml/2006/main" count="1714" uniqueCount="1171">
  <si>
    <t>Derechos</t>
  </si>
  <si>
    <t>Contribuciones de mejoras</t>
  </si>
  <si>
    <t>DESCRIPCIÓN</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</si>
  <si>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</si>
  <si>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</si>
  <si>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</si>
  <si>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</si>
  <si>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</si>
  <si>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</si>
  <si>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</si>
  <si>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</si>
  <si>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</si>
  <si>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</si>
  <si>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</si>
  <si>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</si>
  <si>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</si>
  <si>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</si>
  <si>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</si>
  <si>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</si>
  <si>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</si>
  <si>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</si>
  <si>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</si>
  <si>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</si>
  <si>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</si>
  <si>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</si>
  <si>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</si>
  <si>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</si>
  <si>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</si>
  <si>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</si>
  <si>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</si>
  <si>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</si>
  <si>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</si>
  <si>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</si>
  <si>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</si>
  <si>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</si>
  <si>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</si>
  <si>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</si>
  <si>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</si>
  <si>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</si>
  <si>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</si>
  <si>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</si>
  <si>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</si>
  <si>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</si>
  <si>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</si>
  <si>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</si>
  <si>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</si>
  <si>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</si>
  <si>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</si>
  <si>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</si>
  <si>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</si>
  <si>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</si>
  <si>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</si>
  <si>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</si>
  <si>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</si>
  <si>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</si>
  <si>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</si>
  <si>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</si>
  <si>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</si>
  <si>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</si>
  <si>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</si>
  <si>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</si>
  <si>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</si>
  <si>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</si>
  <si>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</si>
  <si>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</si>
  <si>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</si>
  <si>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</si>
  <si>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</si>
  <si>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</si>
  <si>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</si>
  <si>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</si>
  <si>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</si>
  <si>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</si>
  <si>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</si>
  <si>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</si>
  <si>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</si>
  <si>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</si>
  <si>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</si>
  <si>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</si>
  <si>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</si>
  <si>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</si>
  <si>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</si>
  <si>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</si>
  <si>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</si>
  <si>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</si>
  <si>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</si>
  <si>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</si>
  <si>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</si>
  <si>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</si>
  <si>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</si>
  <si>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</si>
  <si>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</si>
  <si>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</si>
  <si>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</si>
  <si>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</si>
  <si>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</si>
  <si>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</si>
  <si>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</si>
  <si>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</si>
  <si>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</si>
  <si>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</si>
  <si>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</si>
  <si>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</si>
  <si>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</si>
  <si>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</si>
  <si>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</si>
  <si>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</si>
  <si>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</si>
  <si>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</si>
  <si>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</si>
  <si>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</si>
  <si>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</si>
  <si>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</si>
  <si>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</si>
  <si>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</si>
  <si>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</si>
  <si>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</si>
  <si>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</si>
  <si>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</si>
  <si>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</si>
  <si>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</si>
  <si>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</si>
  <si>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</si>
  <si>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</si>
  <si>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</si>
  <si>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</si>
  <si>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</si>
  <si>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</si>
  <si>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</si>
  <si>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</si>
  <si>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</si>
  <si>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</si>
  <si>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</si>
  <si>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</si>
  <si>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</si>
  <si>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</si>
  <si>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</si>
  <si>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</si>
  <si>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</si>
  <si>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</si>
  <si>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</si>
  <si>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</si>
  <si>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</si>
  <si>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</si>
  <si>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</si>
  <si>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</si>
  <si>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</si>
  <si>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</si>
  <si>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</si>
  <si>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</si>
  <si>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</si>
  <si>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</si>
  <si>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</si>
  <si>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</si>
  <si>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</si>
  <si>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</si>
  <si>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</si>
  <si>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</si>
  <si>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</si>
  <si>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</si>
  <si>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</si>
  <si>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</si>
  <si>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</si>
  <si>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</si>
  <si>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</si>
  <si>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</si>
  <si>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</si>
  <si>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</si>
  <si>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</si>
  <si>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</si>
  <si>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</si>
  <si>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</si>
  <si>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</si>
  <si>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</si>
  <si>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</si>
  <si>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</si>
  <si>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</si>
  <si>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</si>
  <si>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</si>
  <si>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</si>
  <si>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</si>
  <si>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</si>
  <si>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</si>
  <si>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</si>
  <si>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</si>
  <si>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</si>
  <si>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</si>
  <si>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</si>
  <si>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</si>
  <si>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</si>
  <si>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</si>
  <si>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</si>
  <si>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</si>
  <si>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</si>
  <si>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</si>
  <si>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</si>
  <si>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</si>
  <si>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</si>
  <si>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</si>
  <si>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</si>
  <si>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</si>
  <si>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</si>
  <si>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</si>
  <si>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</si>
  <si>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</si>
  <si>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</si>
  <si>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</si>
  <si>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</si>
  <si>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</si>
  <si>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</si>
  <si>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</si>
  <si>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</si>
  <si>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</si>
  <si>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</si>
  <si>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</si>
  <si>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</si>
  <si>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</si>
  <si>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</si>
  <si>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</si>
  <si>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</si>
  <si>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</si>
  <si>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</si>
  <si>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</si>
  <si>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</si>
  <si>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</si>
  <si>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</si>
  <si>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</si>
  <si>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</si>
  <si>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</si>
  <si>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</si>
  <si>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</si>
  <si>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</si>
  <si>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</si>
  <si>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</si>
  <si>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</si>
  <si>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</si>
  <si>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</si>
  <si>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</si>
  <si>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</si>
  <si>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</si>
  <si>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</si>
  <si>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</si>
  <si>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</si>
  <si>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</si>
  <si>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</si>
  <si>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</si>
  <si>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</si>
  <si>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</si>
  <si>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</si>
  <si>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</si>
  <si>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</si>
  <si>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</si>
  <si>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</si>
  <si>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</si>
  <si>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</si>
  <si>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</si>
  <si>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</si>
  <si>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</si>
  <si>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</si>
  <si>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</si>
  <si>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</si>
  <si>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</si>
  <si>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</si>
  <si>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</si>
  <si>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</si>
  <si>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</si>
  <si>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</si>
  <si>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</si>
  <si>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</si>
  <si>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</si>
  <si>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</si>
  <si>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</si>
  <si>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</si>
  <si>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</si>
  <si>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</si>
  <si>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</si>
  <si>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</si>
  <si>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</si>
  <si>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</si>
  <si>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</si>
  <si>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</si>
  <si>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</si>
  <si>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</si>
  <si>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</si>
  <si>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</si>
  <si>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</si>
  <si>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</si>
  <si>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</si>
  <si>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</si>
  <si>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</si>
  <si>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</si>
  <si>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</si>
  <si>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</si>
  <si>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</si>
  <si>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</si>
  <si>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</si>
  <si>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</si>
  <si>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</si>
  <si>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</si>
  <si>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</si>
  <si>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</si>
  <si>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</si>
  <si>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</si>
  <si>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</si>
  <si>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</si>
  <si>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</si>
  <si>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</si>
  <si>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</si>
  <si>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</si>
  <si>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</si>
  <si>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</si>
  <si>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</si>
  <si>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</si>
  <si>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</si>
  <si>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</si>
  <si>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</si>
  <si>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</si>
  <si>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</si>
  <si>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</si>
  <si>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</si>
  <si>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</si>
  <si>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</si>
  <si>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</si>
  <si>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</si>
  <si>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</si>
  <si>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</si>
  <si>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</si>
  <si>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</si>
  <si>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</si>
  <si>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</si>
  <si>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</si>
  <si>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</si>
  <si>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</si>
  <si>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</si>
  <si>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</si>
  <si>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</si>
  <si>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</si>
  <si>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</si>
  <si>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</si>
  <si>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</si>
  <si>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</si>
  <si>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</si>
  <si>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</si>
  <si>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</si>
  <si>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</si>
  <si>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</si>
  <si>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</si>
  <si>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</si>
  <si>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</si>
  <si>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</si>
  <si>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</si>
  <si>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</si>
  <si>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</si>
  <si>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</si>
  <si>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</si>
  <si>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</si>
  <si>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</si>
  <si>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</si>
  <si>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</si>
  <si>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</si>
  <si>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</si>
  <si>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</si>
  <si>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</si>
  <si>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</si>
  <si>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</si>
  <si>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</si>
  <si>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</si>
  <si>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</si>
  <si>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</si>
  <si>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</si>
  <si>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</si>
  <si>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</si>
  <si>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</si>
  <si>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</si>
  <si>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</si>
  <si>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</si>
  <si>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</si>
  <si>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</si>
  <si>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</si>
  <si>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</si>
  <si>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</si>
  <si>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</si>
  <si>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</si>
  <si>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</si>
  <si>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</si>
  <si>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</si>
  <si>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</si>
  <si>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</si>
  <si>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</si>
  <si>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</si>
  <si>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</si>
  <si>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</si>
  <si>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</si>
  <si>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</si>
  <si>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</si>
  <si>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</si>
  <si>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</si>
  <si>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</si>
  <si>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</si>
  <si>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</si>
  <si>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</si>
  <si>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</si>
  <si>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</si>
  <si>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</si>
  <si>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</si>
  <si>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</si>
  <si>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</si>
  <si>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</si>
  <si>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</si>
  <si>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</si>
  <si>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</si>
  <si>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</si>
  <si>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</si>
  <si>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</si>
  <si>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</si>
  <si>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</si>
  <si>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</si>
  <si>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</si>
  <si>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</si>
  <si>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</si>
  <si>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</si>
  <si>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</si>
  <si>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</si>
  <si>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</si>
  <si>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</si>
  <si>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</si>
  <si>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</si>
  <si>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</si>
  <si>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</si>
  <si>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</si>
  <si>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</si>
  <si>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</si>
  <si>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</si>
  <si>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</si>
  <si>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</si>
  <si>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</si>
  <si>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</si>
  <si>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</si>
  <si>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</si>
  <si>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</si>
  <si>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</si>
  <si>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</si>
  <si>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</si>
  <si>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</si>
  <si>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</si>
  <si>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</si>
  <si>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</si>
  <si>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</si>
  <si>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</si>
  <si>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</si>
  <si>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</si>
  <si>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</si>
  <si>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</si>
  <si>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</si>
  <si>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</si>
  <si>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</si>
  <si>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</si>
  <si>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</si>
  <si>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</si>
  <si>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</si>
  <si>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</si>
  <si>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</si>
  <si>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</si>
  <si>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</si>
  <si>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</si>
  <si>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</si>
  <si>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</si>
  <si>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</si>
  <si>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</si>
  <si>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</si>
  <si>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</si>
  <si>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</si>
  <si>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</si>
  <si>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</si>
  <si>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</si>
  <si>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</si>
  <si>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</si>
  <si>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</si>
  <si>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</si>
  <si>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</si>
  <si>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</si>
  <si>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</si>
  <si>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</si>
  <si>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</si>
  <si>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</si>
  <si>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</si>
  <si>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</si>
  <si>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</si>
  <si>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</si>
  <si>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</si>
  <si>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</si>
  <si>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</si>
  <si>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</si>
  <si>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</si>
  <si>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</si>
  <si>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</si>
  <si>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</si>
  <si>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</si>
  <si>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</si>
  <si>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</si>
  <si>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</si>
  <si>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</si>
  <si>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</si>
  <si>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</si>
  <si>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</si>
  <si>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</si>
  <si>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</si>
  <si>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</si>
  <si>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</si>
  <si>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</si>
  <si>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</si>
  <si>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</si>
  <si>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</si>
  <si>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</si>
  <si>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</si>
  <si>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</si>
  <si>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</si>
  <si>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</si>
  <si>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</si>
  <si>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</si>
  <si>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</si>
  <si>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</si>
  <si>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</si>
  <si>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</si>
  <si>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</si>
  <si>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</si>
  <si>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</si>
  <si>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</si>
  <si>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</si>
  <si>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</si>
  <si>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</si>
  <si>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</si>
  <si>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</si>
  <si>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</si>
  <si>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</si>
  <si>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</si>
  <si>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</si>
  <si>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</si>
  <si>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</si>
  <si>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</si>
  <si>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</si>
  <si>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</si>
  <si>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</si>
  <si>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</si>
  <si>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</si>
  <si>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</si>
  <si>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</si>
  <si>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</si>
  <si>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</si>
  <si>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</si>
  <si>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</si>
  <si>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</si>
  <si>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</si>
  <si>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</si>
  <si>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</si>
  <si>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</si>
  <si>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</si>
  <si>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</si>
  <si>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</si>
  <si>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</si>
  <si>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</si>
  <si>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</si>
  <si>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</si>
  <si>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</si>
  <si>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</si>
  <si>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</si>
  <si>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</si>
  <si>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</si>
  <si>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</si>
  <si>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</si>
  <si>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</si>
  <si>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</si>
  <si>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</si>
  <si>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</si>
  <si>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</si>
  <si>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</si>
  <si>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</si>
  <si>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</si>
  <si>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</si>
  <si>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</si>
  <si>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</si>
  <si>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</si>
  <si>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</si>
  <si>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</si>
  <si>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</si>
  <si>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</si>
  <si>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</si>
  <si>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</si>
  <si>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</si>
  <si>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</si>
  <si>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</si>
  <si>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</si>
  <si>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</si>
  <si>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</si>
  <si>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</si>
  <si>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</si>
  <si>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</si>
  <si>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</si>
  <si>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</si>
  <si>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</si>
  <si>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</si>
  <si>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</si>
  <si>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</si>
  <si>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</si>
  <si>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</si>
  <si>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</si>
  <si>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</si>
  <si>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</si>
  <si>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</si>
  <si>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</si>
  <si>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</si>
  <si>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</si>
  <si>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</si>
  <si>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</si>
  <si>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</si>
  <si>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</si>
  <si>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</si>
  <si>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</si>
  <si>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</si>
  <si>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</si>
  <si>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</si>
  <si>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</si>
  <si>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</si>
  <si>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</si>
  <si>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</si>
  <si>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</si>
  <si>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</si>
  <si>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</si>
  <si>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</si>
  <si>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</si>
  <si>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</si>
  <si>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</si>
  <si>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</si>
  <si>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</si>
  <si>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</si>
  <si>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</si>
  <si>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</si>
  <si>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</si>
  <si>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</si>
  <si>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</si>
  <si>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</si>
  <si>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</si>
  <si>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</si>
  <si>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</si>
  <si>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</si>
  <si>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</si>
  <si>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</si>
  <si>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</si>
  <si>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</si>
  <si>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</si>
  <si>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</si>
  <si>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</si>
  <si>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</si>
  <si>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</si>
  <si>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</si>
  <si>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</si>
  <si>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</si>
  <si>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</si>
  <si>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</si>
  <si>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</si>
  <si>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</si>
  <si>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</si>
  <si>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</si>
  <si>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</si>
  <si>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</si>
  <si>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</si>
  <si>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</si>
  <si>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</si>
  <si>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</si>
  <si>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</si>
  <si>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</si>
  <si>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</si>
  <si>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</si>
  <si>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</si>
  <si>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</si>
  <si>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</si>
  <si>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</si>
  <si>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</si>
  <si>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</si>
  <si>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</si>
  <si>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</si>
  <si>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</si>
  <si>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</si>
  <si>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</si>
  <si>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</si>
  <si>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</si>
  <si>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</si>
  <si>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</si>
  <si>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</si>
  <si>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</si>
  <si>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</si>
  <si>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</si>
  <si>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</si>
  <si>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</si>
  <si>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</si>
  <si>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</si>
  <si>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</si>
  <si>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</si>
  <si>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</si>
  <si>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</si>
  <si>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</si>
  <si>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</si>
  <si>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</si>
  <si>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</si>
  <si>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</si>
  <si>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</si>
  <si>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</si>
  <si>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</si>
  <si>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</si>
  <si>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</si>
  <si>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</si>
  <si>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</si>
  <si>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</si>
  <si>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</si>
  <si>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</si>
  <si>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</si>
  <si>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</si>
  <si>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</si>
  <si>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</si>
  <si>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</si>
  <si>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</si>
  <si>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</si>
  <si>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</si>
  <si>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</si>
  <si>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</si>
  <si>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</si>
  <si>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</si>
  <si>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</si>
  <si>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</si>
  <si>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</si>
  <si>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</si>
  <si>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</si>
  <si>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</si>
  <si>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</si>
  <si>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</si>
  <si>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</si>
  <si>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</si>
  <si>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</si>
  <si>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</si>
  <si>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</si>
  <si>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</si>
  <si>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</si>
  <si>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</si>
  <si>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</si>
  <si>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</si>
  <si>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</si>
  <si>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</si>
  <si>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</si>
  <si>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</si>
  <si>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</si>
  <si>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</si>
  <si>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TOTAL ANUAL</t>
  </si>
  <si>
    <t>PARTICIPACIONES FEDERALES</t>
  </si>
  <si>
    <t>PARTICIPACIONES ESTATALES</t>
  </si>
  <si>
    <t xml:space="preserve">OTROS RECURSOS </t>
  </si>
  <si>
    <t>Otros Convenios</t>
  </si>
  <si>
    <t>RECURSOS FISCALES</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</si>
  <si>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</si>
  <si>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</si>
  <si>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</si>
  <si>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</si>
  <si>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</si>
  <si>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</si>
  <si>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</si>
  <si>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</si>
  <si>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</si>
  <si>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</si>
  <si>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</si>
  <si>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</si>
  <si>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</si>
  <si>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</si>
  <si>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</si>
  <si>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</si>
  <si>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</si>
  <si>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</si>
  <si>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</si>
  <si>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</si>
  <si>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</si>
  <si>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</si>
  <si>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</si>
  <si>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</si>
  <si>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</si>
  <si>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</si>
  <si>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</si>
  <si>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</si>
  <si>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</si>
  <si>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</si>
  <si>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</si>
  <si>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</si>
  <si>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</si>
  <si>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</si>
  <si>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</si>
  <si>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</si>
  <si>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</si>
  <si>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</si>
  <si>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</si>
  <si>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</si>
  <si>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</si>
  <si>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</si>
  <si>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</si>
  <si>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</si>
  <si>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</si>
  <si>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</si>
  <si>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</si>
  <si>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</si>
  <si>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</si>
  <si>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</si>
  <si>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</si>
  <si>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</si>
  <si>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</si>
  <si>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</si>
  <si>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</si>
  <si>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</si>
  <si>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</si>
  <si>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</si>
  <si>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</si>
  <si>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</si>
  <si>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</si>
  <si>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</si>
  <si>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</si>
  <si>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</si>
  <si>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</si>
  <si>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</si>
  <si>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</si>
  <si>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</si>
  <si>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</si>
  <si>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</si>
  <si>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</si>
  <si>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</si>
  <si>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</si>
  <si>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</si>
  <si>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</si>
  <si>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</si>
  <si>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</si>
  <si>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</si>
  <si>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</si>
  <si>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</si>
  <si>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</si>
  <si>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</si>
  <si>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</si>
  <si>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</si>
  <si>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</si>
  <si>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</si>
  <si>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</si>
  <si>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</si>
  <si>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</si>
  <si>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</si>
  <si>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</si>
  <si>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</si>
  <si>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</si>
  <si>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</si>
  <si>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</si>
  <si>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</si>
  <si>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</si>
  <si>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</si>
  <si>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</si>
  <si>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</si>
  <si>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</si>
  <si>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</si>
  <si>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</si>
  <si>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</si>
  <si>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</si>
  <si>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</si>
  <si>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</si>
  <si>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</si>
  <si>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</si>
  <si>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</si>
  <si>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</si>
  <si>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</si>
  <si>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</si>
  <si>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</si>
  <si>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</si>
  <si>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</si>
  <si>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</si>
  <si>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</si>
  <si>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</si>
  <si>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</si>
  <si>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</si>
  <si>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</si>
  <si>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</si>
  <si>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</si>
  <si>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</si>
  <si>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</si>
  <si>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</si>
  <si>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</si>
  <si>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</si>
  <si>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</si>
  <si>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</si>
  <si>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</si>
  <si>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</si>
  <si>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</si>
  <si>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</si>
  <si>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</si>
  <si>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</si>
  <si>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</si>
  <si>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</si>
  <si>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</si>
  <si>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</si>
  <si>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</si>
  <si>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</si>
  <si>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</si>
  <si>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</si>
  <si>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</si>
  <si>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</si>
  <si>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</si>
  <si>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</si>
  <si>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</si>
  <si>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</si>
  <si>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</si>
  <si>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</si>
  <si>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</si>
  <si>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</si>
  <si>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</si>
  <si>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</si>
  <si>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</si>
  <si>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</si>
  <si>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</si>
  <si>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</si>
  <si>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</si>
  <si>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</si>
  <si>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</si>
  <si>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</si>
  <si>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</si>
  <si>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</si>
  <si>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</si>
  <si>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</si>
  <si>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</si>
  <si>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</si>
  <si>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</si>
  <si>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</si>
  <si>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</si>
  <si>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</si>
  <si>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</si>
  <si>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</si>
  <si>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</si>
  <si>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</si>
  <si>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</si>
  <si>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</si>
  <si>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</si>
  <si>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</si>
  <si>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</si>
  <si>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</si>
  <si>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</si>
  <si>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</si>
  <si>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</si>
  <si>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</si>
  <si>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</si>
  <si>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</si>
  <si>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</si>
  <si>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</si>
  <si>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</si>
  <si>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</si>
  <si>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</si>
  <si>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</si>
  <si>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</si>
  <si>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</si>
  <si>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</si>
  <si>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</si>
  <si>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</si>
  <si>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</si>
  <si>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</si>
  <si>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</si>
  <si>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</si>
  <si>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</si>
  <si>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</si>
  <si>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</si>
  <si>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</si>
  <si>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</si>
  <si>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</si>
  <si>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</si>
  <si>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</si>
  <si>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</si>
  <si>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</si>
  <si>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</si>
  <si>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</si>
  <si>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</si>
  <si>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</si>
  <si>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</si>
  <si>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</si>
  <si>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</si>
  <si>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</si>
  <si>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</si>
  <si>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</si>
  <si>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</si>
  <si>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</si>
  <si>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</si>
  <si>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</si>
  <si>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</si>
  <si>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</si>
  <si>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</si>
  <si>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</si>
  <si>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</si>
  <si>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</si>
  <si>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</si>
  <si>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</si>
  <si>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</si>
  <si>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</si>
  <si>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</si>
  <si>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</si>
  <si>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</si>
  <si>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</si>
  <si>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</si>
  <si>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</si>
  <si>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</si>
  <si>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</si>
  <si>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</si>
  <si>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</si>
  <si>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</si>
  <si>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</si>
  <si>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</si>
  <si>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</si>
  <si>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</si>
  <si>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</si>
  <si>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</si>
  <si>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</si>
  <si>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</si>
  <si>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</si>
  <si>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</si>
  <si>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</si>
  <si>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</si>
  <si>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</si>
  <si>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</si>
  <si>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</si>
  <si>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</si>
  <si>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</si>
  <si>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</si>
  <si>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</si>
  <si>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</si>
  <si>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</si>
  <si>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</si>
  <si>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</si>
  <si>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</si>
  <si>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</si>
  <si>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</si>
  <si>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</si>
  <si>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</si>
  <si>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</si>
  <si>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</si>
  <si>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</si>
  <si>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</si>
  <si>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</si>
  <si>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 xml:space="preserve">PRESIDENTE MUNICIPAL </t>
  </si>
  <si>
    <t>PLANTILLA DE PERSONAL DE CARÁCTER PERMANENTE 2018</t>
  </si>
  <si>
    <t xml:space="preserve">NOMBRE DE LA PLAZA </t>
  </si>
  <si>
    <t xml:space="preserve">PROGRAMA PRESUPUESTARIO </t>
  </si>
  <si>
    <t>ADSCRIPCION DE LA PLAZA</t>
  </si>
  <si>
    <t>NO. DE PLAZAS</t>
  </si>
  <si>
    <t xml:space="preserve">MESES </t>
  </si>
  <si>
    <t xml:space="preserve">SUELDO BASE </t>
  </si>
  <si>
    <t xml:space="preserve">PRIMAS POR AÑOS DE SERVIDORES EFECTIVOS PRESTADOS </t>
  </si>
  <si>
    <t>PRIMA VACACIONAL</t>
  </si>
  <si>
    <t>GRATIFICACION DE FIN DE AÑO (AGUINALDO) PARTIDA 1322</t>
  </si>
  <si>
    <t xml:space="preserve">HORAS EXTRAORDINARIAS </t>
  </si>
  <si>
    <t>COMPENSACIONES (ESTIMULO AL SERVIDOR PUBLICO) PARTIDA 1715</t>
  </si>
  <si>
    <t xml:space="preserve">1611                           IMPACTO AL SALARIO EN EL TRANSCURSO DEL AÑO </t>
  </si>
  <si>
    <t xml:space="preserve">COSTO ANUAL DE LA PLAZA SIN IMPACTO AL SALARIO </t>
  </si>
  <si>
    <t xml:space="preserve">COSTO ANUAL DE LA PLAZA CON IMPACTO AL SALARIO </t>
  </si>
  <si>
    <t xml:space="preserve">Distribución en POAS </t>
  </si>
  <si>
    <t>MENSUAL</t>
  </si>
  <si>
    <t xml:space="preserve">QUINCENAL </t>
  </si>
  <si>
    <t xml:space="preserve">GOBERNACION </t>
  </si>
  <si>
    <t>programación 1</t>
  </si>
  <si>
    <t>AUXILIAR ADMINISTRATIVO</t>
  </si>
  <si>
    <t>SINDICO</t>
  </si>
  <si>
    <t xml:space="preserve">SECRETARIA </t>
  </si>
  <si>
    <t>SECRETARIO GENERAL</t>
  </si>
  <si>
    <t>ARCHIVISTA</t>
  </si>
  <si>
    <t>programación 3</t>
  </si>
  <si>
    <t>REGIDOR 1</t>
  </si>
  <si>
    <t>REGIDOR 2</t>
  </si>
  <si>
    <t>REGIDOR 3</t>
  </si>
  <si>
    <t>REGIDOR 4</t>
  </si>
  <si>
    <t>REGIDOR 5</t>
  </si>
  <si>
    <t>REGIDOR 6</t>
  </si>
  <si>
    <t>REGIDOR 7</t>
  </si>
  <si>
    <t>REGIDOR 8</t>
  </si>
  <si>
    <t>REGIDOR 9</t>
  </si>
  <si>
    <t>OFICIAL MAYOR ADMINISTRATIVO</t>
  </si>
  <si>
    <t>SECRETARIA</t>
  </si>
  <si>
    <t xml:space="preserve">DIRECTOR DE EDUCACION, CULTURA Y DEPORTES </t>
  </si>
  <si>
    <t xml:space="preserve">VELADOR </t>
  </si>
  <si>
    <t>DIRECTOR DEL JUZGADO MUNICIPAL</t>
  </si>
  <si>
    <t xml:space="preserve">DIRECTOR DE REGISTRO CIVIL </t>
  </si>
  <si>
    <t xml:space="preserve">DIRECTOR DE DESARROLLO SOCIAL </t>
  </si>
  <si>
    <t>DIRECTOR DEL JURIDICO</t>
  </si>
  <si>
    <t>DIRECTOR DE COMUNICACIÓN SOCIAL Y PARTICIPACION CIUDADANA</t>
  </si>
  <si>
    <t xml:space="preserve">DIRECTOR DE LA UNIDAD DE TRANSPARENCIA </t>
  </si>
  <si>
    <t xml:space="preserve">COORDINADOR  </t>
  </si>
  <si>
    <t>AUXILIAR DE INFORMATICA</t>
  </si>
  <si>
    <t>ENCARGADO DE HACIENDA MUNICIPAL</t>
  </si>
  <si>
    <t xml:space="preserve">HACIENDA MUNICIPAL </t>
  </si>
  <si>
    <t>programación  2</t>
  </si>
  <si>
    <t>AUXILIAR DE EGRESOS 1</t>
  </si>
  <si>
    <t>AUXILIAR DE EGRESOS 2</t>
  </si>
  <si>
    <t>AUXILIAR DE INGRESOS 1</t>
  </si>
  <si>
    <t>AUXILIAR DE INGRESOS 2</t>
  </si>
  <si>
    <t xml:space="preserve">DIRECTOR DE CATASTRO </t>
  </si>
  <si>
    <t>CONTRALOR</t>
  </si>
  <si>
    <t xml:space="preserve">DIRECTOR DE PADRON Y LICENCIAS </t>
  </si>
  <si>
    <t xml:space="preserve">INSPECTOR DE PADRON Y LICENCIAS </t>
  </si>
  <si>
    <t>DIRECTOR DE OBRAS PUBLICAS</t>
  </si>
  <si>
    <t xml:space="preserve">OBRAS PUBLICAS </t>
  </si>
  <si>
    <t>SUPERVISOR DE OBRA</t>
  </si>
  <si>
    <t>EMPEDRADOR</t>
  </si>
  <si>
    <t xml:space="preserve">ALBAÑIL </t>
  </si>
  <si>
    <t>DIRECTOR DE AGUA POTABLE</t>
  </si>
  <si>
    <t xml:space="preserve">SERVICIOS PUBLICOS </t>
  </si>
  <si>
    <t xml:space="preserve">AUXILIAR DE AGUA POTABLE A </t>
  </si>
  <si>
    <t>AUXILIAR DE AGUA POTABLE B</t>
  </si>
  <si>
    <t>AUXILIAR DE AGUA POTABLE C</t>
  </si>
  <si>
    <t>AUXILIAR DE AGUA POTABLE D</t>
  </si>
  <si>
    <t>AUXILIAR DE AGUA POPTABLE D</t>
  </si>
  <si>
    <t>OPERADOR DE PIPA</t>
  </si>
  <si>
    <t>AUXILIAR DE PLANTA DE TRATAMIENTO</t>
  </si>
  <si>
    <t>DIRECTOR DE DESARROLLO RURAL</t>
  </si>
  <si>
    <t>COORDINADOR</t>
  </si>
  <si>
    <t>PROYECTOS AGROPECUARIOS</t>
  </si>
  <si>
    <t xml:space="preserve">DIRECTOR DEL INSTITUTO DE LA MUJER Y DE LA JUVENTUD </t>
  </si>
  <si>
    <t xml:space="preserve">DIRECTOR DE ECOLOGIA, PROMOCION ECONOMICA Y TURISMO </t>
  </si>
  <si>
    <t>INSPECTOR DE ECOLOGIA</t>
  </si>
  <si>
    <t xml:space="preserve">ECOLOGIA </t>
  </si>
  <si>
    <t>ECO GUARDIAS</t>
  </si>
  <si>
    <t>PROMOTOR TURISTICO</t>
  </si>
  <si>
    <t>MEDICO</t>
  </si>
  <si>
    <t xml:space="preserve">SERVICIOS MEDICOS </t>
  </si>
  <si>
    <t>programación 4</t>
  </si>
  <si>
    <t>COORDINADOR DE PARAMEDICO</t>
  </si>
  <si>
    <t>PARAMEDICO</t>
  </si>
  <si>
    <t>PARAMEDICO MOTORIZADO</t>
  </si>
  <si>
    <t xml:space="preserve">ENFERMERA </t>
  </si>
  <si>
    <t xml:space="preserve">DIRECTOR DE SERVICIOS GENERALES </t>
  </si>
  <si>
    <t>CHOFER A</t>
  </si>
  <si>
    <t xml:space="preserve">CHOFER A </t>
  </si>
  <si>
    <t>CHOFER B</t>
  </si>
  <si>
    <t>CHOFER C</t>
  </si>
  <si>
    <t>MECANICO</t>
  </si>
  <si>
    <t>INSPECTOR DE ASEO PUBLICO</t>
  </si>
  <si>
    <t>AUXILIAR DE ASEO PUBLICO A</t>
  </si>
  <si>
    <t>AUXILIAR DE ASEO PUBLICO C</t>
  </si>
  <si>
    <t>AUXILIAR DE ASEO PUBLICO B</t>
  </si>
  <si>
    <t>AUXILIAR DE ALUMBRADO PUBLICO</t>
  </si>
  <si>
    <t>SUPERVISOR DE PARQUES Y JARDINES</t>
  </si>
  <si>
    <t>AUXILIAR DE PARQUES Y JARDINES A</t>
  </si>
  <si>
    <t>AUXILIAR DE PARQUES Y JARDINES B</t>
  </si>
  <si>
    <t>AUXILIAR DE PARQUES Y JARDINES C</t>
  </si>
  <si>
    <t>AUXILIAR DE PARQUES Y JARDINES D</t>
  </si>
  <si>
    <t>MANTENIMIENTO DE PANTEONES</t>
  </si>
  <si>
    <t xml:space="preserve">MANTENIMIENTO DE UNIDAD DEPORTIVA </t>
  </si>
  <si>
    <t>INTENDENTE A</t>
  </si>
  <si>
    <t>INTENDENTE B</t>
  </si>
  <si>
    <t>INTENDENTE C</t>
  </si>
  <si>
    <t>INTENDENTE D</t>
  </si>
  <si>
    <t xml:space="preserve">INSPECTOR DE GANADERIA </t>
  </si>
  <si>
    <t>COMISARIO</t>
  </si>
  <si>
    <t xml:space="preserve">SEGURIDAD PUBLICA </t>
  </si>
  <si>
    <t>POLICIA SEGUNDO</t>
  </si>
  <si>
    <t>POLICIA TERCERO</t>
  </si>
  <si>
    <t xml:space="preserve">POLICIA </t>
  </si>
  <si>
    <t>VIGILANTE</t>
  </si>
  <si>
    <t xml:space="preserve">DIRECTOR DE PROTECCION CIVIL </t>
  </si>
  <si>
    <t>PROTECCION CIVIL</t>
  </si>
  <si>
    <t xml:space="preserve">COORDINADOR DE BOMBEROS </t>
  </si>
  <si>
    <t>OFICIAL</t>
  </si>
  <si>
    <t>programación 5</t>
  </si>
  <si>
    <t>AGENTE DE VIALIDAD</t>
  </si>
  <si>
    <t xml:space="preserve">NOTA: SE HACE EL COMENTARIO, DEBIDO A LA INFLACION ANUAL DEL 4%, SE PROPONE HACER EL AUMENTO DE LO ANTERIOR AL IMPORTE DEL SULDO DEL PERSONAL DEL H. AYUNTAMIENTO DE JUANACATLAN, JALISCO. </t>
  </si>
  <si>
    <t>NUMERO DE PLAZA</t>
  </si>
  <si>
    <t>FORTA</t>
  </si>
  <si>
    <t>VIALIDAD Y TRANSITO</t>
  </si>
  <si>
    <t xml:space="preserve">TALLERISTAS </t>
  </si>
  <si>
    <t>EVENTUALES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</si>
</sst>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1" formatCode="_-* #,##0_-;\-* #,##0_-;_-* &quot;-&quot;_-;_-@_-"/>
    <numFmt numFmtId="44" formatCode="_-&quot;$&quot;* #,##0.00_-;\-&quot;$&quot;* #,##0.00_-;_-&quot;$&quot;* &quot;-&quot;??_-;_-@_-"/>
    <numFmt numFmtId="164" formatCode="000"/>
    <numFmt numFmtId="166" formatCode="_-[$€]* #,##0.00_-;\-[$€]* #,##0.00_-;_-[$€]* &quot;-&quot;??_-;_-@_-"/>
    <numFmt numFmtId="168" formatCode="0_ ;\-0\ "/>
  </numFmts>
  <fonts count="57"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sz val="11"/>
      <name val="Calibri"/>
      <family val="2"/>
      <scheme val="minor"/>
    </font>
    <font>
      <b/>
      <sz val="11"/>
      <color theme="0"/>
      <name val="Calibri"/>
      <family val="2"/>
    </font>
    <font>
      <b/>
      <sz val="10"/>
      <name val="Calibri"/>
      <family val="2"/>
      <scheme val="minor"/>
    </font>
    <font>
      <b/>
      <sz val="20"/>
      <color theme="1"/>
      <name val="Calibri"/>
      <family val="2"/>
      <scheme val="minor"/>
    </font>
    <font>
      <b/>
      <sz val="12"/>
      <color theme="0"/>
      <name val="Calibri"/>
      <family val="2"/>
    </font>
    <font>
      <sz val="10"/>
      <color theme="1"/>
      <name val="Arial"/>
      <family val="2"/>
    </font>
    <font>
      <b/>
      <sz val="10"/>
      <color theme="1"/>
      <name val="Arial"/>
      <family val="2"/>
    </font>
    <font>
      <b/>
      <sz val="10"/>
      <name val="Arial"/>
      <family val="2"/>
    </font>
    <font>
      <b/>
      <sz val="11"/>
      <color rgb="FFFF0000"/>
      <name val="Calibri"/>
      <family val="2"/>
      <scheme val="minor"/>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patternFill>
    </fill>
    <fill>
      <patternFill patternType="solid">
        <fgColor theme="9"/>
      </patternFill>
    </fill>
    <fill>
      <patternFill patternType="solid">
        <fgColor theme="9" tint="0.59999389629810485"/>
        <bgColor indexed="65"/>
      </patternFill>
    </fill>
  </fills>
  <borders count="10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style="medium">
        <color theme="0" tint="-0.499984740745262"/>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double">
        <color indexed="64"/>
      </bottom>
      <diagonal/>
    </border>
    <border>
      <left/>
      <right style="medium">
        <color indexed="64"/>
      </right>
      <top/>
      <bottom style="medium">
        <color indexed="64"/>
      </bottom>
      <diagonal/>
    </border>
  </borders>
  <cellStyleXfs count="3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7"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7"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7"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7"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7"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7" fillId="12" borderId="0" applyNumberFormat="0" applyBorder="0" applyAlignment="0" applyProtection="0"/>
    <xf numFmtId="166" fontId="2" fillId="0" borderId="0" applyFont="0" applyFill="0" applyBorder="0" applyAlignment="0" applyProtection="0"/>
    <xf numFmtId="44" fontId="24" fillId="0" borderId="0" applyFont="0" applyFill="0" applyBorder="0" applyAlignment="0" applyProtection="0"/>
    <xf numFmtId="0" fontId="2" fillId="0" borderId="0"/>
    <xf numFmtId="0" fontId="24" fillId="0" borderId="0"/>
    <xf numFmtId="0" fontId="20" fillId="0" borderId="0"/>
    <xf numFmtId="9" fontId="24"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4" fillId="24" borderId="0" applyNumberFormat="0" applyBorder="0" applyAlignment="0" applyProtection="0"/>
    <xf numFmtId="0" fontId="2" fillId="0" borderId="0"/>
  </cellStyleXfs>
  <cellXfs count="405">
    <xf numFmtId="0" fontId="0" fillId="0" borderId="0" xfId="0"/>
    <xf numFmtId="0" fontId="29" fillId="0" borderId="0" xfId="0" applyFont="1" applyFill="1" applyProtection="1"/>
    <xf numFmtId="42" fontId="30" fillId="13" borderId="13" xfId="24" applyNumberFormat="1" applyFont="1" applyFill="1" applyBorder="1" applyAlignment="1" applyProtection="1">
      <alignment vertical="center"/>
      <protection locked="0"/>
    </xf>
    <xf numFmtId="42" fontId="30" fillId="0" borderId="13" xfId="24" applyNumberFormat="1" applyFont="1" applyFill="1" applyBorder="1" applyAlignment="1" applyProtection="1">
      <alignment vertical="center"/>
      <protection locked="0"/>
    </xf>
    <xf numFmtId="42" fontId="30" fillId="0" borderId="14" xfId="24" applyNumberFormat="1" applyFont="1" applyFill="1" applyBorder="1" applyAlignment="1" applyProtection="1">
      <alignment vertical="center"/>
      <protection locked="0"/>
    </xf>
    <xf numFmtId="0" fontId="29" fillId="0" borderId="0" xfId="0" applyFont="1" applyFill="1" applyAlignment="1" applyProtection="1">
      <alignment horizontal="center"/>
    </xf>
    <xf numFmtId="0" fontId="29" fillId="0" borderId="15" xfId="0" applyFont="1" applyFill="1" applyBorder="1" applyAlignment="1" applyProtection="1">
      <alignment horizontal="center" vertical="center"/>
    </xf>
    <xf numFmtId="0" fontId="29" fillId="0" borderId="15" xfId="0" applyFont="1" applyFill="1" applyBorder="1" applyAlignment="1" applyProtection="1">
      <alignment vertical="center" wrapText="1"/>
    </xf>
    <xf numFmtId="3" fontId="29" fillId="0" borderId="15" xfId="0" applyNumberFormat="1" applyFont="1" applyFill="1" applyBorder="1" applyAlignment="1" applyProtection="1">
      <alignment vertical="center"/>
    </xf>
    <xf numFmtId="10" fontId="29" fillId="0" borderId="15" xfId="0" applyNumberFormat="1" applyFont="1" applyFill="1" applyBorder="1" applyAlignment="1" applyProtection="1">
      <alignment horizontal="center" vertical="center"/>
    </xf>
    <xf numFmtId="0" fontId="29" fillId="0" borderId="15" xfId="0" applyFont="1" applyFill="1" applyBorder="1" applyAlignment="1" applyProtection="1">
      <alignment vertical="center"/>
    </xf>
    <xf numFmtId="41" fontId="29" fillId="0" borderId="15" xfId="0" applyNumberFormat="1" applyFont="1" applyFill="1" applyBorder="1" applyAlignment="1" applyProtection="1">
      <alignment vertical="center"/>
    </xf>
    <xf numFmtId="41" fontId="29" fillId="0" borderId="0" xfId="0" applyNumberFormat="1" applyFont="1" applyFill="1" applyProtection="1"/>
    <xf numFmtId="9" fontId="29" fillId="0" borderId="0" xfId="0" applyNumberFormat="1" applyFont="1" applyFill="1" applyAlignment="1" applyProtection="1">
      <alignment horizontal="center" vertical="center"/>
    </xf>
    <xf numFmtId="0" fontId="28" fillId="0" borderId="0" xfId="0" applyFont="1" applyFill="1" applyProtection="1"/>
    <xf numFmtId="42" fontId="31" fillId="13" borderId="13" xfId="24" applyNumberFormat="1" applyFont="1" applyFill="1" applyBorder="1" applyAlignment="1" applyProtection="1">
      <alignment vertical="center"/>
      <protection locked="0"/>
    </xf>
    <xf numFmtId="42" fontId="31" fillId="0" borderId="13" xfId="24" applyNumberFormat="1" applyFont="1" applyFill="1" applyBorder="1" applyAlignment="1" applyProtection="1">
      <alignment vertical="center"/>
      <protection locked="0"/>
    </xf>
    <xf numFmtId="0" fontId="31" fillId="0" borderId="0" xfId="0" applyFont="1" applyFill="1" applyBorder="1" applyAlignment="1">
      <alignment vertical="center" wrapText="1"/>
    </xf>
    <xf numFmtId="168" fontId="31" fillId="14" borderId="1" xfId="0" applyNumberFormat="1" applyFont="1" applyFill="1" applyBorder="1" applyAlignment="1">
      <alignment horizontal="center" vertical="center"/>
    </xf>
    <xf numFmtId="168" fontId="31" fillId="14" borderId="2" xfId="0" applyNumberFormat="1" applyFont="1" applyFill="1" applyBorder="1" applyAlignment="1">
      <alignment horizontal="center" vertical="center"/>
    </xf>
    <xf numFmtId="0" fontId="31" fillId="14" borderId="1" xfId="0" applyFont="1" applyFill="1" applyBorder="1" applyAlignment="1">
      <alignment horizontal="left" vertical="center" wrapText="1"/>
    </xf>
    <xf numFmtId="0" fontId="31" fillId="14" borderId="3" xfId="0" applyFont="1" applyFill="1" applyBorder="1" applyAlignment="1">
      <alignment horizontal="left" vertical="center" wrapText="1"/>
    </xf>
    <xf numFmtId="0" fontId="0" fillId="0" borderId="0" xfId="0" applyFont="1" applyFill="1" applyProtection="1"/>
    <xf numFmtId="0" fontId="32" fillId="0" borderId="0" xfId="0" applyFont="1" applyFill="1" applyAlignment="1" applyProtection="1"/>
    <xf numFmtId="0" fontId="0" fillId="0" borderId="0" xfId="0" applyFont="1" applyFill="1" applyAlignment="1" applyProtection="1">
      <alignment horizontal="center"/>
    </xf>
    <xf numFmtId="3" fontId="0" fillId="0" borderId="15" xfId="0" applyNumberFormat="1" applyFont="1" applyFill="1" applyBorder="1" applyAlignment="1" applyProtection="1">
      <alignment vertical="center"/>
    </xf>
    <xf numFmtId="10" fontId="0" fillId="0" borderId="15" xfId="0" applyNumberFormat="1" applyFont="1" applyFill="1" applyBorder="1" applyAlignment="1" applyProtection="1">
      <alignment horizontal="center" vertical="center"/>
    </xf>
    <xf numFmtId="0" fontId="27" fillId="0" borderId="0" xfId="0" applyFont="1" applyFill="1" applyAlignment="1" applyProtection="1">
      <alignment horizontal="center"/>
    </xf>
    <xf numFmtId="41" fontId="0" fillId="0" borderId="15"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0" fontId="27" fillId="0" borderId="0" xfId="0" applyFont="1"/>
    <xf numFmtId="42" fontId="30" fillId="0" borderId="13" xfId="0" applyNumberFormat="1" applyFont="1" applyFill="1" applyBorder="1" applyAlignment="1" applyProtection="1">
      <alignment horizontal="center" vertical="center"/>
      <protection locked="0"/>
    </xf>
    <xf numFmtId="168" fontId="31" fillId="0" borderId="16" xfId="0" applyNumberFormat="1" applyFont="1" applyFill="1" applyBorder="1" applyAlignment="1" applyProtection="1">
      <alignment horizontal="center" vertical="center"/>
    </xf>
    <xf numFmtId="42" fontId="31" fillId="0" borderId="13" xfId="0" applyNumberFormat="1" applyFont="1" applyFill="1" applyBorder="1" applyAlignment="1" applyProtection="1">
      <alignment horizontal="center" vertical="center"/>
      <protection locked="0"/>
    </xf>
    <xf numFmtId="0" fontId="0" fillId="0" borderId="17" xfId="0" applyFill="1" applyBorder="1" applyAlignment="1" applyProtection="1">
      <alignment horizontal="right"/>
      <protection locked="0"/>
    </xf>
    <xf numFmtId="168" fontId="29" fillId="0" borderId="17" xfId="0" applyNumberFormat="1" applyFont="1" applyBorder="1" applyAlignment="1" applyProtection="1">
      <alignment horizontal="center" vertical="center"/>
      <protection locked="0"/>
    </xf>
    <xf numFmtId="0" fontId="29" fillId="0" borderId="17" xfId="0" applyFont="1" applyFill="1" applyBorder="1" applyAlignment="1" applyProtection="1">
      <alignment wrapText="1"/>
      <protection locked="0"/>
    </xf>
    <xf numFmtId="0" fontId="29" fillId="0" borderId="0" xfId="0" applyFont="1" applyFill="1" applyBorder="1" applyProtection="1"/>
    <xf numFmtId="168" fontId="30" fillId="0" borderId="0" xfId="0" applyNumberFormat="1" applyFont="1" applyFill="1" applyBorder="1" applyAlignment="1">
      <alignment horizontal="center" vertical="center"/>
    </xf>
    <xf numFmtId="0" fontId="31" fillId="0" borderId="16" xfId="24" applyFont="1" applyFill="1" applyBorder="1" applyAlignment="1" applyProtection="1">
      <alignment horizontal="center" vertical="center"/>
    </xf>
    <xf numFmtId="168" fontId="31" fillId="0" borderId="18" xfId="0" applyNumberFormat="1" applyFont="1" applyFill="1" applyBorder="1" applyAlignment="1" applyProtection="1">
      <alignment horizontal="center" vertical="center"/>
    </xf>
    <xf numFmtId="42" fontId="31" fillId="13" borderId="14" xfId="24" applyNumberFormat="1" applyFont="1" applyFill="1" applyBorder="1" applyAlignment="1" applyProtection="1">
      <alignment vertical="center"/>
      <protection locked="0"/>
    </xf>
    <xf numFmtId="168" fontId="31" fillId="0" borderId="19" xfId="0" applyNumberFormat="1" applyFont="1" applyFill="1" applyBorder="1" applyAlignment="1" applyProtection="1">
      <alignment horizontal="center" vertical="center"/>
    </xf>
    <xf numFmtId="42" fontId="31" fillId="0" borderId="20" xfId="24" applyNumberFormat="1" applyFont="1" applyFill="1" applyBorder="1" applyAlignment="1" applyProtection="1">
      <alignment vertical="center"/>
      <protection locked="0"/>
    </xf>
    <xf numFmtId="0" fontId="0" fillId="15" borderId="0" xfId="0" applyFont="1" applyFill="1"/>
    <xf numFmtId="0" fontId="27" fillId="16" borderId="0" xfId="0" applyFont="1" applyFill="1" applyAlignment="1">
      <alignment horizontal="center" vertical="center" wrapText="1"/>
    </xf>
    <xf numFmtId="0" fontId="32" fillId="0" borderId="0" xfId="0" applyFont="1" applyAlignment="1">
      <alignment vertical="center"/>
    </xf>
    <xf numFmtId="0" fontId="33" fillId="0" borderId="0" xfId="0" applyFont="1" applyFill="1" applyAlignment="1" applyProtection="1">
      <alignment vertical="center"/>
    </xf>
    <xf numFmtId="42" fontId="30" fillId="0" borderId="20" xfId="24" applyNumberFormat="1" applyFont="1" applyFill="1" applyBorder="1" applyAlignment="1" applyProtection="1">
      <alignment horizontal="left" vertical="center"/>
      <protection locked="0"/>
    </xf>
    <xf numFmtId="42" fontId="30" fillId="14" borderId="13" xfId="24" applyNumberFormat="1" applyFont="1" applyFill="1" applyBorder="1" applyAlignment="1" applyProtection="1">
      <alignment vertical="center"/>
    </xf>
    <xf numFmtId="42" fontId="30" fillId="14" borderId="20" xfId="24" applyNumberFormat="1" applyFont="1" applyFill="1" applyBorder="1" applyAlignment="1" applyProtection="1">
      <alignment horizontal="left" vertical="center"/>
    </xf>
    <xf numFmtId="42" fontId="31" fillId="14" borderId="13" xfId="24" applyNumberFormat="1" applyFont="1" applyFill="1" applyBorder="1" applyAlignment="1" applyProtection="1">
      <alignment vertical="center"/>
    </xf>
    <xf numFmtId="9" fontId="31" fillId="14" borderId="21" xfId="24" applyNumberFormat="1" applyFont="1" applyFill="1" applyBorder="1" applyAlignment="1" applyProtection="1">
      <alignment horizontal="center" vertical="center"/>
    </xf>
    <xf numFmtId="0" fontId="0" fillId="16" borderId="0" xfId="0" applyFont="1" applyFill="1" applyBorder="1"/>
    <xf numFmtId="0" fontId="27" fillId="16" borderId="0" xfId="0" applyFont="1" applyFill="1" applyBorder="1"/>
    <xf numFmtId="41" fontId="33" fillId="16" borderId="0" xfId="0" applyNumberFormat="1" applyFont="1" applyFill="1" applyAlignment="1">
      <alignment horizontal="right" vertical="center"/>
    </xf>
    <xf numFmtId="41" fontId="29" fillId="0" borderId="15" xfId="0" applyNumberFormat="1" applyFont="1" applyFill="1" applyBorder="1" applyAlignment="1" applyProtection="1">
      <alignment horizontal="left" vertical="center"/>
    </xf>
    <xf numFmtId="41" fontId="0" fillId="0" borderId="17" xfId="0" applyNumberFormat="1" applyFont="1" applyBorder="1" applyProtection="1">
      <protection locked="0"/>
    </xf>
    <xf numFmtId="0" fontId="34" fillId="0" borderId="0" xfId="0" applyFont="1" applyFill="1" applyBorder="1" applyAlignment="1" applyProtection="1">
      <alignment horizontal="left" vertical="center"/>
    </xf>
    <xf numFmtId="0" fontId="36" fillId="14" borderId="22" xfId="0" applyFont="1" applyFill="1" applyBorder="1" applyAlignment="1" applyProtection="1">
      <alignment horizontal="left" vertical="center" wrapText="1"/>
    </xf>
    <xf numFmtId="41" fontId="33" fillId="17" borderId="22" xfId="0" applyNumberFormat="1" applyFont="1" applyFill="1" applyBorder="1" applyAlignment="1" applyProtection="1">
      <alignment horizontal="right" vertical="center"/>
    </xf>
    <xf numFmtId="0" fontId="37" fillId="0" borderId="22" xfId="0" applyFont="1" applyFill="1" applyBorder="1" applyAlignment="1" applyProtection="1">
      <alignment horizontal="left" vertical="center" wrapText="1"/>
    </xf>
    <xf numFmtId="41" fontId="36" fillId="14" borderId="22" xfId="0" applyNumberFormat="1" applyFont="1" applyFill="1" applyBorder="1" applyAlignment="1" applyProtection="1">
      <alignment horizontal="right" vertical="center"/>
    </xf>
    <xf numFmtId="0" fontId="0" fillId="0" borderId="23" xfId="0" applyFill="1" applyBorder="1" applyAlignment="1" applyProtection="1">
      <alignment horizontal="right"/>
      <protection locked="0"/>
    </xf>
    <xf numFmtId="168" fontId="29" fillId="0" borderId="24" xfId="0" applyNumberFormat="1" applyFont="1" applyBorder="1" applyAlignment="1" applyProtection="1">
      <alignment horizontal="center" vertical="center"/>
      <protection locked="0"/>
    </xf>
    <xf numFmtId="0" fontId="29" fillId="0" borderId="24" xfId="0" applyFont="1" applyFill="1" applyBorder="1" applyAlignment="1" applyProtection="1">
      <alignment wrapText="1"/>
      <protection locked="0"/>
    </xf>
    <xf numFmtId="41" fontId="0" fillId="0" borderId="24" xfId="0" applyNumberFormat="1" applyFont="1" applyBorder="1" applyProtection="1">
      <protection locked="0"/>
    </xf>
    <xf numFmtId="0" fontId="0" fillId="0" borderId="24" xfId="0" applyFill="1" applyBorder="1" applyAlignment="1" applyProtection="1">
      <alignment horizontal="right"/>
      <protection locked="0"/>
    </xf>
    <xf numFmtId="0" fontId="27" fillId="0" borderId="22" xfId="0" applyFont="1" applyBorder="1" applyAlignment="1" applyProtection="1">
      <alignment horizontal="right" vertical="center" wrapText="1"/>
      <protection locked="0"/>
    </xf>
    <xf numFmtId="41" fontId="0" fillId="0" borderId="22" xfId="0" applyNumberFormat="1" applyBorder="1" applyAlignment="1" applyProtection="1">
      <alignment horizontal="right" vertical="center"/>
    </xf>
    <xf numFmtId="41" fontId="27" fillId="0" borderId="22" xfId="0" applyNumberFormat="1" applyFont="1" applyBorder="1" applyAlignment="1" applyProtection="1">
      <alignment horizontal="right" vertical="center"/>
    </xf>
    <xf numFmtId="41" fontId="0" fillId="0" borderId="22" xfId="0" applyNumberFormat="1" applyBorder="1" applyAlignment="1" applyProtection="1">
      <alignment horizontal="right" vertical="center"/>
      <protection locked="0"/>
    </xf>
    <xf numFmtId="41" fontId="27" fillId="17" borderId="22" xfId="0" applyNumberFormat="1" applyFont="1" applyFill="1" applyBorder="1" applyAlignment="1" applyProtection="1">
      <alignment horizontal="right" vertical="center"/>
    </xf>
    <xf numFmtId="41" fontId="0" fillId="0" borderId="22" xfId="0" applyNumberFormat="1" applyFont="1" applyBorder="1" applyAlignment="1" applyProtection="1">
      <alignment horizontal="right" vertical="center"/>
      <protection locked="0"/>
    </xf>
    <xf numFmtId="41" fontId="0" fillId="0" borderId="22" xfId="0" applyNumberFormat="1" applyFont="1" applyBorder="1" applyAlignment="1" applyProtection="1">
      <alignment horizontal="right"/>
      <protection locked="0"/>
    </xf>
    <xf numFmtId="41" fontId="8" fillId="17" borderId="22" xfId="0" applyNumberFormat="1" applyFont="1" applyFill="1" applyBorder="1" applyAlignment="1" applyProtection="1">
      <alignment horizontal="right" vertical="center"/>
    </xf>
    <xf numFmtId="3" fontId="36" fillId="14" borderId="22" xfId="0" applyNumberFormat="1" applyFont="1" applyFill="1" applyBorder="1" applyAlignment="1" applyProtection="1">
      <alignment vertical="center"/>
    </xf>
    <xf numFmtId="41" fontId="36" fillId="17" borderId="22" xfId="0" applyNumberFormat="1" applyFont="1" applyFill="1" applyBorder="1" applyAlignment="1" applyProtection="1">
      <alignment horizontal="right" vertical="center"/>
    </xf>
    <xf numFmtId="0" fontId="38" fillId="17" borderId="22" xfId="0" applyFont="1" applyFill="1" applyBorder="1" applyAlignment="1" applyProtection="1">
      <alignment horizontal="left" vertical="center" wrapText="1"/>
    </xf>
    <xf numFmtId="0" fontId="39" fillId="17" borderId="22" xfId="0" applyFont="1" applyFill="1" applyBorder="1" applyAlignment="1" applyProtection="1">
      <alignment horizontal="left" vertical="center" wrapText="1"/>
    </xf>
    <xf numFmtId="41" fontId="36" fillId="15" borderId="22" xfId="0" applyNumberFormat="1" applyFont="1" applyFill="1" applyBorder="1" applyAlignment="1" applyProtection="1">
      <alignment horizontal="right" vertical="center"/>
    </xf>
    <xf numFmtId="0" fontId="36" fillId="14" borderId="22" xfId="0" applyFont="1" applyFill="1" applyBorder="1" applyAlignment="1" applyProtection="1">
      <alignment vertical="center" wrapText="1"/>
    </xf>
    <xf numFmtId="41" fontId="0" fillId="0" borderId="22" xfId="0" applyNumberFormat="1" applyFont="1" applyBorder="1" applyAlignment="1" applyProtection="1">
      <alignment horizontal="right" vertical="center"/>
    </xf>
    <xf numFmtId="0" fontId="37" fillId="0" borderId="22" xfId="0" applyFont="1" applyFill="1" applyBorder="1" applyAlignment="1" applyProtection="1">
      <alignment horizontal="justify" vertical="center" wrapText="1"/>
    </xf>
    <xf numFmtId="0" fontId="29" fillId="0" borderId="22" xfId="0" applyFont="1" applyBorder="1" applyAlignment="1" applyProtection="1">
      <alignment vertical="center" wrapText="1"/>
    </xf>
    <xf numFmtId="41" fontId="0" fillId="0" borderId="22" xfId="0" applyNumberFormat="1" applyFont="1" applyBorder="1" applyAlignment="1" applyProtection="1">
      <alignment horizontal="right"/>
    </xf>
    <xf numFmtId="0" fontId="37" fillId="0" borderId="22" xfId="0" applyFont="1" applyFill="1" applyBorder="1" applyAlignment="1" applyProtection="1">
      <alignment vertical="center" wrapText="1"/>
    </xf>
    <xf numFmtId="0" fontId="39" fillId="14" borderId="22" xfId="0" applyFont="1" applyFill="1" applyBorder="1" applyAlignment="1" applyProtection="1">
      <alignment vertical="center" wrapText="1"/>
    </xf>
    <xf numFmtId="41" fontId="9" fillId="0" borderId="22" xfId="0" applyNumberFormat="1" applyFont="1" applyBorder="1" applyAlignment="1" applyProtection="1">
      <alignment horizontal="right" vertical="center" wrapText="1"/>
    </xf>
    <xf numFmtId="3" fontId="27" fillId="17" borderId="22" xfId="0" applyNumberFormat="1" applyFont="1" applyFill="1" applyBorder="1" applyAlignment="1" applyProtection="1">
      <alignment vertical="center" wrapText="1"/>
    </xf>
    <xf numFmtId="41" fontId="9" fillId="0" borderId="22" xfId="0" applyNumberFormat="1" applyFont="1" applyBorder="1" applyAlignment="1" applyProtection="1">
      <alignment horizontal="right" vertical="center"/>
    </xf>
    <xf numFmtId="0" fontId="40" fillId="0" borderId="22" xfId="0" applyFont="1" applyFill="1" applyBorder="1" applyAlignment="1" applyProtection="1">
      <alignment horizontal="left" vertical="center" wrapText="1"/>
    </xf>
    <xf numFmtId="0" fontId="39" fillId="17" borderId="22" xfId="0" applyFont="1" applyFill="1" applyBorder="1" applyAlignment="1" applyProtection="1">
      <alignment vertical="center" wrapText="1"/>
    </xf>
    <xf numFmtId="41" fontId="1" fillId="0" borderId="22" xfId="0" applyNumberFormat="1" applyFont="1" applyBorder="1" applyAlignment="1" applyProtection="1">
      <alignment horizontal="right" vertical="center"/>
      <protection locked="0"/>
    </xf>
    <xf numFmtId="41" fontId="9" fillId="0" borderId="22" xfId="0" applyNumberFormat="1" applyFont="1" applyBorder="1" applyAlignment="1" applyProtection="1">
      <alignment horizontal="right" vertical="center"/>
      <protection locked="0"/>
    </xf>
    <xf numFmtId="41" fontId="8" fillId="0" borderId="22" xfId="0" applyNumberFormat="1" applyFont="1" applyBorder="1" applyAlignment="1" applyProtection="1">
      <alignment horizontal="right"/>
    </xf>
    <xf numFmtId="41" fontId="33" fillId="14" borderId="22" xfId="0" applyNumberFormat="1" applyFont="1" applyFill="1" applyBorder="1" applyAlignment="1" applyProtection="1">
      <alignment horizontal="right" vertical="center"/>
    </xf>
    <xf numFmtId="41" fontId="29" fillId="17" borderId="22" xfId="0" applyNumberFormat="1" applyFont="1" applyFill="1" applyBorder="1" applyAlignment="1" applyProtection="1">
      <alignment horizontal="right" vertical="center"/>
    </xf>
    <xf numFmtId="41" fontId="29" fillId="0" borderId="22" xfId="0" applyNumberFormat="1" applyFont="1" applyBorder="1" applyAlignment="1" applyProtection="1">
      <alignment horizontal="right" vertical="center"/>
      <protection locked="0"/>
    </xf>
    <xf numFmtId="41" fontId="29" fillId="0" borderId="22" xfId="0" applyNumberFormat="1" applyFont="1" applyFill="1" applyBorder="1" applyAlignment="1" applyProtection="1">
      <alignment horizontal="right" vertical="center"/>
      <protection locked="0"/>
    </xf>
    <xf numFmtId="41" fontId="29" fillId="0" borderId="22" xfId="0" applyNumberFormat="1" applyFont="1" applyFill="1" applyBorder="1" applyAlignment="1" applyProtection="1">
      <alignment horizontal="right" vertical="center"/>
    </xf>
    <xf numFmtId="0" fontId="27" fillId="14" borderId="25" xfId="0" applyFont="1" applyFill="1" applyBorder="1" applyAlignment="1" applyProtection="1">
      <alignment horizontal="center" vertical="center"/>
    </xf>
    <xf numFmtId="0" fontId="27" fillId="14" borderId="22" xfId="0" applyFont="1" applyFill="1" applyBorder="1" applyAlignment="1" applyProtection="1">
      <alignment vertical="center" wrapText="1"/>
    </xf>
    <xf numFmtId="0" fontId="29" fillId="0" borderId="22" xfId="0" applyFont="1" applyBorder="1" applyAlignment="1" applyProtection="1">
      <alignment vertical="center"/>
    </xf>
    <xf numFmtId="0" fontId="29" fillId="0" borderId="22" xfId="0" applyFont="1" applyFill="1" applyBorder="1" applyAlignment="1" applyProtection="1">
      <alignment vertical="center" wrapText="1"/>
    </xf>
    <xf numFmtId="0" fontId="0" fillId="14" borderId="22" xfId="0" applyFont="1" applyFill="1" applyBorder="1" applyAlignment="1" applyProtection="1">
      <alignment vertical="center" wrapText="1"/>
    </xf>
    <xf numFmtId="0" fontId="0" fillId="0" borderId="22" xfId="0" applyFont="1" applyFill="1" applyBorder="1" applyAlignment="1" applyProtection="1">
      <alignment vertical="center" wrapText="1"/>
    </xf>
    <xf numFmtId="0" fontId="0" fillId="0" borderId="26" xfId="0" applyBorder="1"/>
    <xf numFmtId="0" fontId="29" fillId="0" borderId="25" xfId="0" applyFont="1" applyFill="1" applyBorder="1" applyAlignment="1" applyProtection="1">
      <alignment horizontal="center" vertical="center"/>
    </xf>
    <xf numFmtId="0" fontId="0" fillId="18" borderId="26" xfId="0" applyFill="1" applyBorder="1"/>
    <xf numFmtId="0" fontId="0" fillId="14" borderId="26" xfId="0" applyFill="1" applyBorder="1"/>
    <xf numFmtId="41" fontId="33" fillId="14" borderId="27" xfId="0" applyNumberFormat="1" applyFont="1" applyFill="1" applyBorder="1" applyAlignment="1" applyProtection="1">
      <alignment horizontal="right" vertical="center"/>
    </xf>
    <xf numFmtId="0" fontId="36" fillId="14" borderId="25" xfId="0" applyFont="1" applyFill="1" applyBorder="1" applyAlignment="1" applyProtection="1">
      <alignment horizontal="center" vertical="center"/>
    </xf>
    <xf numFmtId="41" fontId="41" fillId="19" borderId="27" xfId="0" applyNumberFormat="1" applyFont="1" applyFill="1" applyBorder="1" applyAlignment="1" applyProtection="1">
      <alignment horizontal="right" vertical="center"/>
    </xf>
    <xf numFmtId="41" fontId="33" fillId="15" borderId="27" xfId="0" applyNumberFormat="1" applyFont="1" applyFill="1" applyBorder="1" applyAlignment="1" applyProtection="1">
      <alignment horizontal="right" vertical="center"/>
    </xf>
    <xf numFmtId="0" fontId="27" fillId="0" borderId="26" xfId="0" applyFont="1" applyBorder="1"/>
    <xf numFmtId="41" fontId="29" fillId="14" borderId="27" xfId="0" applyNumberFormat="1" applyFont="1" applyFill="1" applyBorder="1" applyAlignment="1" applyProtection="1">
      <alignment horizontal="right" vertical="center"/>
    </xf>
    <xf numFmtId="41" fontId="29" fillId="0" borderId="27" xfId="0" applyNumberFormat="1" applyFont="1" applyBorder="1" applyAlignment="1" applyProtection="1">
      <alignment horizontal="right" vertical="center"/>
    </xf>
    <xf numFmtId="0" fontId="0" fillId="0" borderId="25" xfId="0" applyFont="1" applyFill="1" applyBorder="1" applyAlignment="1" applyProtection="1">
      <alignment horizontal="center" vertical="center"/>
    </xf>
    <xf numFmtId="0" fontId="0" fillId="14" borderId="25" xfId="0"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3" fontId="36" fillId="20" borderId="22" xfId="0" applyNumberFormat="1" applyFont="1" applyFill="1" applyBorder="1" applyAlignment="1" applyProtection="1">
      <alignment vertical="center"/>
    </xf>
    <xf numFmtId="0" fontId="30" fillId="0" borderId="30"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42" fontId="41" fillId="19" borderId="33" xfId="24" applyNumberFormat="1" applyFont="1" applyFill="1" applyBorder="1" applyAlignment="1" applyProtection="1">
      <alignment vertical="center"/>
    </xf>
    <xf numFmtId="42" fontId="41" fillId="19" borderId="13" xfId="24" applyNumberFormat="1" applyFont="1" applyFill="1" applyBorder="1" applyAlignment="1" applyProtection="1">
      <alignment vertical="center"/>
    </xf>
    <xf numFmtId="42" fontId="41" fillId="19" borderId="34" xfId="24" applyNumberFormat="1" applyFont="1" applyFill="1" applyBorder="1" applyAlignment="1" applyProtection="1">
      <alignment vertical="center"/>
    </xf>
    <xf numFmtId="0" fontId="41" fillId="19" borderId="35" xfId="0" applyFont="1" applyFill="1" applyBorder="1" applyAlignment="1" applyProtection="1">
      <alignment horizontal="center"/>
    </xf>
    <xf numFmtId="0" fontId="41" fillId="19" borderId="36" xfId="0" applyFont="1" applyFill="1" applyBorder="1" applyAlignment="1" applyProtection="1">
      <alignment horizontal="center"/>
    </xf>
    <xf numFmtId="41" fontId="41" fillId="19" borderId="36" xfId="0" applyNumberFormat="1" applyFont="1" applyFill="1" applyBorder="1" applyAlignment="1" applyProtection="1">
      <alignment horizontal="center"/>
    </xf>
    <xf numFmtId="9" fontId="41" fillId="19" borderId="37" xfId="0" applyNumberFormat="1" applyFont="1" applyFill="1" applyBorder="1" applyAlignment="1" applyProtection="1">
      <alignment horizontal="center" vertical="center"/>
    </xf>
    <xf numFmtId="0" fontId="43" fillId="19" borderId="35" xfId="0" applyFont="1" applyFill="1" applyBorder="1" applyAlignment="1" applyProtection="1">
      <alignment horizontal="center" vertical="center"/>
    </xf>
    <xf numFmtId="0" fontId="44" fillId="19" borderId="36" xfId="0" applyFont="1" applyFill="1" applyBorder="1" applyAlignment="1" applyProtection="1">
      <alignment horizontal="right" vertical="center" wrapText="1"/>
    </xf>
    <xf numFmtId="41" fontId="44" fillId="19" borderId="15" xfId="0" applyNumberFormat="1" applyFont="1" applyFill="1" applyBorder="1" applyAlignment="1" applyProtection="1">
      <alignment vertical="center"/>
    </xf>
    <xf numFmtId="10" fontId="44" fillId="19" borderId="15" xfId="0" applyNumberFormat="1" applyFont="1" applyFill="1" applyBorder="1" applyAlignment="1" applyProtection="1">
      <alignment vertical="center"/>
    </xf>
    <xf numFmtId="0" fontId="41" fillId="19" borderId="15" xfId="0" applyFont="1" applyFill="1" applyBorder="1" applyAlignment="1" applyProtection="1">
      <alignment horizontal="center"/>
    </xf>
    <xf numFmtId="41" fontId="41" fillId="19" borderId="15" xfId="0" applyNumberFormat="1" applyFont="1" applyFill="1" applyBorder="1" applyAlignment="1" applyProtection="1">
      <alignment horizontal="center"/>
    </xf>
    <xf numFmtId="9" fontId="41" fillId="19" borderId="15" xfId="0" applyNumberFormat="1" applyFont="1" applyFill="1" applyBorder="1" applyAlignment="1" applyProtection="1">
      <alignment horizontal="center" vertical="center"/>
    </xf>
    <xf numFmtId="10" fontId="44" fillId="19" borderId="15" xfId="27" applyNumberFormat="1" applyFont="1" applyFill="1" applyBorder="1" applyAlignment="1" applyProtection="1">
      <alignment horizontal="center" vertical="center"/>
    </xf>
    <xf numFmtId="168" fontId="45" fillId="19" borderId="38" xfId="0" applyNumberFormat="1" applyFont="1" applyFill="1" applyBorder="1" applyAlignment="1" applyProtection="1">
      <alignment horizontal="center" vertical="center"/>
    </xf>
    <xf numFmtId="42" fontId="45" fillId="19" borderId="33" xfId="24" applyNumberFormat="1" applyFont="1" applyFill="1" applyBorder="1" applyAlignment="1" applyProtection="1">
      <alignment vertical="center"/>
    </xf>
    <xf numFmtId="9" fontId="45" fillId="19" borderId="39" xfId="27" applyNumberFormat="1" applyFont="1" applyFill="1" applyBorder="1" applyAlignment="1" applyProtection="1">
      <alignment horizontal="center" vertical="center"/>
    </xf>
    <xf numFmtId="168" fontId="45" fillId="19" borderId="16" xfId="0" applyNumberFormat="1" applyFont="1" applyFill="1" applyBorder="1" applyAlignment="1" applyProtection="1">
      <alignment horizontal="center" vertical="center"/>
    </xf>
    <xf numFmtId="42" fontId="45" fillId="19" borderId="13" xfId="24" applyNumberFormat="1" applyFont="1" applyFill="1" applyBorder="1" applyAlignment="1" applyProtection="1">
      <alignment vertical="center"/>
    </xf>
    <xf numFmtId="9" fontId="45" fillId="19" borderId="21" xfId="27" applyNumberFormat="1" applyFont="1" applyFill="1" applyBorder="1" applyAlignment="1" applyProtection="1">
      <alignment horizontal="center" vertical="center"/>
    </xf>
    <xf numFmtId="42" fontId="45" fillId="19" borderId="13" xfId="24" applyNumberFormat="1" applyFont="1" applyFill="1" applyBorder="1" applyAlignment="1" applyProtection="1">
      <alignment vertical="center"/>
      <protection locked="0"/>
    </xf>
    <xf numFmtId="42" fontId="46" fillId="19" borderId="40" xfId="24" applyNumberFormat="1" applyFont="1" applyFill="1" applyBorder="1" applyProtection="1"/>
    <xf numFmtId="10" fontId="46" fillId="19" borderId="41" xfId="27" applyNumberFormat="1" applyFont="1" applyFill="1" applyBorder="1" applyAlignment="1" applyProtection="1">
      <alignment horizontal="center" vertical="center"/>
    </xf>
    <xf numFmtId="9" fontId="26" fillId="19" borderId="37" xfId="0" applyNumberFormat="1" applyFont="1" applyFill="1" applyBorder="1" applyAlignment="1" applyProtection="1">
      <alignment horizontal="center" vertical="center"/>
    </xf>
    <xf numFmtId="0" fontId="25" fillId="19" borderId="35" xfId="0" applyFont="1" applyFill="1" applyBorder="1" applyAlignment="1" applyProtection="1">
      <alignment horizontal="center" vertical="center"/>
    </xf>
    <xf numFmtId="0" fontId="47" fillId="19" borderId="36" xfId="0" applyFont="1" applyFill="1" applyBorder="1" applyAlignment="1" applyProtection="1">
      <alignment horizontal="right" vertical="center" wrapText="1"/>
    </xf>
    <xf numFmtId="41" fontId="47" fillId="19" borderId="15" xfId="0" applyNumberFormat="1" applyFont="1" applyFill="1" applyBorder="1" applyAlignment="1" applyProtection="1">
      <alignment vertical="center"/>
    </xf>
    <xf numFmtId="10" fontId="47" fillId="19" borderId="15" xfId="0" applyNumberFormat="1" applyFont="1" applyFill="1" applyBorder="1" applyAlignment="1" applyProtection="1">
      <alignment vertical="center"/>
    </xf>
    <xf numFmtId="10" fontId="47" fillId="19" borderId="15" xfId="27" applyNumberFormat="1" applyFont="1" applyFill="1" applyBorder="1" applyAlignment="1" applyProtection="1">
      <alignment horizontal="center" vertical="center"/>
    </xf>
    <xf numFmtId="0" fontId="25" fillId="19" borderId="0" xfId="0" applyFont="1" applyFill="1" applyProtection="1"/>
    <xf numFmtId="0" fontId="26" fillId="19" borderId="35" xfId="0" applyFont="1" applyFill="1" applyBorder="1" applyAlignment="1" applyProtection="1">
      <alignment horizontal="center" vertical="center"/>
    </xf>
    <xf numFmtId="9" fontId="25" fillId="19" borderId="15" xfId="0" applyNumberFormat="1" applyFont="1" applyFill="1" applyBorder="1" applyAlignment="1" applyProtection="1">
      <alignment horizontal="center" vertical="center"/>
    </xf>
    <xf numFmtId="0" fontId="25" fillId="19" borderId="15" xfId="0" applyFont="1" applyFill="1" applyBorder="1" applyAlignment="1" applyProtection="1">
      <alignment horizontal="center" vertical="center"/>
    </xf>
    <xf numFmtId="41" fontId="25" fillId="19" borderId="15" xfId="0" applyNumberFormat="1" applyFont="1" applyFill="1" applyBorder="1" applyAlignment="1" applyProtection="1">
      <alignment horizontal="center" vertical="center"/>
    </xf>
    <xf numFmtId="0" fontId="26" fillId="19" borderId="36" xfId="0" applyFont="1" applyFill="1" applyBorder="1" applyAlignment="1" applyProtection="1">
      <alignment horizontal="center" vertical="center"/>
    </xf>
    <xf numFmtId="41" fontId="26" fillId="19" borderId="36" xfId="0" applyNumberFormat="1" applyFont="1" applyFill="1" applyBorder="1" applyAlignment="1" applyProtection="1">
      <alignment horizontal="center" vertical="center"/>
    </xf>
    <xf numFmtId="168" fontId="41" fillId="19" borderId="38" xfId="0" applyNumberFormat="1" applyFont="1" applyFill="1" applyBorder="1" applyAlignment="1" applyProtection="1">
      <alignment horizontal="center" vertical="center"/>
    </xf>
    <xf numFmtId="9" fontId="41" fillId="19" borderId="39" xfId="27" applyNumberFormat="1" applyFont="1" applyFill="1" applyBorder="1" applyAlignment="1" applyProtection="1">
      <alignment horizontal="center" vertical="center"/>
    </xf>
    <xf numFmtId="0" fontId="30" fillId="0" borderId="16" xfId="24" applyFont="1" applyFill="1" applyBorder="1" applyAlignment="1" applyProtection="1">
      <alignment horizontal="left" vertical="center"/>
    </xf>
    <xf numFmtId="9" fontId="30" fillId="14" borderId="21" xfId="27" applyNumberFormat="1" applyFont="1" applyFill="1" applyBorder="1" applyAlignment="1" applyProtection="1">
      <alignment horizontal="center" vertical="center"/>
    </xf>
    <xf numFmtId="9" fontId="30" fillId="14" borderId="42" xfId="27" applyNumberFormat="1" applyFont="1" applyFill="1" applyBorder="1" applyAlignment="1" applyProtection="1">
      <alignment horizontal="center" vertical="center"/>
    </xf>
    <xf numFmtId="168" fontId="41" fillId="19" borderId="16" xfId="0" applyNumberFormat="1" applyFont="1" applyFill="1" applyBorder="1" applyAlignment="1" applyProtection="1">
      <alignment horizontal="center" vertical="center"/>
    </xf>
    <xf numFmtId="9" fontId="41" fillId="19" borderId="21" xfId="27" applyNumberFormat="1" applyFont="1" applyFill="1" applyBorder="1" applyAlignment="1" applyProtection="1">
      <alignment horizontal="center" vertical="center"/>
    </xf>
    <xf numFmtId="9" fontId="41" fillId="19" borderId="43" xfId="27" applyNumberFormat="1" applyFont="1" applyFill="1" applyBorder="1" applyAlignment="1" applyProtection="1">
      <alignment horizontal="center" vertical="center"/>
    </xf>
    <xf numFmtId="9" fontId="30" fillId="14" borderId="44" xfId="27" applyNumberFormat="1" applyFont="1" applyFill="1" applyBorder="1" applyAlignment="1" applyProtection="1">
      <alignment horizontal="center" vertical="center"/>
    </xf>
    <xf numFmtId="49" fontId="41" fillId="19" borderId="16" xfId="0" applyNumberFormat="1" applyFont="1" applyFill="1" applyBorder="1" applyAlignment="1" applyProtection="1">
      <alignment horizontal="center" vertical="center"/>
    </xf>
    <xf numFmtId="9" fontId="41" fillId="19" borderId="45" xfId="27" applyNumberFormat="1" applyFont="1" applyFill="1" applyBorder="1" applyAlignment="1" applyProtection="1">
      <alignment horizontal="center" vertical="center"/>
    </xf>
    <xf numFmtId="9" fontId="30" fillId="14" borderId="46" xfId="27" applyNumberFormat="1" applyFont="1" applyFill="1" applyBorder="1" applyAlignment="1" applyProtection="1">
      <alignment horizontal="center" vertical="center"/>
    </xf>
    <xf numFmtId="42" fontId="44" fillId="19" borderId="40" xfId="24" applyNumberFormat="1" applyFont="1" applyFill="1" applyBorder="1" applyProtection="1"/>
    <xf numFmtId="10" fontId="44" fillId="19" borderId="47" xfId="27" applyNumberFormat="1" applyFont="1" applyFill="1" applyBorder="1" applyAlignment="1" applyProtection="1">
      <alignment horizontal="center" vertical="center"/>
    </xf>
    <xf numFmtId="0" fontId="0" fillId="0" borderId="48" xfId="0" applyFill="1" applyBorder="1" applyAlignment="1" applyProtection="1">
      <alignment horizontal="right"/>
      <protection locked="0"/>
    </xf>
    <xf numFmtId="0" fontId="27" fillId="0" borderId="49" xfId="0" applyFont="1" applyBorder="1" applyAlignment="1" applyProtection="1">
      <alignment horizontal="right" vertical="center" wrapText="1"/>
      <protection locked="0"/>
    </xf>
    <xf numFmtId="41" fontId="0" fillId="0" borderId="49" xfId="0" applyNumberFormat="1" applyBorder="1" applyAlignment="1" applyProtection="1">
      <alignment horizontal="right" vertical="center"/>
    </xf>
    <xf numFmtId="41" fontId="27" fillId="0" borderId="49" xfId="0" applyNumberFormat="1" applyFont="1" applyBorder="1" applyAlignment="1" applyProtection="1">
      <alignment horizontal="right" vertical="center"/>
    </xf>
    <xf numFmtId="41" fontId="0" fillId="0" borderId="49" xfId="0" applyNumberFormat="1" applyBorder="1" applyAlignment="1" applyProtection="1">
      <alignment horizontal="right" vertical="center"/>
      <protection locked="0"/>
    </xf>
    <xf numFmtId="41" fontId="36" fillId="14" borderId="49" xfId="0" applyNumberFormat="1" applyFont="1" applyFill="1" applyBorder="1" applyAlignment="1" applyProtection="1">
      <alignment horizontal="right" vertical="center"/>
    </xf>
    <xf numFmtId="41" fontId="27" fillId="17" borderId="49" xfId="0" applyNumberFormat="1" applyFont="1" applyFill="1" applyBorder="1" applyAlignment="1" applyProtection="1">
      <alignment horizontal="right" vertical="center"/>
    </xf>
    <xf numFmtId="41" fontId="8" fillId="17" borderId="49" xfId="0" applyNumberFormat="1" applyFont="1" applyFill="1" applyBorder="1" applyAlignment="1" applyProtection="1">
      <alignment horizontal="right" vertical="center"/>
    </xf>
    <xf numFmtId="41" fontId="36" fillId="17" borderId="49" xfId="0" applyNumberFormat="1" applyFont="1" applyFill="1" applyBorder="1" applyAlignment="1" applyProtection="1">
      <alignment horizontal="right" vertical="center"/>
    </xf>
    <xf numFmtId="41" fontId="0" fillId="0" borderId="49" xfId="0" applyNumberFormat="1" applyFont="1" applyBorder="1" applyAlignment="1" applyProtection="1">
      <alignment horizontal="right" vertical="center"/>
      <protection locked="0"/>
    </xf>
    <xf numFmtId="41" fontId="36" fillId="15" borderId="49" xfId="0" applyNumberFormat="1" applyFont="1" applyFill="1" applyBorder="1" applyAlignment="1" applyProtection="1">
      <alignment horizontal="right" vertical="center"/>
    </xf>
    <xf numFmtId="41" fontId="0" fillId="0" borderId="49" xfId="0" applyNumberFormat="1" applyFont="1" applyBorder="1" applyAlignment="1" applyProtection="1">
      <alignment horizontal="right" vertical="center"/>
    </xf>
    <xf numFmtId="41" fontId="0" fillId="0" borderId="49" xfId="0" applyNumberFormat="1" applyFont="1" applyBorder="1" applyAlignment="1" applyProtection="1">
      <alignment horizontal="right"/>
      <protection locked="0"/>
    </xf>
    <xf numFmtId="41" fontId="0" fillId="0" borderId="49" xfId="0" applyNumberFormat="1" applyFont="1" applyBorder="1" applyAlignment="1" applyProtection="1">
      <alignment horizontal="right"/>
    </xf>
    <xf numFmtId="41" fontId="9" fillId="0" borderId="49" xfId="0" applyNumberFormat="1" applyFont="1" applyBorder="1" applyAlignment="1" applyProtection="1">
      <alignment horizontal="right" vertical="center" wrapText="1"/>
    </xf>
    <xf numFmtId="41" fontId="9" fillId="0" borderId="49" xfId="0" applyNumberFormat="1" applyFont="1" applyBorder="1" applyAlignment="1" applyProtection="1">
      <alignment horizontal="right" vertical="center"/>
    </xf>
    <xf numFmtId="41" fontId="1" fillId="0" borderId="49" xfId="0" applyNumberFormat="1" applyFont="1" applyBorder="1" applyAlignment="1" applyProtection="1">
      <alignment horizontal="right" vertical="center"/>
      <protection locked="0"/>
    </xf>
    <xf numFmtId="41" fontId="9" fillId="0" borderId="49" xfId="0" applyNumberFormat="1" applyFont="1" applyBorder="1" applyAlignment="1" applyProtection="1">
      <alignment horizontal="right" vertical="center"/>
      <protection locked="0"/>
    </xf>
    <xf numFmtId="41" fontId="8" fillId="0" borderId="49" xfId="0" applyNumberFormat="1" applyFont="1" applyBorder="1" applyAlignment="1" applyProtection="1">
      <alignment horizontal="right"/>
    </xf>
    <xf numFmtId="0" fontId="48" fillId="14" borderId="50" xfId="24" applyFont="1" applyFill="1" applyBorder="1" applyAlignment="1" applyProtection="1">
      <alignment horizontal="center" vertical="center"/>
    </xf>
    <xf numFmtId="41" fontId="36" fillId="14" borderId="51" xfId="0" applyNumberFormat="1" applyFont="1" applyFill="1" applyBorder="1" applyAlignment="1" applyProtection="1">
      <alignment vertical="center"/>
    </xf>
    <xf numFmtId="0" fontId="48" fillId="17" borderId="50" xfId="24" applyFont="1" applyFill="1" applyBorder="1" applyAlignment="1" applyProtection="1">
      <alignment horizontal="center" vertical="center"/>
    </xf>
    <xf numFmtId="41" fontId="27" fillId="17" borderId="51" xfId="0" applyNumberFormat="1" applyFont="1" applyFill="1" applyBorder="1" applyAlignment="1" applyProtection="1">
      <alignment vertical="center"/>
    </xf>
    <xf numFmtId="0" fontId="30" fillId="0" borderId="50" xfId="24" applyFont="1" applyFill="1" applyBorder="1" applyAlignment="1" applyProtection="1">
      <alignment horizontal="center" vertical="center"/>
    </xf>
    <xf numFmtId="41" fontId="36" fillId="0" borderId="51" xfId="0" applyNumberFormat="1" applyFont="1" applyFill="1" applyBorder="1" applyAlignment="1" applyProtection="1">
      <alignment horizontal="right" vertical="center"/>
    </xf>
    <xf numFmtId="41" fontId="27" fillId="20" borderId="51" xfId="0" applyNumberFormat="1" applyFont="1" applyFill="1" applyBorder="1" applyAlignment="1" applyProtection="1">
      <alignment vertical="center"/>
    </xf>
    <xf numFmtId="41" fontId="36" fillId="14" borderId="51" xfId="0" applyNumberFormat="1" applyFont="1" applyFill="1" applyBorder="1" applyAlignment="1" applyProtection="1">
      <alignment horizontal="right" vertical="center"/>
    </xf>
    <xf numFmtId="41" fontId="48" fillId="0" borderId="51" xfId="0" applyNumberFormat="1" applyFont="1" applyFill="1" applyBorder="1" applyAlignment="1" applyProtection="1">
      <alignment horizontal="right" vertical="center"/>
    </xf>
    <xf numFmtId="41" fontId="39" fillId="17" borderId="51" xfId="0" applyNumberFormat="1" applyFont="1" applyFill="1" applyBorder="1" applyAlignment="1" applyProtection="1">
      <alignment horizontal="right" vertical="center" wrapText="1"/>
    </xf>
    <xf numFmtId="41" fontId="0" fillId="17" borderId="51" xfId="0" applyNumberFormat="1" applyFont="1" applyFill="1" applyBorder="1" applyAlignment="1" applyProtection="1">
      <alignment vertical="center"/>
    </xf>
    <xf numFmtId="41" fontId="39" fillId="17" borderId="51" xfId="0" applyNumberFormat="1" applyFont="1" applyFill="1" applyBorder="1" applyAlignment="1" applyProtection="1">
      <alignment vertical="center" wrapText="1"/>
    </xf>
    <xf numFmtId="41" fontId="27" fillId="14" borderId="51" xfId="0" applyNumberFormat="1" applyFont="1" applyFill="1" applyBorder="1" applyAlignment="1" applyProtection="1">
      <alignment vertical="center"/>
    </xf>
    <xf numFmtId="41" fontId="39" fillId="17" borderId="51" xfId="0" applyNumberFormat="1" applyFont="1" applyFill="1" applyBorder="1" applyAlignment="1" applyProtection="1">
      <alignment vertical="center"/>
    </xf>
    <xf numFmtId="41" fontId="36" fillId="17" borderId="51" xfId="0" applyNumberFormat="1" applyFont="1" applyFill="1" applyBorder="1" applyAlignment="1" applyProtection="1">
      <alignment vertical="center"/>
    </xf>
    <xf numFmtId="0" fontId="36" fillId="17" borderId="22" xfId="0" applyFont="1" applyFill="1" applyBorder="1" applyAlignment="1" applyProtection="1">
      <alignment horizontal="left" vertical="center" wrapText="1"/>
    </xf>
    <xf numFmtId="0" fontId="39" fillId="14" borderId="22" xfId="0" applyFont="1" applyFill="1" applyBorder="1" applyAlignment="1" applyProtection="1">
      <alignment horizontal="left" vertical="center" wrapText="1"/>
    </xf>
    <xf numFmtId="0" fontId="26" fillId="0" borderId="52"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164" fontId="26" fillId="0" borderId="54" xfId="0" applyNumberFormat="1" applyFont="1" applyFill="1" applyBorder="1" applyAlignment="1" applyProtection="1">
      <alignment horizontal="center" vertical="center" wrapText="1"/>
    </xf>
    <xf numFmtId="0" fontId="45" fillId="19" borderId="50" xfId="0" applyFont="1" applyFill="1" applyBorder="1" applyAlignment="1" applyProtection="1">
      <alignment horizontal="center" vertical="center" wrapText="1"/>
    </xf>
    <xf numFmtId="0" fontId="45" fillId="19" borderId="22" xfId="0" applyFont="1" applyFill="1" applyBorder="1" applyAlignment="1" applyProtection="1">
      <alignment horizontal="left" vertical="center" wrapText="1"/>
    </xf>
    <xf numFmtId="41" fontId="26" fillId="19" borderId="51" xfId="0" applyNumberFormat="1" applyFont="1" applyFill="1" applyBorder="1" applyAlignment="1" applyProtection="1">
      <alignment vertical="center"/>
    </xf>
    <xf numFmtId="168" fontId="45" fillId="19" borderId="22" xfId="0" applyNumberFormat="1" applyFont="1" applyFill="1" applyBorder="1" applyAlignment="1" applyProtection="1">
      <alignment horizontal="left" vertical="center"/>
    </xf>
    <xf numFmtId="41" fontId="26" fillId="19" borderId="51" xfId="0" applyNumberFormat="1" applyFont="1" applyFill="1" applyBorder="1" applyAlignment="1" applyProtection="1">
      <alignment horizontal="right" vertical="center" wrapText="1"/>
    </xf>
    <xf numFmtId="0" fontId="45" fillId="19" borderId="22" xfId="0" applyNumberFormat="1" applyFont="1" applyFill="1" applyBorder="1" applyAlignment="1" applyProtection="1">
      <alignment horizontal="left" vertical="center" wrapText="1"/>
    </xf>
    <xf numFmtId="0" fontId="45" fillId="19" borderId="22" xfId="0" applyNumberFormat="1" applyFont="1" applyFill="1" applyBorder="1" applyAlignment="1" applyProtection="1">
      <alignment horizontal="left" vertical="center"/>
    </xf>
    <xf numFmtId="41" fontId="26" fillId="19" borderId="49" xfId="0" applyNumberFormat="1" applyFont="1" applyFill="1" applyBorder="1" applyAlignment="1" applyProtection="1">
      <alignment horizontal="right" vertical="center"/>
    </xf>
    <xf numFmtId="41" fontId="26" fillId="19" borderId="22" xfId="0" applyNumberFormat="1" applyFont="1" applyFill="1" applyBorder="1" applyAlignment="1" applyProtection="1">
      <alignment horizontal="right" vertical="center"/>
    </xf>
    <xf numFmtId="168" fontId="45" fillId="19" borderId="22" xfId="0" applyNumberFormat="1" applyFont="1" applyFill="1" applyBorder="1" applyAlignment="1" applyProtection="1">
      <alignment horizontal="left" vertical="center" wrapText="1"/>
    </xf>
    <xf numFmtId="41" fontId="49" fillId="19" borderId="55" xfId="0" applyNumberFormat="1" applyFont="1" applyFill="1" applyBorder="1" applyAlignment="1" applyProtection="1">
      <alignment horizontal="right" vertical="center"/>
    </xf>
    <xf numFmtId="0" fontId="45" fillId="0" borderId="56" xfId="0" applyFont="1" applyFill="1" applyBorder="1" applyAlignment="1" applyProtection="1">
      <alignment horizontal="center" vertical="center" wrapText="1"/>
    </xf>
    <xf numFmtId="168" fontId="45" fillId="0" borderId="57" xfId="0" applyNumberFormat="1" applyFont="1" applyFill="1" applyBorder="1" applyAlignment="1" applyProtection="1">
      <alignment horizontal="left" vertical="center"/>
    </xf>
    <xf numFmtId="41" fontId="26" fillId="0" borderId="58" xfId="0" applyNumberFormat="1" applyFont="1" applyFill="1" applyBorder="1" applyAlignment="1" applyProtection="1">
      <alignment horizontal="right" vertical="center" wrapText="1"/>
    </xf>
    <xf numFmtId="41" fontId="9" fillId="0" borderId="49" xfId="0" applyNumberFormat="1" applyFont="1" applyFill="1" applyBorder="1" applyAlignment="1" applyProtection="1">
      <alignment horizontal="right" vertical="center"/>
    </xf>
    <xf numFmtId="41" fontId="9" fillId="0" borderId="22" xfId="0" applyNumberFormat="1" applyFont="1" applyFill="1" applyBorder="1" applyAlignment="1" applyProtection="1">
      <alignment horizontal="right" vertical="center"/>
    </xf>
    <xf numFmtId="0" fontId="32" fillId="0" borderId="28" xfId="0" applyFont="1" applyFill="1" applyBorder="1" applyAlignment="1">
      <alignment horizontal="center" vertical="center" wrapText="1"/>
    </xf>
    <xf numFmtId="0" fontId="32" fillId="0" borderId="0" xfId="0" applyFont="1" applyFill="1" applyBorder="1" applyAlignment="1">
      <alignment horizontal="center" vertical="center" wrapText="1"/>
    </xf>
    <xf numFmtId="164" fontId="32" fillId="0" borderId="0" xfId="0" applyNumberFormat="1" applyFont="1" applyFill="1" applyBorder="1" applyAlignment="1">
      <alignment horizontal="center" vertical="center" wrapText="1"/>
    </xf>
    <xf numFmtId="41" fontId="32" fillId="0" borderId="0" xfId="0" applyNumberFormat="1"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0" xfId="0" applyFont="1" applyFill="1" applyAlignment="1">
      <alignment horizontal="center" vertical="center" wrapText="1"/>
    </xf>
    <xf numFmtId="0" fontId="26" fillId="19" borderId="26" xfId="0" applyFont="1" applyFill="1" applyBorder="1" applyAlignment="1">
      <alignment horizontal="center" vertical="center" wrapText="1"/>
    </xf>
    <xf numFmtId="0" fontId="45" fillId="19" borderId="59" xfId="0" applyFont="1" applyFill="1" applyBorder="1" applyAlignment="1">
      <alignment horizontal="center" vertical="center" wrapText="1"/>
    </xf>
    <xf numFmtId="0" fontId="45" fillId="19" borderId="60" xfId="0" applyFont="1" applyFill="1" applyBorder="1" applyAlignment="1">
      <alignment horizontal="center" vertical="center" wrapText="1"/>
    </xf>
    <xf numFmtId="0" fontId="45" fillId="19" borderId="61" xfId="0" applyFont="1" applyFill="1" applyBorder="1" applyAlignment="1">
      <alignment horizontal="center" vertical="center" wrapText="1"/>
    </xf>
    <xf numFmtId="41" fontId="45" fillId="19" borderId="60" xfId="0" applyNumberFormat="1" applyFont="1" applyFill="1" applyBorder="1" applyAlignment="1">
      <alignment horizontal="center" vertical="center" wrapText="1"/>
    </xf>
    <xf numFmtId="41" fontId="41" fillId="19" borderId="62" xfId="0" applyNumberFormat="1" applyFont="1" applyFill="1" applyBorder="1" applyAlignment="1" applyProtection="1">
      <alignment horizontal="right" vertical="center"/>
    </xf>
    <xf numFmtId="41" fontId="41" fillId="19" borderId="22" xfId="0" applyNumberFormat="1" applyFont="1" applyFill="1" applyBorder="1" applyAlignment="1" applyProtection="1">
      <alignment horizontal="right" vertical="center"/>
    </xf>
    <xf numFmtId="0" fontId="45" fillId="19" borderId="25" xfId="0" applyFont="1" applyFill="1" applyBorder="1" applyAlignment="1" applyProtection="1">
      <alignment horizontal="center" vertical="center"/>
    </xf>
    <xf numFmtId="0" fontId="45" fillId="19" borderId="22" xfId="0" applyFont="1" applyFill="1" applyBorder="1" applyAlignment="1" applyProtection="1">
      <alignment vertical="center" wrapText="1"/>
    </xf>
    <xf numFmtId="0" fontId="29" fillId="0" borderId="63" xfId="0" applyFont="1" applyFill="1" applyBorder="1" applyAlignment="1" applyProtection="1">
      <alignment horizontal="center" vertical="center"/>
    </xf>
    <xf numFmtId="0" fontId="29" fillId="0" borderId="57" xfId="0" applyFont="1" applyFill="1" applyBorder="1" applyAlignment="1" applyProtection="1">
      <alignment vertical="center" wrapText="1"/>
    </xf>
    <xf numFmtId="41" fontId="29" fillId="0" borderId="57" xfId="0" applyNumberFormat="1" applyFont="1" applyFill="1" applyBorder="1" applyAlignment="1" applyProtection="1">
      <alignment horizontal="right" vertical="center"/>
      <protection locked="0"/>
    </xf>
    <xf numFmtId="41" fontId="29" fillId="17" borderId="57" xfId="0" applyNumberFormat="1" applyFont="1" applyFill="1" applyBorder="1" applyAlignment="1" applyProtection="1">
      <alignment horizontal="right" vertical="center"/>
    </xf>
    <xf numFmtId="0" fontId="47" fillId="19" borderId="64" xfId="0" applyFont="1" applyFill="1" applyBorder="1" applyAlignment="1" applyProtection="1">
      <alignment vertical="center"/>
    </xf>
    <xf numFmtId="0" fontId="26" fillId="19" borderId="65" xfId="0" applyFont="1" applyFill="1" applyBorder="1" applyAlignment="1" applyProtection="1">
      <alignment horizontal="right" vertical="center"/>
    </xf>
    <xf numFmtId="41" fontId="26" fillId="19" borderId="65" xfId="0" applyNumberFormat="1" applyFont="1" applyFill="1" applyBorder="1" applyAlignment="1" applyProtection="1">
      <alignment horizontal="center" vertical="center"/>
    </xf>
    <xf numFmtId="41" fontId="26" fillId="19" borderId="66" xfId="0" applyNumberFormat="1" applyFont="1" applyFill="1" applyBorder="1" applyAlignment="1" applyProtection="1">
      <alignment horizontal="center" vertical="center"/>
    </xf>
    <xf numFmtId="41" fontId="36" fillId="21" borderId="51" xfId="0" applyNumberFormat="1" applyFont="1" applyFill="1" applyBorder="1" applyAlignment="1" applyProtection="1">
      <alignment horizontal="right" vertical="center"/>
    </xf>
    <xf numFmtId="41" fontId="29" fillId="21" borderId="22" xfId="0" applyNumberFormat="1" applyFont="1" applyFill="1" applyBorder="1" applyAlignment="1" applyProtection="1">
      <alignment horizontal="right" vertical="center"/>
      <protection locked="0"/>
    </xf>
    <xf numFmtId="0" fontId="0" fillId="13" borderId="0" xfId="0" applyFont="1" applyFill="1" applyAlignment="1">
      <alignment horizontal="center"/>
    </xf>
    <xf numFmtId="0" fontId="0" fillId="13" borderId="0" xfId="0" applyFont="1" applyFill="1" applyAlignment="1">
      <alignment horizontal="center" vertical="center"/>
    </xf>
    <xf numFmtId="0" fontId="0" fillId="13" borderId="0" xfId="0" applyFont="1" applyFill="1"/>
    <xf numFmtId="0" fontId="36" fillId="13" borderId="0" xfId="0" applyFont="1" applyFill="1" applyAlignment="1">
      <alignment vertical="center"/>
    </xf>
    <xf numFmtId="0" fontId="53" fillId="13" borderId="9" xfId="0" applyFont="1" applyFill="1" applyBorder="1" applyAlignment="1">
      <alignment vertical="center" wrapText="1"/>
    </xf>
    <xf numFmtId="0" fontId="53" fillId="13" borderId="9" xfId="0" applyFont="1" applyFill="1" applyBorder="1" applyAlignment="1">
      <alignment vertical="center"/>
    </xf>
    <xf numFmtId="44" fontId="53" fillId="13" borderId="9" xfId="0" applyNumberFormat="1" applyFont="1" applyFill="1" applyBorder="1" applyAlignment="1">
      <alignment horizontal="center" vertical="center" wrapText="1"/>
    </xf>
    <xf numFmtId="44" fontId="53" fillId="13" borderId="9" xfId="0" applyNumberFormat="1" applyFont="1" applyFill="1" applyBorder="1" applyAlignment="1">
      <alignment horizontal="center" vertical="center"/>
    </xf>
    <xf numFmtId="44" fontId="53" fillId="13" borderId="9" xfId="0" applyNumberFormat="1" applyFont="1" applyFill="1" applyBorder="1" applyAlignment="1">
      <alignment vertical="center"/>
    </xf>
    <xf numFmtId="0" fontId="53" fillId="13" borderId="0" xfId="0" applyFont="1" applyFill="1" applyAlignment="1">
      <alignment vertical="center"/>
    </xf>
    <xf numFmtId="44" fontId="53" fillId="13" borderId="0" xfId="0" applyNumberFormat="1" applyFont="1" applyFill="1" applyAlignment="1">
      <alignment vertical="center"/>
    </xf>
    <xf numFmtId="44" fontId="36" fillId="13" borderId="0" xfId="0" applyNumberFormat="1" applyFont="1" applyFill="1" applyAlignment="1">
      <alignment horizontal="center" vertical="center"/>
    </xf>
    <xf numFmtId="0" fontId="0" fillId="13" borderId="0" xfId="0" applyFont="1" applyFill="1" applyAlignment="1">
      <alignment wrapText="1"/>
    </xf>
    <xf numFmtId="44" fontId="0" fillId="13" borderId="0" xfId="0" applyNumberFormat="1" applyFont="1" applyFill="1"/>
    <xf numFmtId="0" fontId="36" fillId="18" borderId="0" xfId="0" applyFont="1" applyFill="1" applyAlignment="1">
      <alignment vertical="center"/>
    </xf>
    <xf numFmtId="44" fontId="36" fillId="18" borderId="95" xfId="31" applyNumberFormat="1" applyFont="1" applyFill="1" applyBorder="1" applyAlignment="1">
      <alignment horizontal="center" vertical="center" wrapText="1"/>
    </xf>
    <xf numFmtId="0" fontId="54" fillId="13" borderId="9" xfId="0" applyFont="1" applyFill="1" applyBorder="1" applyAlignment="1">
      <alignment horizontal="center" vertical="center" wrapText="1"/>
    </xf>
    <xf numFmtId="0" fontId="36" fillId="18" borderId="97" xfId="31" applyFont="1" applyFill="1" applyBorder="1" applyAlignment="1">
      <alignment horizontal="center" vertical="center" wrapText="1"/>
    </xf>
    <xf numFmtId="0" fontId="24" fillId="13" borderId="0" xfId="0" applyFont="1" applyFill="1" applyAlignment="1">
      <alignment horizontal="center" vertical="center"/>
    </xf>
    <xf numFmtId="0" fontId="24" fillId="13" borderId="0" xfId="0" applyFont="1" applyFill="1"/>
    <xf numFmtId="0" fontId="33" fillId="18" borderId="9" xfId="32" applyFont="1" applyFill="1" applyBorder="1" applyAlignment="1">
      <alignment vertical="center"/>
    </xf>
    <xf numFmtId="44" fontId="33" fillId="18" borderId="9" xfId="32" applyNumberFormat="1" applyFont="1" applyFill="1" applyBorder="1" applyAlignment="1">
      <alignment vertical="center"/>
    </xf>
    <xf numFmtId="0" fontId="29" fillId="13" borderId="0" xfId="0" applyFont="1" applyFill="1" applyAlignment="1">
      <alignment horizontal="center" vertical="center"/>
    </xf>
    <xf numFmtId="0" fontId="29" fillId="13" borderId="0" xfId="0" applyFont="1" applyFill="1"/>
    <xf numFmtId="44" fontId="54" fillId="13" borderId="9" xfId="0" applyNumberFormat="1" applyFont="1" applyFill="1" applyBorder="1" applyAlignment="1">
      <alignment vertical="center"/>
    </xf>
    <xf numFmtId="0" fontId="27" fillId="13" borderId="0" xfId="0" applyFont="1" applyFill="1"/>
    <xf numFmtId="44" fontId="27" fillId="13" borderId="0" xfId="0" applyNumberFormat="1" applyFont="1" applyFill="1"/>
    <xf numFmtId="44" fontId="0" fillId="13" borderId="0" xfId="0" applyNumberFormat="1" applyFont="1" applyFill="1" applyAlignment="1">
      <alignment horizontal="center" vertical="center"/>
    </xf>
    <xf numFmtId="0" fontId="27" fillId="18" borderId="11" xfId="32" applyFont="1" applyFill="1" applyBorder="1" applyAlignment="1">
      <alignment horizontal="center" vertical="center"/>
    </xf>
    <xf numFmtId="44" fontId="27" fillId="18" borderId="11" xfId="32" applyNumberFormat="1" applyFont="1" applyFill="1" applyBorder="1" applyAlignment="1">
      <alignment horizontal="center" vertical="center"/>
    </xf>
    <xf numFmtId="44" fontId="24" fillId="13" borderId="0" xfId="23" applyFont="1" applyFill="1"/>
    <xf numFmtId="44" fontId="56" fillId="13" borderId="0" xfId="0" applyNumberFormat="1" applyFont="1" applyFill="1"/>
    <xf numFmtId="0" fontId="53" fillId="13" borderId="9" xfId="0" applyFont="1" applyFill="1" applyBorder="1" applyAlignment="1">
      <alignment horizontal="center" vertical="center"/>
    </xf>
    <xf numFmtId="0" fontId="53" fillId="13" borderId="9" xfId="0" applyFont="1" applyFill="1" applyBorder="1" applyAlignment="1">
      <alignment horizontal="center" vertical="center" wrapText="1"/>
    </xf>
    <xf numFmtId="42" fontId="31" fillId="13" borderId="13" xfId="24" applyNumberFormat="1" applyFont="1" applyFill="1" applyBorder="1" applyAlignment="1" applyProtection="1">
      <alignment vertical="center"/>
    </xf>
    <xf numFmtId="44" fontId="2" fillId="13" borderId="9" xfId="33" applyNumberFormat="1" applyFont="1" applyFill="1" applyBorder="1" applyAlignment="1">
      <alignment horizontal="center" vertical="center" wrapText="1"/>
    </xf>
    <xf numFmtId="44" fontId="54" fillId="13" borderId="9" xfId="0" applyNumberFormat="1" applyFont="1" applyFill="1" applyBorder="1" applyAlignment="1">
      <alignment horizontal="center" vertical="center"/>
    </xf>
    <xf numFmtId="44" fontId="55" fillId="13" borderId="9" xfId="33" applyNumberFormat="1" applyFont="1" applyFill="1" applyBorder="1" applyAlignment="1">
      <alignment horizontal="center" vertical="center" wrapText="1"/>
    </xf>
    <xf numFmtId="0" fontId="42" fillId="18" borderId="0" xfId="0" applyFont="1" applyFill="1" applyAlignment="1">
      <alignment horizontal="center" vertical="center"/>
    </xf>
    <xf numFmtId="0" fontId="42" fillId="18" borderId="0" xfId="0" applyFont="1" applyFill="1" applyAlignment="1">
      <alignment vertical="center" wrapText="1"/>
    </xf>
    <xf numFmtId="0" fontId="42" fillId="18" borderId="0" xfId="0" applyFont="1" applyFill="1" applyAlignment="1">
      <alignment vertical="center"/>
    </xf>
    <xf numFmtId="3" fontId="42" fillId="18" borderId="98" xfId="0" applyNumberFormat="1" applyFont="1" applyFill="1" applyBorder="1" applyAlignment="1">
      <alignment horizontal="center" vertical="center"/>
    </xf>
    <xf numFmtId="44" fontId="42" fillId="18" borderId="98" xfId="31" applyNumberFormat="1" applyFont="1" applyFill="1" applyBorder="1" applyAlignment="1">
      <alignment vertical="center"/>
    </xf>
    <xf numFmtId="0" fontId="33" fillId="0" borderId="36" xfId="0" applyFont="1" applyFill="1" applyBorder="1" applyAlignment="1" applyProtection="1">
      <alignment horizontal="center" vertical="center" wrapText="1"/>
    </xf>
    <xf numFmtId="0" fontId="33" fillId="0" borderId="67" xfId="0" applyFont="1" applyFill="1" applyBorder="1" applyAlignment="1" applyProtection="1">
      <alignment horizontal="center" vertical="center" wrapText="1"/>
    </xf>
    <xf numFmtId="0" fontId="51" fillId="0" borderId="0" xfId="0" applyFont="1" applyFill="1" applyAlignment="1" applyProtection="1">
      <alignment horizontal="left" vertical="top" wrapText="1"/>
    </xf>
    <xf numFmtId="0" fontId="30" fillId="0" borderId="30" xfId="24" applyFont="1" applyFill="1" applyBorder="1" applyAlignment="1" applyProtection="1">
      <alignment horizontal="left" vertical="center"/>
    </xf>
    <xf numFmtId="0" fontId="30" fillId="0" borderId="31" xfId="24" applyFont="1" applyFill="1" applyBorder="1" applyAlignment="1" applyProtection="1">
      <alignment horizontal="left" vertical="center"/>
    </xf>
    <xf numFmtId="0" fontId="30" fillId="0" borderId="32" xfId="24" applyFont="1" applyFill="1" applyBorder="1" applyAlignment="1" applyProtection="1">
      <alignment horizontal="left" vertical="center"/>
    </xf>
    <xf numFmtId="0" fontId="30" fillId="0" borderId="13" xfId="0" applyFont="1" applyFill="1" applyBorder="1" applyAlignment="1" applyProtection="1">
      <alignment horizontal="left" vertical="center" wrapText="1"/>
    </xf>
    <xf numFmtId="0" fontId="41" fillId="19" borderId="13" xfId="0" applyFont="1" applyFill="1" applyBorder="1" applyAlignment="1" applyProtection="1">
      <alignment horizontal="left" vertical="center" wrapText="1"/>
    </xf>
    <xf numFmtId="0" fontId="44" fillId="19" borderId="68" xfId="24" applyFont="1" applyFill="1" applyBorder="1" applyAlignment="1" applyProtection="1">
      <alignment horizontal="right"/>
    </xf>
    <xf numFmtId="0" fontId="44" fillId="19" borderId="40" xfId="24" applyFont="1" applyFill="1" applyBorder="1" applyAlignment="1" applyProtection="1">
      <alignment horizontal="right"/>
    </xf>
    <xf numFmtId="0" fontId="51" fillId="0" borderId="10" xfId="0" applyFont="1" applyFill="1" applyBorder="1" applyAlignment="1" applyProtection="1">
      <alignment horizontal="center" vertical="top" wrapText="1"/>
    </xf>
    <xf numFmtId="0" fontId="51" fillId="0" borderId="4" xfId="0" applyFont="1" applyFill="1" applyBorder="1" applyAlignment="1" applyProtection="1">
      <alignment horizontal="center" vertical="top" wrapText="1"/>
    </xf>
    <xf numFmtId="0" fontId="51" fillId="0" borderId="5" xfId="0" applyFont="1" applyFill="1" applyBorder="1" applyAlignment="1" applyProtection="1">
      <alignment horizontal="center" vertical="top" wrapText="1"/>
    </xf>
    <xf numFmtId="0" fontId="34" fillId="0" borderId="2" xfId="0" applyFont="1" applyFill="1" applyBorder="1" applyAlignment="1" applyProtection="1">
      <alignment horizontal="left" vertical="center"/>
    </xf>
    <xf numFmtId="0" fontId="34" fillId="0" borderId="1" xfId="0" applyFont="1" applyFill="1" applyBorder="1" applyAlignment="1" applyProtection="1">
      <alignment horizontal="left" vertical="center"/>
    </xf>
    <xf numFmtId="0" fontId="34" fillId="0" borderId="3" xfId="0" applyFont="1" applyFill="1" applyBorder="1" applyAlignment="1" applyProtection="1">
      <alignment horizontal="left" vertical="center"/>
    </xf>
    <xf numFmtId="1" fontId="41" fillId="19" borderId="12" xfId="24" applyNumberFormat="1" applyFont="1" applyFill="1" applyBorder="1" applyAlignment="1" applyProtection="1">
      <alignment horizontal="center" vertical="center" wrapText="1"/>
    </xf>
    <xf numFmtId="1" fontId="41" fillId="19" borderId="9" xfId="24" applyNumberFormat="1" applyFont="1" applyFill="1" applyBorder="1" applyAlignment="1" applyProtection="1">
      <alignment horizontal="center" vertical="center" wrapText="1"/>
    </xf>
    <xf numFmtId="0" fontId="50" fillId="13" borderId="6" xfId="24" applyFont="1" applyFill="1" applyBorder="1" applyAlignment="1" applyProtection="1">
      <alignment horizontal="left" vertical="center"/>
    </xf>
    <xf numFmtId="0" fontId="50" fillId="13" borderId="0" xfId="24" applyFont="1" applyFill="1" applyBorder="1" applyAlignment="1" applyProtection="1">
      <alignment horizontal="left" vertical="center"/>
    </xf>
    <xf numFmtId="0" fontId="50" fillId="13" borderId="7" xfId="24" applyFont="1" applyFill="1" applyBorder="1" applyAlignment="1" applyProtection="1">
      <alignment horizontal="left" vertical="center"/>
    </xf>
    <xf numFmtId="0" fontId="41" fillId="19" borderId="33"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41" fillId="19" borderId="12" xfId="24" applyFont="1" applyFill="1" applyBorder="1" applyAlignment="1" applyProtection="1">
      <alignment horizontal="center" vertical="center"/>
    </xf>
    <xf numFmtId="0" fontId="41" fillId="19" borderId="9" xfId="24" applyFont="1" applyFill="1" applyBorder="1" applyAlignment="1" applyProtection="1">
      <alignment horizontal="center" vertical="center"/>
    </xf>
    <xf numFmtId="3" fontId="41" fillId="19" borderId="12" xfId="24" applyNumberFormat="1" applyFont="1" applyFill="1" applyBorder="1" applyAlignment="1" applyProtection="1">
      <alignment horizontal="center" vertical="center" wrapText="1"/>
    </xf>
    <xf numFmtId="3" fontId="41" fillId="19" borderId="9" xfId="24" applyNumberFormat="1" applyFont="1" applyFill="1" applyBorder="1" applyAlignment="1" applyProtection="1">
      <alignment horizontal="center" vertical="center" wrapText="1"/>
    </xf>
    <xf numFmtId="0" fontId="30" fillId="0" borderId="13" xfId="24" applyFont="1" applyFill="1" applyBorder="1" applyAlignment="1" applyProtection="1">
      <alignment horizontal="left" vertical="center"/>
    </xf>
    <xf numFmtId="168" fontId="52" fillId="19" borderId="70" xfId="0" applyNumberFormat="1" applyFont="1" applyFill="1" applyBorder="1" applyAlignment="1" applyProtection="1">
      <alignment horizontal="right" vertical="center"/>
    </xf>
    <xf numFmtId="168" fontId="52" fillId="19" borderId="71" xfId="0" applyNumberFormat="1" applyFont="1" applyFill="1" applyBorder="1" applyAlignment="1" applyProtection="1">
      <alignment horizontal="right" vertical="center"/>
    </xf>
    <xf numFmtId="0" fontId="26" fillId="19" borderId="72" xfId="0" applyFont="1" applyFill="1" applyBorder="1" applyAlignment="1" applyProtection="1">
      <alignment horizontal="center" vertical="center" wrapText="1"/>
    </xf>
    <xf numFmtId="0" fontId="26" fillId="19" borderId="52" xfId="0" applyFont="1" applyFill="1" applyBorder="1" applyAlignment="1" applyProtection="1">
      <alignment horizontal="center" vertical="center" wrapText="1"/>
    </xf>
    <xf numFmtId="0" fontId="26" fillId="19" borderId="73" xfId="0" applyFont="1" applyFill="1" applyBorder="1" applyAlignment="1" applyProtection="1">
      <alignment horizontal="center" vertical="center" wrapText="1"/>
    </xf>
    <xf numFmtId="0" fontId="26" fillId="19" borderId="74" xfId="0" applyFont="1" applyFill="1" applyBorder="1" applyAlignment="1" applyProtection="1">
      <alignment horizontal="center" vertical="center" wrapText="1"/>
    </xf>
    <xf numFmtId="164" fontId="26" fillId="19" borderId="75" xfId="0" applyNumberFormat="1" applyFont="1" applyFill="1" applyBorder="1" applyAlignment="1" applyProtection="1">
      <alignment horizontal="center" vertical="center" wrapText="1"/>
    </xf>
    <xf numFmtId="164" fontId="26" fillId="19" borderId="54" xfId="0" applyNumberFormat="1" applyFont="1" applyFill="1" applyBorder="1" applyAlignment="1" applyProtection="1">
      <alignment horizontal="center" vertical="center" wrapText="1"/>
    </xf>
    <xf numFmtId="168" fontId="35" fillId="0" borderId="76" xfId="0" applyNumberFormat="1" applyFont="1" applyBorder="1" applyAlignment="1" applyProtection="1">
      <alignment horizontal="center" vertical="center" wrapText="1"/>
    </xf>
    <xf numFmtId="168" fontId="35" fillId="0" borderId="77" xfId="0" applyNumberFormat="1" applyFont="1" applyBorder="1" applyAlignment="1" applyProtection="1">
      <alignment horizontal="center" vertical="center"/>
    </xf>
    <xf numFmtId="168" fontId="34" fillId="0" borderId="2" xfId="0" applyNumberFormat="1" applyFont="1" applyBorder="1" applyAlignment="1" applyProtection="1">
      <alignment horizontal="left" vertical="top"/>
    </xf>
    <xf numFmtId="168" fontId="34" fillId="0" borderId="1" xfId="0" applyNumberFormat="1" applyFont="1" applyBorder="1" applyAlignment="1" applyProtection="1">
      <alignment horizontal="left" vertical="top"/>
    </xf>
    <xf numFmtId="168" fontId="34" fillId="0" borderId="3" xfId="0" applyNumberFormat="1" applyFont="1" applyBorder="1" applyAlignment="1" applyProtection="1">
      <alignment horizontal="left" vertical="top"/>
    </xf>
    <xf numFmtId="0" fontId="31" fillId="0" borderId="20" xfId="0" applyFont="1" applyFill="1" applyBorder="1" applyAlignment="1" applyProtection="1">
      <alignment horizontal="left" vertical="center" wrapText="1"/>
    </xf>
    <xf numFmtId="0" fontId="46" fillId="19" borderId="68" xfId="24" applyFont="1" applyFill="1" applyBorder="1" applyAlignment="1" applyProtection="1">
      <alignment horizontal="right"/>
    </xf>
    <xf numFmtId="0" fontId="46" fillId="19" borderId="40" xfId="24" applyFont="1" applyFill="1" applyBorder="1" applyAlignment="1" applyProtection="1">
      <alignment horizontal="right"/>
    </xf>
    <xf numFmtId="0" fontId="31" fillId="0" borderId="13" xfId="0" applyFont="1" applyFill="1" applyBorder="1" applyAlignment="1" applyProtection="1">
      <alignment horizontal="left" vertical="center" wrapText="1"/>
    </xf>
    <xf numFmtId="0" fontId="45" fillId="19" borderId="13" xfId="0" applyFont="1" applyFill="1" applyBorder="1" applyAlignment="1" applyProtection="1">
      <alignment horizontal="left" vertical="center" wrapText="1"/>
    </xf>
    <xf numFmtId="0" fontId="31" fillId="0" borderId="14" xfId="0" applyFont="1" applyFill="1" applyBorder="1" applyAlignment="1" applyProtection="1">
      <alignment horizontal="left" vertical="center" wrapText="1"/>
    </xf>
    <xf numFmtId="0" fontId="31" fillId="0" borderId="30"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32" xfId="0" applyFont="1" applyFill="1" applyBorder="1" applyAlignment="1" applyProtection="1">
      <alignment horizontal="left" vertical="center" wrapText="1"/>
    </xf>
    <xf numFmtId="0" fontId="31" fillId="0" borderId="13" xfId="24" applyFont="1" applyFill="1" applyBorder="1" applyAlignment="1" applyProtection="1">
      <alignment horizontal="left" vertical="center"/>
    </xf>
    <xf numFmtId="0" fontId="31" fillId="0" borderId="30" xfId="24" applyFont="1" applyFill="1" applyBorder="1" applyAlignment="1" applyProtection="1">
      <alignment horizontal="left" vertical="center"/>
    </xf>
    <xf numFmtId="0" fontId="31" fillId="0" borderId="31" xfId="24" applyFont="1" applyFill="1" applyBorder="1" applyAlignment="1" applyProtection="1">
      <alignment horizontal="left" vertical="center"/>
    </xf>
    <xf numFmtId="0" fontId="31" fillId="0" borderId="32" xfId="24" applyFont="1" applyFill="1" applyBorder="1" applyAlignment="1" applyProtection="1">
      <alignment horizontal="left" vertical="center"/>
    </xf>
    <xf numFmtId="0" fontId="32" fillId="0" borderId="69" xfId="0" applyFont="1" applyFill="1" applyBorder="1" applyAlignment="1" applyProtection="1">
      <alignment horizontal="center"/>
    </xf>
    <xf numFmtId="0" fontId="32" fillId="0" borderId="4" xfId="0" applyFont="1" applyFill="1" applyBorder="1" applyAlignment="1" applyProtection="1">
      <alignment horizontal="center" vertical="center"/>
    </xf>
    <xf numFmtId="0" fontId="32" fillId="0" borderId="67" xfId="0" applyFont="1" applyFill="1" applyBorder="1" applyAlignment="1" applyProtection="1">
      <alignment horizontal="center" vertical="center"/>
    </xf>
    <xf numFmtId="0" fontId="31" fillId="14" borderId="1" xfId="0" applyFont="1" applyFill="1" applyBorder="1" applyAlignment="1">
      <alignment horizontal="left" vertical="center" wrapText="1"/>
    </xf>
    <xf numFmtId="0" fontId="31" fillId="14" borderId="3" xfId="0" applyFont="1" applyFill="1" applyBorder="1" applyAlignment="1">
      <alignment horizontal="left" vertical="center" wrapText="1"/>
    </xf>
    <xf numFmtId="0" fontId="45" fillId="19" borderId="9" xfId="24" applyFont="1" applyFill="1" applyBorder="1" applyAlignment="1" applyProtection="1">
      <alignment horizontal="center" vertical="center"/>
    </xf>
    <xf numFmtId="3" fontId="45" fillId="19" borderId="9" xfId="24" applyNumberFormat="1" applyFont="1" applyFill="1" applyBorder="1" applyAlignment="1" applyProtection="1">
      <alignment horizontal="center" vertical="center" wrapText="1"/>
    </xf>
    <xf numFmtId="1" fontId="45" fillId="19" borderId="9" xfId="24" applyNumberFormat="1" applyFont="1" applyFill="1" applyBorder="1" applyAlignment="1" applyProtection="1">
      <alignment horizontal="center" vertical="center" wrapText="1"/>
    </xf>
    <xf numFmtId="0" fontId="42" fillId="13" borderId="6" xfId="24" applyFont="1" applyFill="1" applyBorder="1" applyAlignment="1" applyProtection="1">
      <alignment horizontal="left" vertical="center"/>
    </xf>
    <xf numFmtId="0" fontId="42" fillId="13" borderId="0" xfId="24" applyFont="1" applyFill="1" applyBorder="1" applyAlignment="1" applyProtection="1">
      <alignment horizontal="left" vertical="center"/>
    </xf>
    <xf numFmtId="0" fontId="42" fillId="13" borderId="7" xfId="24" applyFont="1" applyFill="1" applyBorder="1" applyAlignment="1" applyProtection="1">
      <alignment horizontal="left" vertical="center"/>
    </xf>
    <xf numFmtId="0" fontId="45" fillId="19" borderId="33" xfId="0" applyFont="1" applyFill="1" applyBorder="1" applyAlignment="1" applyProtection="1">
      <alignment horizontal="left" vertical="center" wrapText="1"/>
    </xf>
    <xf numFmtId="164" fontId="45" fillId="19" borderId="80" xfId="0" applyNumberFormat="1" applyFont="1" applyFill="1" applyBorder="1" applyAlignment="1">
      <alignment horizontal="center" vertical="center" wrapText="1"/>
    </xf>
    <xf numFmtId="164" fontId="45" fillId="19" borderId="81" xfId="0" applyNumberFormat="1" applyFont="1" applyFill="1" applyBorder="1" applyAlignment="1">
      <alignment horizontal="center" vertical="center" wrapText="1"/>
    </xf>
    <xf numFmtId="0" fontId="51" fillId="0" borderId="86" xfId="0" applyFont="1" applyFill="1" applyBorder="1" applyAlignment="1">
      <alignment horizontal="center" vertical="top" wrapText="1"/>
    </xf>
    <xf numFmtId="0" fontId="51" fillId="0" borderId="29" xfId="0" applyFont="1" applyFill="1" applyBorder="1" applyAlignment="1">
      <alignment horizontal="center" vertical="top"/>
    </xf>
    <xf numFmtId="0" fontId="51" fillId="0" borderId="87" xfId="0" applyFont="1" applyFill="1" applyBorder="1" applyAlignment="1">
      <alignment horizontal="center" vertical="top"/>
    </xf>
    <xf numFmtId="0" fontId="34" fillId="0" borderId="2" xfId="0" applyFont="1" applyFill="1" applyBorder="1" applyAlignment="1">
      <alignment horizontal="left"/>
    </xf>
    <xf numFmtId="0" fontId="34" fillId="0" borderId="1" xfId="0" applyFont="1" applyFill="1" applyBorder="1" applyAlignment="1">
      <alignment horizontal="left"/>
    </xf>
    <xf numFmtId="0" fontId="34" fillId="0" borderId="3" xfId="0" applyFont="1" applyFill="1" applyBorder="1" applyAlignment="1">
      <alignment horizontal="left"/>
    </xf>
    <xf numFmtId="41" fontId="45" fillId="19" borderId="84" xfId="0" applyNumberFormat="1" applyFont="1" applyFill="1" applyBorder="1" applyAlignment="1">
      <alignment horizontal="center" vertical="center" wrapText="1"/>
    </xf>
    <xf numFmtId="41" fontId="45" fillId="19" borderId="88" xfId="0" applyNumberFormat="1" applyFont="1" applyFill="1" applyBorder="1" applyAlignment="1">
      <alignment horizontal="center" vertical="center" wrapText="1"/>
    </xf>
    <xf numFmtId="41" fontId="45" fillId="19" borderId="89" xfId="0" applyNumberFormat="1" applyFont="1" applyFill="1" applyBorder="1" applyAlignment="1">
      <alignment horizontal="center" vertical="center" wrapText="1"/>
    </xf>
    <xf numFmtId="0" fontId="45" fillId="19" borderId="90" xfId="0" applyFont="1" applyFill="1" applyBorder="1" applyAlignment="1">
      <alignment horizontal="center" vertical="center" wrapText="1"/>
    </xf>
    <xf numFmtId="0" fontId="45" fillId="19" borderId="91" xfId="0" applyFont="1" applyFill="1" applyBorder="1" applyAlignment="1">
      <alignment horizontal="center" vertical="center" wrapText="1"/>
    </xf>
    <xf numFmtId="0" fontId="45" fillId="19" borderId="78" xfId="0" applyFont="1" applyFill="1" applyBorder="1" applyAlignment="1">
      <alignment horizontal="center" vertical="center" wrapText="1"/>
    </xf>
    <xf numFmtId="0" fontId="45" fillId="19" borderId="79" xfId="0" applyFont="1" applyFill="1" applyBorder="1" applyAlignment="1">
      <alignment horizontal="center" vertical="center" wrapText="1"/>
    </xf>
    <xf numFmtId="41" fontId="45" fillId="19" borderId="82" xfId="0" applyNumberFormat="1" applyFont="1" applyFill="1" applyBorder="1" applyAlignment="1">
      <alignment horizontal="center" vertical="center" wrapText="1"/>
    </xf>
    <xf numFmtId="41" fontId="45" fillId="19" borderId="0" xfId="0" applyNumberFormat="1" applyFont="1" applyFill="1" applyBorder="1" applyAlignment="1">
      <alignment horizontal="center" vertical="center" wrapText="1"/>
    </xf>
    <xf numFmtId="0" fontId="25" fillId="19" borderId="0" xfId="0" applyFont="1" applyFill="1" applyBorder="1"/>
    <xf numFmtId="41" fontId="45" fillId="19" borderId="83" xfId="0" applyNumberFormat="1" applyFont="1" applyFill="1" applyBorder="1" applyAlignment="1">
      <alignment horizontal="center" vertical="center" wrapText="1"/>
    </xf>
    <xf numFmtId="41" fontId="45" fillId="19" borderId="85" xfId="0" applyNumberFormat="1" applyFont="1" applyFill="1" applyBorder="1" applyAlignment="1">
      <alignment horizontal="center" vertical="center" wrapText="1"/>
    </xf>
    <xf numFmtId="0" fontId="0" fillId="13" borderId="0" xfId="0" applyFont="1" applyFill="1" applyAlignment="1">
      <alignment horizontal="center" vertical="center"/>
    </xf>
    <xf numFmtId="0" fontId="36" fillId="18" borderId="95" xfId="31" applyFont="1" applyFill="1" applyBorder="1" applyAlignment="1">
      <alignment horizontal="center" vertical="center" wrapText="1"/>
    </xf>
    <xf numFmtId="0" fontId="36" fillId="18" borderId="96" xfId="31" applyFont="1" applyFill="1" applyBorder="1" applyAlignment="1">
      <alignment horizontal="center" vertical="center" wrapText="1"/>
    </xf>
    <xf numFmtId="0" fontId="36" fillId="18" borderId="92" xfId="31" applyFont="1" applyFill="1" applyBorder="1" applyAlignment="1">
      <alignment horizontal="center" vertical="center" wrapText="1"/>
    </xf>
    <xf numFmtId="0" fontId="36" fillId="18" borderId="97" xfId="31" applyFont="1" applyFill="1" applyBorder="1" applyAlignment="1">
      <alignment horizontal="center" vertical="center" wrapText="1"/>
    </xf>
    <xf numFmtId="44" fontId="36" fillId="18" borderId="93" xfId="31" applyNumberFormat="1" applyFont="1" applyFill="1" applyBorder="1" applyAlignment="1">
      <alignment horizontal="center" vertical="center"/>
    </xf>
    <xf numFmtId="44" fontId="36" fillId="18" borderId="94" xfId="31" applyNumberFormat="1" applyFont="1" applyFill="1" applyBorder="1" applyAlignment="1">
      <alignment horizontal="center" vertical="center"/>
    </xf>
    <xf numFmtId="44" fontId="36" fillId="18" borderId="99" xfId="31" applyNumberFormat="1" applyFont="1" applyFill="1" applyBorder="1" applyAlignment="1">
      <alignment horizontal="center" vertical="center"/>
    </xf>
    <xf numFmtId="44" fontId="36" fillId="18" borderId="96" xfId="31" applyNumberFormat="1" applyFont="1" applyFill="1" applyBorder="1" applyAlignment="1">
      <alignment horizontal="center" vertical="center" wrapText="1"/>
    </xf>
    <xf numFmtId="0" fontId="53" fillId="13" borderId="9" xfId="0" applyFont="1" applyFill="1" applyBorder="1" applyAlignment="1">
      <alignment horizontal="center" vertical="center"/>
    </xf>
    <xf numFmtId="0" fontId="34" fillId="18" borderId="0" xfId="32" applyFont="1" applyFill="1" applyBorder="1" applyAlignment="1">
      <alignment horizontal="center" vertical="center"/>
    </xf>
    <xf numFmtId="0" fontId="34" fillId="18" borderId="7" xfId="32" applyFont="1" applyFill="1" applyBorder="1" applyAlignment="1">
      <alignment horizontal="center" vertical="center"/>
    </xf>
    <xf numFmtId="0" fontId="34" fillId="18" borderId="11" xfId="32" applyFont="1" applyFill="1" applyBorder="1" applyAlignment="1">
      <alignment horizontal="center" vertical="center"/>
    </xf>
    <xf numFmtId="0" fontId="34" fillId="18" borderId="8" xfId="32" applyFont="1" applyFill="1" applyBorder="1" applyAlignment="1">
      <alignment horizontal="center" vertical="center"/>
    </xf>
    <xf numFmtId="44" fontId="36" fillId="18" borderId="95" xfId="31" applyNumberFormat="1" applyFont="1" applyFill="1" applyBorder="1" applyAlignment="1">
      <alignment horizontal="center" vertical="center" wrapText="1"/>
    </xf>
    <xf numFmtId="0" fontId="53" fillId="13" borderId="9" xfId="0" applyFont="1" applyFill="1" applyBorder="1" applyAlignment="1">
      <alignment horizontal="center" vertical="center" wrapText="1"/>
    </xf>
    <xf numFmtId="0" fontId="25" fillId="13" borderId="0" xfId="30" applyFont="1" applyFill="1" applyAlignment="1">
      <alignment horizontal="center" vertical="center" wrapText="1"/>
    </xf>
  </cellXfs>
  <cellStyles count="34">
    <cellStyle name="40% - Énfasis6" xfId="32" builtinId="51"/>
    <cellStyle name="Énfasis 1" xfId="1"/>
    <cellStyle name="Énfasis 2" xfId="2"/>
    <cellStyle name="Énfasis 3" xfId="3"/>
    <cellStyle name="Énfasis1 - 20%" xfId="4"/>
    <cellStyle name="Énfasis1 - 40%" xfId="5"/>
    <cellStyle name="Énfasis1 - 60%" xfId="6"/>
    <cellStyle name="Énfasis2" xfId="30" builtinId="33"/>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xfId="31" builtinId="49"/>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Normal_PLANTILLA AL 04 DE OCTUBRE 07 (2)" xfId="33"/>
    <cellStyle name="Porcentaje" xfId="27" builtinId="5"/>
    <cellStyle name="Porcentual 2" xfId="28"/>
    <cellStyle name="Título de hoja" xfId="29"/>
  </cellStyles>
  <dxfs count="1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'S.H-INGRESOS'!$C$67:$C$69</c:f>
              <c:numCache>
                <c:formatCode>#,##0</c:formatCode>
                <c:ptCount val="3"/>
                <c:pt idx="0">
                  <c:v>22320164</c:v>
                </c:pt>
                <c:pt idx="1">
                  <c:v>38391350</c:v>
                </c:pt>
                <c:pt idx="2">
                  <c:v>10000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80130352"/>
        <c:axId val="180131136"/>
      </c:barChart>
      <c:catAx>
        <c:axId val="18013035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80131136"/>
        <c:crosses val="autoZero"/>
        <c:auto val="1"/>
        <c:lblAlgn val="ctr"/>
        <c:lblOffset val="100"/>
        <c:noMultiLvlLbl val="0"/>
      </c:catAx>
      <c:valAx>
        <c:axId val="180131136"/>
        <c:scaling>
          <c:orientation val="minMax"/>
        </c:scaling>
        <c:delete val="1"/>
        <c:axPos val="l"/>
        <c:majorGridlines/>
        <c:numFmt formatCode="#,##0" sourceLinked="1"/>
        <c:majorTickMark val="out"/>
        <c:minorTickMark val="none"/>
        <c:tickLblPos val="none"/>
        <c:crossAx val="18013035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22365164</c:v>
                </c:pt>
                <c:pt idx="1">
                  <c:v>0</c:v>
                </c:pt>
                <c:pt idx="2">
                  <c:v>0</c:v>
                </c:pt>
                <c:pt idx="3">
                  <c:v>37056350</c:v>
                </c:pt>
                <c:pt idx="4">
                  <c:v>1290000</c:v>
                </c:pt>
                <c:pt idx="5">
                  <c:v>10000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180129568"/>
        <c:axId val="221900632"/>
        <c:axId val="0"/>
      </c:bar3DChart>
      <c:catAx>
        <c:axId val="18012956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21900632"/>
        <c:crosses val="autoZero"/>
        <c:auto val="1"/>
        <c:lblAlgn val="ctr"/>
        <c:lblOffset val="100"/>
        <c:noMultiLvlLbl val="0"/>
      </c:catAx>
      <c:valAx>
        <c:axId val="221900632"/>
        <c:scaling>
          <c:orientation val="minMax"/>
        </c:scaling>
        <c:delete val="1"/>
        <c:axPos val="b"/>
        <c:majorGridlines/>
        <c:numFmt formatCode="_(* #,##0_);_(* \(#,##0\);_(* &quot;-&quot;_);_(@_)" sourceLinked="1"/>
        <c:majorTickMark val="out"/>
        <c:minorTickMark val="none"/>
        <c:tickLblPos val="none"/>
        <c:crossAx val="18012956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'S.H. EGRESOS'!$C$79:$C$83</c:f>
              <c:numCache>
                <c:formatCode>#,##0</c:formatCode>
                <c:ptCount val="5"/>
                <c:pt idx="0">
                  <c:v>52833319.799999997</c:v>
                </c:pt>
                <c:pt idx="1">
                  <c:v>2027713</c:v>
                </c:pt>
                <c:pt idx="2">
                  <c:v>5860481</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21901024"/>
        <c:axId val="221898280"/>
      </c:barChart>
      <c:catAx>
        <c:axId val="2219010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21898280"/>
        <c:crosses val="autoZero"/>
        <c:auto val="1"/>
        <c:lblAlgn val="ctr"/>
        <c:lblOffset val="100"/>
        <c:noMultiLvlLbl val="0"/>
      </c:catAx>
      <c:valAx>
        <c:axId val="221898280"/>
        <c:scaling>
          <c:orientation val="minMax"/>
        </c:scaling>
        <c:delete val="1"/>
        <c:axPos val="l"/>
        <c:majorGridlines/>
        <c:numFmt formatCode="#,##0" sourceLinked="1"/>
        <c:majorTickMark val="out"/>
        <c:minorTickMark val="none"/>
        <c:tickLblPos val="none"/>
        <c:crossAx val="2219010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BBA-4B1B-8328-33E644E5108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BBA-4B1B-8328-33E644E5108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0</c:v>
                </c:pt>
                <c:pt idx="1">
                  <c:v>0</c:v>
                </c:pt>
                <c:pt idx="2">
                  <c:v>22375163.819999997</c:v>
                </c:pt>
                <c:pt idx="3">
                  <c:v>37656349.980000004</c:v>
                </c:pt>
                <c:pt idx="4">
                  <c:v>690000</c:v>
                </c:pt>
              </c:numCache>
            </c:numRef>
          </c:val>
          <c:extLst xmlns:c16r2="http://schemas.microsoft.com/office/drawing/2015/06/char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221901416"/>
        <c:axId val="221905336"/>
        <c:axId val="0"/>
      </c:bar3DChart>
      <c:catAx>
        <c:axId val="22190141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21905336"/>
        <c:crosses val="autoZero"/>
        <c:auto val="1"/>
        <c:lblAlgn val="ctr"/>
        <c:lblOffset val="100"/>
        <c:noMultiLvlLbl val="0"/>
      </c:catAx>
      <c:valAx>
        <c:axId val="221905336"/>
        <c:scaling>
          <c:orientation val="minMax"/>
        </c:scaling>
        <c:delete val="1"/>
        <c:axPos val="b"/>
        <c:majorGridlines/>
        <c:numFmt formatCode="_(* #,##0_);_(* \(#,##0\);_(* &quot;-&quot;_);_(@_)" sourceLinked="1"/>
        <c:majorTickMark val="out"/>
        <c:minorTickMark val="none"/>
        <c:tickLblPos val="none"/>
        <c:crossAx val="2219014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1</xdr:col>
      <xdr:colOff>606359</xdr:colOff>
      <xdr:row>4</xdr:row>
      <xdr:rowOff>142875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
          <a:ext cx="134930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opLeftCell="A34" zoomScale="110" zoomScaleNormal="110" workbookViewId="0">
      <selection activeCell="F46" sqref="F46"/>
    </sheetView>
  </sheetViews>
  <sheetFormatPr baseColWidth="10" defaultRowHeight="12.75" customHeight="1" x14ac:dyDescent="0.2"/>
  <cols>
    <col min="1" max="1" width="4.85546875" style="5" customWidth="1"/>
    <col min="2" max="2" width="32.85546875" style="1" customWidth="1"/>
    <col min="3" max="3" width="14.28515625" style="12" customWidth="1"/>
    <col min="4" max="4" width="25" style="13" customWidth="1"/>
    <col min="5" max="5" width="17.85546875" style="1" customWidth="1"/>
    <col min="6" max="6" width="19.28515625" style="1" customWidth="1"/>
    <col min="7" max="7" width="13" style="1" customWidth="1"/>
    <col min="8" max="8" width="11.42578125" style="38" customWidth="1"/>
    <col min="9" max="16384" width="11.42578125" style="38"/>
  </cols>
  <sheetData>
    <row r="1" spans="1:7" ht="30" customHeight="1" x14ac:dyDescent="0.2">
      <c r="A1" s="310" t="s">
        <v>1031</v>
      </c>
      <c r="B1" s="311"/>
      <c r="C1" s="311"/>
      <c r="D1" s="311"/>
      <c r="E1" s="311"/>
      <c r="F1" s="311"/>
      <c r="G1" s="312"/>
    </row>
    <row r="2" spans="1:7" ht="27.75" customHeight="1" x14ac:dyDescent="0.2">
      <c r="A2" s="313" t="e">
        <f>#REF!</f>
        <v>#REF!</v>
      </c>
      <c r="B2" s="314"/>
      <c r="C2" s="314"/>
      <c r="D2" s="314"/>
      <c r="E2" s="314"/>
      <c r="F2" s="314"/>
      <c r="G2" s="315"/>
    </row>
    <row r="3" spans="1:7" ht="17.25" customHeight="1" x14ac:dyDescent="0.2">
      <c r="A3" s="325" t="s">
        <v>3</v>
      </c>
      <c r="B3" s="325"/>
      <c r="C3" s="325"/>
      <c r="D3" s="325"/>
      <c r="E3" s="327" t="s">
        <v>1032</v>
      </c>
      <c r="F3" s="327" t="s">
        <v>1033</v>
      </c>
      <c r="G3" s="316" t="s">
        <v>1034</v>
      </c>
    </row>
    <row r="4" spans="1:7" ht="15" customHeight="1" x14ac:dyDescent="0.2">
      <c r="A4" s="326"/>
      <c r="B4" s="326"/>
      <c r="C4" s="326"/>
      <c r="D4" s="326"/>
      <c r="E4" s="328"/>
      <c r="F4" s="328"/>
      <c r="G4" s="317"/>
    </row>
    <row r="5" spans="1:7" ht="21.75" customHeight="1" x14ac:dyDescent="0.2">
      <c r="A5" s="318" t="s">
        <v>4</v>
      </c>
      <c r="B5" s="319"/>
      <c r="C5" s="319"/>
      <c r="D5" s="319"/>
      <c r="E5" s="319"/>
      <c r="F5" s="319"/>
      <c r="G5" s="320"/>
    </row>
    <row r="6" spans="1:7" ht="15" customHeight="1" x14ac:dyDescent="0.2">
      <c r="A6" s="163">
        <v>1</v>
      </c>
      <c r="B6" s="321" t="s">
        <v>5</v>
      </c>
      <c r="C6" s="321"/>
      <c r="D6" s="321"/>
      <c r="E6" s="126">
        <f>SUM(E7:E14)</f>
        <v>11546337</v>
      </c>
      <c r="F6" s="126">
        <f>SUM(F7:F14)</f>
        <v>7301500</v>
      </c>
      <c r="G6" s="164">
        <f>F6/E6-1</f>
        <v>-0.3676349477760783</v>
      </c>
    </row>
    <row r="7" spans="1:7" ht="15" customHeight="1" x14ac:dyDescent="0.2">
      <c r="A7" s="165">
        <v>1.1000000000000001</v>
      </c>
      <c r="B7" s="329" t="s">
        <v>6</v>
      </c>
      <c r="C7" s="329"/>
      <c r="D7" s="329"/>
      <c r="E7" s="2">
        <v>27100</v>
      </c>
      <c r="F7" s="50">
        <f>'ESTIMACION DE INGRESOS'!$C$7</f>
        <v>37000</v>
      </c>
      <c r="G7" s="166">
        <f>F7/E7-1</f>
        <v>0.3653136531365313</v>
      </c>
    </row>
    <row r="8" spans="1:7" ht="15" customHeight="1" x14ac:dyDescent="0.2">
      <c r="A8" s="165">
        <v>1.2</v>
      </c>
      <c r="B8" s="329" t="s">
        <v>7</v>
      </c>
      <c r="C8" s="329"/>
      <c r="D8" s="329"/>
      <c r="E8" s="2">
        <v>11326237</v>
      </c>
      <c r="F8" s="50">
        <f>'ESTIMACION DE INGRESOS'!$C$16</f>
        <v>7050000</v>
      </c>
      <c r="G8" s="166">
        <f t="shared" ref="G8:G26" si="0">F8/E8-1</f>
        <v>-0.37755143213054787</v>
      </c>
    </row>
    <row r="9" spans="1:7" ht="15" customHeight="1" x14ac:dyDescent="0.2">
      <c r="A9" s="165">
        <v>1.3</v>
      </c>
      <c r="B9" s="329" t="s">
        <v>8</v>
      </c>
      <c r="C9" s="329"/>
      <c r="D9" s="329"/>
      <c r="E9" s="3">
        <v>0</v>
      </c>
      <c r="F9" s="50">
        <f>'ESTIMACION DE INGRESOS'!$C$27</f>
        <v>0</v>
      </c>
      <c r="G9" s="166" t="e">
        <f t="shared" si="0"/>
        <v>#DIV/0!</v>
      </c>
    </row>
    <row r="10" spans="1:7" ht="15" customHeight="1" x14ac:dyDescent="0.2">
      <c r="A10" s="165">
        <v>1.4</v>
      </c>
      <c r="B10" s="329" t="s">
        <v>9</v>
      </c>
      <c r="C10" s="329"/>
      <c r="D10" s="329"/>
      <c r="E10" s="3">
        <v>0</v>
      </c>
      <c r="F10" s="50">
        <f>'ESTIMACION DE INGRESOS'!$C$28</f>
        <v>0</v>
      </c>
      <c r="G10" s="166" t="e">
        <f t="shared" si="0"/>
        <v>#DIV/0!</v>
      </c>
    </row>
    <row r="11" spans="1:7" ht="15" customHeight="1" x14ac:dyDescent="0.2">
      <c r="A11" s="165">
        <v>1.5</v>
      </c>
      <c r="B11" s="329" t="s">
        <v>10</v>
      </c>
      <c r="C11" s="329"/>
      <c r="D11" s="329"/>
      <c r="E11" s="3">
        <v>0</v>
      </c>
      <c r="F11" s="50">
        <f>'ESTIMACION DE INGRESOS'!$C$29</f>
        <v>0</v>
      </c>
      <c r="G11" s="166" t="e">
        <f t="shared" si="0"/>
        <v>#DIV/0!</v>
      </c>
    </row>
    <row r="12" spans="1:7" ht="15" customHeight="1" x14ac:dyDescent="0.2">
      <c r="A12" s="165">
        <v>1.6</v>
      </c>
      <c r="B12" s="329" t="s">
        <v>11</v>
      </c>
      <c r="C12" s="329"/>
      <c r="D12" s="329"/>
      <c r="E12" s="3">
        <v>0</v>
      </c>
      <c r="F12" s="50">
        <f>'ESTIMACION DE INGRESOS'!$C$30</f>
        <v>0</v>
      </c>
      <c r="G12" s="166" t="e">
        <f t="shared" si="0"/>
        <v>#DIV/0!</v>
      </c>
    </row>
    <row r="13" spans="1:7" ht="15" customHeight="1" x14ac:dyDescent="0.2">
      <c r="A13" s="165">
        <v>1.7</v>
      </c>
      <c r="B13" s="303" t="s">
        <v>12</v>
      </c>
      <c r="C13" s="304"/>
      <c r="D13" s="305"/>
      <c r="E13" s="2">
        <v>193000</v>
      </c>
      <c r="F13" s="50">
        <f>'ESTIMACION DE INGRESOS'!$C$31</f>
        <v>214500</v>
      </c>
      <c r="G13" s="166">
        <f t="shared" si="0"/>
        <v>0.1113989637305699</v>
      </c>
    </row>
    <row r="14" spans="1:7" ht="15" customHeight="1" x14ac:dyDescent="0.2">
      <c r="A14" s="165">
        <v>1.8</v>
      </c>
      <c r="B14" s="303" t="s">
        <v>13</v>
      </c>
      <c r="C14" s="304"/>
      <c r="D14" s="305"/>
      <c r="E14" s="2">
        <v>0</v>
      </c>
      <c r="F14" s="50">
        <f>'ESTIMACION DE INGRESOS'!$C$44</f>
        <v>0</v>
      </c>
      <c r="G14" s="167" t="e">
        <f t="shared" si="0"/>
        <v>#DIV/0!</v>
      </c>
    </row>
    <row r="15" spans="1:7" ht="15" customHeight="1" x14ac:dyDescent="0.2">
      <c r="A15" s="168">
        <v>2</v>
      </c>
      <c r="B15" s="307" t="s">
        <v>14</v>
      </c>
      <c r="C15" s="307"/>
      <c r="D15" s="307"/>
      <c r="E15" s="127">
        <f>SUM(E16:E20)</f>
        <v>0</v>
      </c>
      <c r="F15" s="127">
        <f>SUM(F16:F20)</f>
        <v>0</v>
      </c>
      <c r="G15" s="169" t="e">
        <f t="shared" si="0"/>
        <v>#DIV/0!</v>
      </c>
    </row>
    <row r="16" spans="1:7" x14ac:dyDescent="0.2">
      <c r="A16" s="165">
        <v>2.1</v>
      </c>
      <c r="B16" s="303" t="s">
        <v>1024</v>
      </c>
      <c r="C16" s="304"/>
      <c r="D16" s="305"/>
      <c r="E16" s="2">
        <v>0</v>
      </c>
      <c r="F16" s="50">
        <f>'ESTIMACION DE INGRESOS'!C49</f>
        <v>0</v>
      </c>
      <c r="G16" s="166" t="e">
        <f>F16/E16-1</f>
        <v>#DIV/0!</v>
      </c>
    </row>
    <row r="17" spans="1:7" ht="15" customHeight="1" x14ac:dyDescent="0.2">
      <c r="A17" s="165">
        <v>2.2000000000000002</v>
      </c>
      <c r="B17" s="303" t="s">
        <v>1025</v>
      </c>
      <c r="C17" s="304"/>
      <c r="D17" s="305"/>
      <c r="E17" s="3">
        <v>0</v>
      </c>
      <c r="F17" s="50">
        <f>'ESTIMACION DE INGRESOS'!C50</f>
        <v>0</v>
      </c>
      <c r="G17" s="166" t="e">
        <f>F17/E17-1</f>
        <v>#DIV/0!</v>
      </c>
    </row>
    <row r="18" spans="1:7" ht="15" customHeight="1" x14ac:dyDescent="0.2">
      <c r="A18" s="165">
        <v>2.2999999999999998</v>
      </c>
      <c r="B18" s="303" t="s">
        <v>1026</v>
      </c>
      <c r="C18" s="304"/>
      <c r="D18" s="305"/>
      <c r="E18" s="3">
        <v>0</v>
      </c>
      <c r="F18" s="50">
        <f>'ESTIMACION DE INGRESOS'!C51</f>
        <v>0</v>
      </c>
      <c r="G18" s="166" t="e">
        <f>F18/E18-1</f>
        <v>#DIV/0!</v>
      </c>
    </row>
    <row r="19" spans="1:7" ht="15" customHeight="1" x14ac:dyDescent="0.2">
      <c r="A19" s="165">
        <v>2.4</v>
      </c>
      <c r="B19" s="303" t="s">
        <v>1027</v>
      </c>
      <c r="C19" s="304"/>
      <c r="D19" s="305"/>
      <c r="E19" s="2">
        <v>0</v>
      </c>
      <c r="F19" s="50">
        <f>'ESTIMACION DE INGRESOS'!C52</f>
        <v>0</v>
      </c>
      <c r="G19" s="166" t="e">
        <f>F19/E19-1</f>
        <v>#DIV/0!</v>
      </c>
    </row>
    <row r="20" spans="1:7" ht="15" customHeight="1" x14ac:dyDescent="0.2">
      <c r="A20" s="165">
        <v>2.5</v>
      </c>
      <c r="B20" s="303" t="s">
        <v>12</v>
      </c>
      <c r="C20" s="304"/>
      <c r="D20" s="305"/>
      <c r="E20" s="2">
        <v>0</v>
      </c>
      <c r="F20" s="50">
        <f>'ESTIMACION DE INGRESOS'!C53</f>
        <v>0</v>
      </c>
      <c r="G20" s="166" t="e">
        <f>F20/E20-1</f>
        <v>#DIV/0!</v>
      </c>
    </row>
    <row r="21" spans="1:7" ht="15" customHeight="1" x14ac:dyDescent="0.2">
      <c r="A21" s="168">
        <v>3</v>
      </c>
      <c r="B21" s="307" t="s">
        <v>15</v>
      </c>
      <c r="C21" s="307"/>
      <c r="D21" s="307"/>
      <c r="E21" s="127">
        <f>SUM(E22)</f>
        <v>0</v>
      </c>
      <c r="F21" s="127">
        <f>SUM(F22)</f>
        <v>0</v>
      </c>
      <c r="G21" s="170" t="e">
        <f t="shared" si="0"/>
        <v>#DIV/0!</v>
      </c>
    </row>
    <row r="22" spans="1:7" ht="15" customHeight="1" x14ac:dyDescent="0.2">
      <c r="A22" s="165">
        <v>3.1</v>
      </c>
      <c r="B22" s="329" t="s">
        <v>16</v>
      </c>
      <c r="C22" s="329"/>
      <c r="D22" s="329"/>
      <c r="E22" s="3">
        <v>0</v>
      </c>
      <c r="F22" s="50">
        <f>'ESTIMACION DE INGRESOS'!C55</f>
        <v>0</v>
      </c>
      <c r="G22" s="167" t="e">
        <f t="shared" si="0"/>
        <v>#DIV/0!</v>
      </c>
    </row>
    <row r="23" spans="1:7" ht="15" customHeight="1" x14ac:dyDescent="0.2">
      <c r="A23" s="168">
        <v>4</v>
      </c>
      <c r="B23" s="307" t="s">
        <v>17</v>
      </c>
      <c r="C23" s="307"/>
      <c r="D23" s="307"/>
      <c r="E23" s="127">
        <f>SUM(E24:E28)</f>
        <v>8552500</v>
      </c>
      <c r="F23" s="127">
        <f>SUM(F24:F28)</f>
        <v>14739664</v>
      </c>
      <c r="G23" s="170">
        <f t="shared" si="0"/>
        <v>0.72343338205203156</v>
      </c>
    </row>
    <row r="24" spans="1:7" x14ac:dyDescent="0.2">
      <c r="A24" s="165">
        <v>4.0999999999999996</v>
      </c>
      <c r="B24" s="306" t="s">
        <v>999</v>
      </c>
      <c r="C24" s="306"/>
      <c r="D24" s="306"/>
      <c r="E24" s="2">
        <v>246000</v>
      </c>
      <c r="F24" s="50">
        <f>'ESTIMACION DE INGRESOS'!C59</f>
        <v>399500</v>
      </c>
      <c r="G24" s="166">
        <f t="shared" si="0"/>
        <v>0.62398373983739841</v>
      </c>
    </row>
    <row r="25" spans="1:7" ht="15" customHeight="1" x14ac:dyDescent="0.2">
      <c r="A25" s="165">
        <v>4.2</v>
      </c>
      <c r="B25" s="306" t="s">
        <v>1000</v>
      </c>
      <c r="C25" s="306"/>
      <c r="D25" s="306"/>
      <c r="E25" s="3">
        <v>0</v>
      </c>
      <c r="F25" s="50">
        <f>'ESTIMACION DE INGRESOS'!$C$79</f>
        <v>0</v>
      </c>
      <c r="G25" s="166" t="e">
        <f t="shared" si="0"/>
        <v>#DIV/0!</v>
      </c>
    </row>
    <row r="26" spans="1:7" ht="15" customHeight="1" x14ac:dyDescent="0.2">
      <c r="A26" s="165">
        <v>4.3</v>
      </c>
      <c r="B26" s="322" t="s">
        <v>1001</v>
      </c>
      <c r="C26" s="323"/>
      <c r="D26" s="324"/>
      <c r="E26" s="3">
        <v>7638500</v>
      </c>
      <c r="F26" s="50">
        <f>'ESTIMACION DE INGRESOS'!$C$80</f>
        <v>13952664</v>
      </c>
      <c r="G26" s="166">
        <f t="shared" si="0"/>
        <v>0.82662355174445246</v>
      </c>
    </row>
    <row r="27" spans="1:7" ht="15" customHeight="1" x14ac:dyDescent="0.2">
      <c r="A27" s="165">
        <v>4.4000000000000004</v>
      </c>
      <c r="B27" s="306" t="s">
        <v>1002</v>
      </c>
      <c r="C27" s="306"/>
      <c r="D27" s="306"/>
      <c r="E27" s="2">
        <v>580000</v>
      </c>
      <c r="F27" s="50">
        <f>'ESTIMACION DE INGRESOS'!$C$160</f>
        <v>300500</v>
      </c>
      <c r="G27" s="166">
        <f t="shared" ref="G27:G58" si="1">F27/E27-1</f>
        <v>-0.48189655172413792</v>
      </c>
    </row>
    <row r="28" spans="1:7" ht="15" customHeight="1" x14ac:dyDescent="0.2">
      <c r="A28" s="165">
        <v>4.5</v>
      </c>
      <c r="B28" s="306" t="s">
        <v>12</v>
      </c>
      <c r="C28" s="306"/>
      <c r="D28" s="306"/>
      <c r="E28" s="2">
        <v>88000</v>
      </c>
      <c r="F28" s="50">
        <f>'ESTIMACION DE INGRESOS'!$C$167</f>
        <v>87000</v>
      </c>
      <c r="G28" s="166">
        <f t="shared" si="1"/>
        <v>-1.1363636363636354E-2</v>
      </c>
    </row>
    <row r="29" spans="1:7" ht="15" customHeight="1" x14ac:dyDescent="0.2">
      <c r="A29" s="168">
        <v>5</v>
      </c>
      <c r="B29" s="307" t="s">
        <v>18</v>
      </c>
      <c r="C29" s="307"/>
      <c r="D29" s="307"/>
      <c r="E29" s="127">
        <f>SUM(E30:E32)</f>
        <v>420000</v>
      </c>
      <c r="F29" s="127">
        <f>SUM(F30:F32)</f>
        <v>124000</v>
      </c>
      <c r="G29" s="170">
        <f t="shared" si="1"/>
        <v>-0.7047619047619047</v>
      </c>
    </row>
    <row r="30" spans="1:7" ht="15" customHeight="1" x14ac:dyDescent="0.2">
      <c r="A30" s="165">
        <v>5.0999999999999996</v>
      </c>
      <c r="B30" s="306" t="s">
        <v>1003</v>
      </c>
      <c r="C30" s="306"/>
      <c r="D30" s="306"/>
      <c r="E30" s="2">
        <v>420000</v>
      </c>
      <c r="F30" s="50">
        <f>'ESTIMACION DE INGRESOS'!C181</f>
        <v>124000</v>
      </c>
      <c r="G30" s="166">
        <f t="shared" si="1"/>
        <v>-0.7047619047619047</v>
      </c>
    </row>
    <row r="31" spans="1:7" ht="15" customHeight="1" x14ac:dyDescent="0.2">
      <c r="A31" s="165">
        <v>5.2</v>
      </c>
      <c r="B31" s="306" t="s">
        <v>1004</v>
      </c>
      <c r="C31" s="306"/>
      <c r="D31" s="306"/>
      <c r="E31" s="2">
        <v>0</v>
      </c>
      <c r="F31" s="50">
        <f>'ESTIMACION DE INGRESOS'!$C$203</f>
        <v>0</v>
      </c>
      <c r="G31" s="166" t="e">
        <f t="shared" si="1"/>
        <v>#DIV/0!</v>
      </c>
    </row>
    <row r="32" spans="1:7" ht="15" customHeight="1" x14ac:dyDescent="0.2">
      <c r="A32" s="165">
        <v>5.3</v>
      </c>
      <c r="B32" s="306" t="s">
        <v>12</v>
      </c>
      <c r="C32" s="306"/>
      <c r="D32" s="306"/>
      <c r="E32" s="2">
        <v>0</v>
      </c>
      <c r="F32" s="50">
        <f>'ESTIMACION DE INGRESOS'!$C$206</f>
        <v>0</v>
      </c>
      <c r="G32" s="166" t="e">
        <f t="shared" si="1"/>
        <v>#DIV/0!</v>
      </c>
    </row>
    <row r="33" spans="1:8" ht="15" customHeight="1" x14ac:dyDescent="0.2">
      <c r="A33" s="168">
        <v>6</v>
      </c>
      <c r="B33" s="307" t="s">
        <v>20</v>
      </c>
      <c r="C33" s="307"/>
      <c r="D33" s="307"/>
      <c r="E33" s="127">
        <f>SUM(E34:E37)</f>
        <v>295000</v>
      </c>
      <c r="F33" s="127">
        <f>SUM(F34:F37)</f>
        <v>155000</v>
      </c>
      <c r="G33" s="170">
        <f t="shared" si="1"/>
        <v>-0.47457627118644063</v>
      </c>
    </row>
    <row r="34" spans="1:8" ht="15" customHeight="1" x14ac:dyDescent="0.2">
      <c r="A34" s="165">
        <v>6.1</v>
      </c>
      <c r="B34" s="306" t="s">
        <v>1005</v>
      </c>
      <c r="C34" s="306"/>
      <c r="D34" s="306"/>
      <c r="E34" s="2">
        <v>170000</v>
      </c>
      <c r="F34" s="50">
        <f>'ESTIMACION DE INGRESOS'!C210</f>
        <v>130000</v>
      </c>
      <c r="G34" s="166">
        <f t="shared" si="1"/>
        <v>-0.23529411764705888</v>
      </c>
    </row>
    <row r="35" spans="1:8" ht="15" customHeight="1" x14ac:dyDescent="0.2">
      <c r="A35" s="165">
        <v>6.2</v>
      </c>
      <c r="B35" s="306" t="s">
        <v>1006</v>
      </c>
      <c r="C35" s="306"/>
      <c r="D35" s="306"/>
      <c r="E35" s="2">
        <v>0</v>
      </c>
      <c r="F35" s="50">
        <f>'ESTIMACION DE INGRESOS'!$C$225</f>
        <v>0</v>
      </c>
      <c r="G35" s="166" t="e">
        <f t="shared" si="1"/>
        <v>#DIV/0!</v>
      </c>
    </row>
    <row r="36" spans="1:8" ht="15" customHeight="1" x14ac:dyDescent="0.2">
      <c r="A36" s="165">
        <v>6.3</v>
      </c>
      <c r="B36" s="306" t="s">
        <v>1007</v>
      </c>
      <c r="C36" s="306"/>
      <c r="D36" s="306"/>
      <c r="E36" s="2">
        <v>125000</v>
      </c>
      <c r="F36" s="50">
        <f>'ESTIMACION DE INGRESOS'!$C$226</f>
        <v>25000</v>
      </c>
      <c r="G36" s="166">
        <f t="shared" si="1"/>
        <v>-0.8</v>
      </c>
    </row>
    <row r="37" spans="1:8" ht="15" customHeight="1" x14ac:dyDescent="0.2">
      <c r="A37" s="165">
        <v>6.4</v>
      </c>
      <c r="B37" s="306" t="s">
        <v>12</v>
      </c>
      <c r="C37" s="306"/>
      <c r="D37" s="306"/>
      <c r="E37" s="2">
        <v>0</v>
      </c>
      <c r="F37" s="50">
        <f>'ESTIMACION DE INGRESOS'!$C$229</f>
        <v>0</v>
      </c>
      <c r="G37" s="166" t="e">
        <f t="shared" si="1"/>
        <v>#DIV/0!</v>
      </c>
    </row>
    <row r="38" spans="1:8" x14ac:dyDescent="0.2">
      <c r="A38" s="168">
        <v>7</v>
      </c>
      <c r="B38" s="307" t="s">
        <v>22</v>
      </c>
      <c r="C38" s="307"/>
      <c r="D38" s="307"/>
      <c r="E38" s="127">
        <f>SUM(E39:E42)</f>
        <v>0</v>
      </c>
      <c r="F38" s="127">
        <f>SUM(F39:F43)</f>
        <v>0</v>
      </c>
      <c r="G38" s="170" t="e">
        <f t="shared" si="1"/>
        <v>#DIV/0!</v>
      </c>
    </row>
    <row r="39" spans="1:8" x14ac:dyDescent="0.2">
      <c r="A39" s="165">
        <v>7.1</v>
      </c>
      <c r="B39" s="306" t="s">
        <v>1008</v>
      </c>
      <c r="C39" s="306"/>
      <c r="D39" s="306"/>
      <c r="E39" s="32">
        <v>0</v>
      </c>
      <c r="F39" s="50">
        <f>'ESTIMACION DE INGRESOS'!C233</f>
        <v>0</v>
      </c>
      <c r="G39" s="166" t="e">
        <f t="shared" si="1"/>
        <v>#DIV/0!</v>
      </c>
      <c r="H39" s="39"/>
    </row>
    <row r="40" spans="1:8" x14ac:dyDescent="0.2">
      <c r="A40" s="165">
        <v>7.2</v>
      </c>
      <c r="B40" s="306" t="s">
        <v>1009</v>
      </c>
      <c r="C40" s="306"/>
      <c r="D40" s="306"/>
      <c r="E40" s="32">
        <v>0</v>
      </c>
      <c r="F40" s="50">
        <f>'ESTIMACION DE INGRESOS'!$C$234</f>
        <v>0</v>
      </c>
      <c r="G40" s="166" t="e">
        <f t="shared" si="1"/>
        <v>#DIV/0!</v>
      </c>
      <c r="H40" s="39"/>
    </row>
    <row r="41" spans="1:8" x14ac:dyDescent="0.2">
      <c r="A41" s="165">
        <v>7.3</v>
      </c>
      <c r="B41" s="306" t="s">
        <v>1010</v>
      </c>
      <c r="C41" s="306"/>
      <c r="D41" s="306"/>
      <c r="E41" s="32">
        <v>0</v>
      </c>
      <c r="F41" s="50">
        <f>'ESTIMACION DE INGRESOS'!$C$236</f>
        <v>0</v>
      </c>
      <c r="G41" s="166" t="e">
        <f t="shared" si="1"/>
        <v>#DIV/0!</v>
      </c>
      <c r="H41" s="39"/>
    </row>
    <row r="42" spans="1:8" x14ac:dyDescent="0.2">
      <c r="A42" s="165">
        <v>7.4</v>
      </c>
      <c r="B42" s="306" t="s">
        <v>1011</v>
      </c>
      <c r="C42" s="306"/>
      <c r="D42" s="306"/>
      <c r="E42" s="32">
        <v>0</v>
      </c>
      <c r="F42" s="50">
        <f>'ESTIMACION DE INGRESOS'!$C$238</f>
        <v>0</v>
      </c>
      <c r="G42" s="166" t="e">
        <f t="shared" si="1"/>
        <v>#DIV/0!</v>
      </c>
      <c r="H42" s="39"/>
    </row>
    <row r="43" spans="1:8" ht="30" customHeight="1" x14ac:dyDescent="0.2">
      <c r="A43" s="165">
        <v>7.9</v>
      </c>
      <c r="B43" s="322" t="s">
        <v>1012</v>
      </c>
      <c r="C43" s="323"/>
      <c r="D43" s="324"/>
      <c r="E43" s="32">
        <v>0</v>
      </c>
      <c r="F43" s="50">
        <f>'ESTIMACION DE INGRESOS'!$C$240</f>
        <v>0</v>
      </c>
      <c r="G43" s="166" t="e">
        <f t="shared" si="1"/>
        <v>#DIV/0!</v>
      </c>
      <c r="H43" s="39"/>
    </row>
    <row r="44" spans="1:8" x14ac:dyDescent="0.2">
      <c r="A44" s="168">
        <v>8</v>
      </c>
      <c r="B44" s="307" t="s">
        <v>23</v>
      </c>
      <c r="C44" s="307"/>
      <c r="D44" s="307"/>
      <c r="E44" s="127">
        <f>SUM(E45:E47)</f>
        <v>39072104</v>
      </c>
      <c r="F44" s="127">
        <f>SUM(F45:F47)</f>
        <v>38346350</v>
      </c>
      <c r="G44" s="170">
        <f t="shared" si="1"/>
        <v>-1.8574735570933143E-2</v>
      </c>
    </row>
    <row r="45" spans="1:8" x14ac:dyDescent="0.2">
      <c r="A45" s="165">
        <v>8.1</v>
      </c>
      <c r="B45" s="306" t="s">
        <v>24</v>
      </c>
      <c r="C45" s="306"/>
      <c r="D45" s="306"/>
      <c r="E45" s="2">
        <v>21006100</v>
      </c>
      <c r="F45" s="50">
        <f>'ESTIMACION DE INGRESOS'!C244</f>
        <v>25600000</v>
      </c>
      <c r="G45" s="166">
        <f t="shared" si="1"/>
        <v>0.21869361756823014</v>
      </c>
    </row>
    <row r="46" spans="1:8" x14ac:dyDescent="0.2">
      <c r="A46" s="165">
        <v>8.1999999999999993</v>
      </c>
      <c r="B46" s="306" t="s">
        <v>25</v>
      </c>
      <c r="C46" s="306"/>
      <c r="D46" s="306"/>
      <c r="E46" s="2">
        <v>10934004</v>
      </c>
      <c r="F46" s="50">
        <f>'ESTIMACION DE INGRESOS'!$C$248</f>
        <v>12056350</v>
      </c>
      <c r="G46" s="166">
        <f t="shared" si="1"/>
        <v>0.10264730102531505</v>
      </c>
    </row>
    <row r="47" spans="1:8" x14ac:dyDescent="0.2">
      <c r="A47" s="165">
        <v>8.3000000000000007</v>
      </c>
      <c r="B47" s="306" t="s">
        <v>26</v>
      </c>
      <c r="C47" s="306"/>
      <c r="D47" s="306"/>
      <c r="E47" s="2">
        <v>7132000</v>
      </c>
      <c r="F47" s="50">
        <f>'ESTIMACION DE INGRESOS'!$C$254</f>
        <v>690000</v>
      </c>
      <c r="G47" s="166">
        <f t="shared" si="1"/>
        <v>-0.90325294447560289</v>
      </c>
    </row>
    <row r="48" spans="1:8" ht="12.75" customHeight="1" x14ac:dyDescent="0.2">
      <c r="A48" s="168">
        <v>9</v>
      </c>
      <c r="B48" s="307" t="s">
        <v>69</v>
      </c>
      <c r="C48" s="307"/>
      <c r="D48" s="307"/>
      <c r="E48" s="127">
        <f>SUM(E49:E54)</f>
        <v>90000</v>
      </c>
      <c r="F48" s="127">
        <f>SUM(F49:F54)</f>
        <v>45000</v>
      </c>
      <c r="G48" s="170">
        <f t="shared" si="1"/>
        <v>-0.5</v>
      </c>
    </row>
    <row r="49" spans="1:7" x14ac:dyDescent="0.2">
      <c r="A49" s="165">
        <v>9.1</v>
      </c>
      <c r="B49" s="306" t="s">
        <v>1013</v>
      </c>
      <c r="C49" s="306"/>
      <c r="D49" s="306"/>
      <c r="E49" s="2">
        <v>0</v>
      </c>
      <c r="F49" s="50">
        <f>'ESTIMACION DE INGRESOS'!C260</f>
        <v>0</v>
      </c>
      <c r="G49" s="166" t="e">
        <f t="shared" si="1"/>
        <v>#DIV/0!</v>
      </c>
    </row>
    <row r="50" spans="1:7" x14ac:dyDescent="0.2">
      <c r="A50" s="165">
        <v>9.1999999999999993</v>
      </c>
      <c r="B50" s="306" t="s">
        <v>71</v>
      </c>
      <c r="C50" s="306"/>
      <c r="D50" s="306"/>
      <c r="E50" s="3">
        <v>0</v>
      </c>
      <c r="F50" s="50">
        <f>'ESTIMACION DE INGRESOS'!$C$263</f>
        <v>0</v>
      </c>
      <c r="G50" s="166" t="e">
        <f t="shared" si="1"/>
        <v>#DIV/0!</v>
      </c>
    </row>
    <row r="51" spans="1:7" x14ac:dyDescent="0.2">
      <c r="A51" s="165">
        <v>9.3000000000000007</v>
      </c>
      <c r="B51" s="306" t="s">
        <v>1014</v>
      </c>
      <c r="C51" s="306"/>
      <c r="D51" s="306"/>
      <c r="E51" s="3">
        <v>0</v>
      </c>
      <c r="F51" s="50">
        <f>'ESTIMACION DE INGRESOS'!$C$264</f>
        <v>0</v>
      </c>
      <c r="G51" s="166" t="e">
        <f t="shared" si="1"/>
        <v>#DIV/0!</v>
      </c>
    </row>
    <row r="52" spans="1:7" x14ac:dyDescent="0.2">
      <c r="A52" s="165">
        <v>9.4</v>
      </c>
      <c r="B52" s="306" t="s">
        <v>73</v>
      </c>
      <c r="C52" s="306"/>
      <c r="D52" s="306"/>
      <c r="E52" s="3">
        <v>90000</v>
      </c>
      <c r="F52" s="50">
        <f>'ESTIMACION DE INGRESOS'!$C$269</f>
        <v>45000</v>
      </c>
      <c r="G52" s="166">
        <f t="shared" si="1"/>
        <v>-0.5</v>
      </c>
    </row>
    <row r="53" spans="1:7" x14ac:dyDescent="0.2">
      <c r="A53" s="165">
        <v>9.5</v>
      </c>
      <c r="B53" s="306" t="s">
        <v>74</v>
      </c>
      <c r="C53" s="306"/>
      <c r="D53" s="306"/>
      <c r="E53" s="3">
        <v>0</v>
      </c>
      <c r="F53" s="50">
        <f>'ESTIMACION DE INGRESOS'!$C$273</f>
        <v>0</v>
      </c>
      <c r="G53" s="166" t="e">
        <f t="shared" si="1"/>
        <v>#DIV/0!</v>
      </c>
    </row>
    <row r="54" spans="1:7" x14ac:dyDescent="0.2">
      <c r="A54" s="165">
        <v>9.6</v>
      </c>
      <c r="B54" s="306" t="s">
        <v>75</v>
      </c>
      <c r="C54" s="306"/>
      <c r="D54" s="306"/>
      <c r="E54" s="3">
        <v>0</v>
      </c>
      <c r="F54" s="50">
        <f>'ESTIMACION DE INGRESOS'!$C$274</f>
        <v>0</v>
      </c>
      <c r="G54" s="171" t="e">
        <f t="shared" si="1"/>
        <v>#DIV/0!</v>
      </c>
    </row>
    <row r="55" spans="1:7" x14ac:dyDescent="0.2">
      <c r="A55" s="168" t="s">
        <v>757</v>
      </c>
      <c r="B55" s="307" t="s">
        <v>27</v>
      </c>
      <c r="C55" s="307"/>
      <c r="D55" s="307"/>
      <c r="E55" s="127">
        <f>SUM(E56:E58)</f>
        <v>0</v>
      </c>
      <c r="F55" s="127">
        <f>SUM(F56:F58)</f>
        <v>10000</v>
      </c>
      <c r="G55" s="170" t="e">
        <f>F55/E55-1</f>
        <v>#DIV/0!</v>
      </c>
    </row>
    <row r="56" spans="1:7" ht="12.75" customHeight="1" x14ac:dyDescent="0.2">
      <c r="A56" s="165">
        <v>10.1</v>
      </c>
      <c r="B56" s="322" t="s">
        <v>1015</v>
      </c>
      <c r="C56" s="323"/>
      <c r="D56" s="324"/>
      <c r="E56" s="49">
        <v>0</v>
      </c>
      <c r="F56" s="51">
        <f>'ESTIMACION DE INGRESOS'!C280</f>
        <v>10000</v>
      </c>
      <c r="G56" s="171" t="e">
        <f t="shared" si="1"/>
        <v>#DIV/0!</v>
      </c>
    </row>
    <row r="57" spans="1:7" x14ac:dyDescent="0.2">
      <c r="A57" s="165">
        <v>10.199999999999999</v>
      </c>
      <c r="B57" s="322" t="s">
        <v>1016</v>
      </c>
      <c r="C57" s="323"/>
      <c r="D57" s="324"/>
      <c r="E57" s="49">
        <v>0</v>
      </c>
      <c r="F57" s="51">
        <f>'ESTIMACION DE INGRESOS'!C283</f>
        <v>0</v>
      </c>
      <c r="G57" s="171" t="e">
        <f t="shared" si="1"/>
        <v>#DIV/0!</v>
      </c>
    </row>
    <row r="58" spans="1:7" x14ac:dyDescent="0.2">
      <c r="A58" s="165">
        <v>10.3</v>
      </c>
      <c r="B58" s="123" t="s">
        <v>1017</v>
      </c>
      <c r="C58" s="124"/>
      <c r="D58" s="125"/>
      <c r="E58" s="49">
        <v>0</v>
      </c>
      <c r="F58" s="51">
        <f>'ESTIMACION DE INGRESOS'!C285</f>
        <v>0</v>
      </c>
      <c r="G58" s="171" t="e">
        <f t="shared" si="1"/>
        <v>#DIV/0!</v>
      </c>
    </row>
    <row r="59" spans="1:7" x14ac:dyDescent="0.2">
      <c r="A59" s="172" t="s">
        <v>758</v>
      </c>
      <c r="B59" s="307" t="s">
        <v>28</v>
      </c>
      <c r="C59" s="307"/>
      <c r="D59" s="307"/>
      <c r="E59" s="128">
        <f>SUM(E60)</f>
        <v>0</v>
      </c>
      <c r="F59" s="128">
        <f>SUM(F60)</f>
        <v>0</v>
      </c>
      <c r="G59" s="173" t="e">
        <f>F59/E59-1</f>
        <v>#DIV/0!</v>
      </c>
    </row>
    <row r="60" spans="1:7" x14ac:dyDescent="0.2">
      <c r="A60" s="165">
        <v>11.1</v>
      </c>
      <c r="B60" s="322" t="s">
        <v>1018</v>
      </c>
      <c r="C60" s="323"/>
      <c r="D60" s="324"/>
      <c r="E60" s="4">
        <v>0</v>
      </c>
      <c r="F60" s="50">
        <f>'ESTIMACION DE INGRESOS'!C288</f>
        <v>0</v>
      </c>
      <c r="G60" s="174" t="e">
        <f>F60/E60-1</f>
        <v>#DIV/0!</v>
      </c>
    </row>
    <row r="61" spans="1:7" x14ac:dyDescent="0.2">
      <c r="A61" s="308" t="s">
        <v>339</v>
      </c>
      <c r="B61" s="309"/>
      <c r="C61" s="309"/>
      <c r="D61" s="309"/>
      <c r="E61" s="175">
        <f>E6+E15+E21+E23+E29+E33+E38+E44+E48+E55+E59</f>
        <v>59975941</v>
      </c>
      <c r="F61" s="175">
        <f>F6+F15+F21+F23+F29+F33+F38+F44+F48+F55+F59</f>
        <v>60721514</v>
      </c>
      <c r="G61" s="176">
        <f>F61/E61-1</f>
        <v>1.2431201371229772E-2</v>
      </c>
    </row>
    <row r="62" spans="1:7" ht="12" customHeight="1" x14ac:dyDescent="0.2">
      <c r="A62" s="302"/>
      <c r="B62" s="302"/>
      <c r="C62" s="302"/>
      <c r="D62" s="302"/>
      <c r="E62" s="302"/>
      <c r="F62" s="302"/>
      <c r="G62" s="302"/>
    </row>
    <row r="63" spans="1:7" ht="12" customHeight="1" x14ac:dyDescent="0.2">
      <c r="A63" s="59"/>
      <c r="B63" s="59"/>
      <c r="C63" s="59"/>
      <c r="D63" s="59"/>
      <c r="E63" s="59"/>
      <c r="F63" s="59"/>
      <c r="G63" s="59"/>
    </row>
    <row r="64" spans="1:7" ht="15" customHeight="1" x14ac:dyDescent="0.2">
      <c r="A64" s="59"/>
      <c r="B64" s="59"/>
      <c r="C64" s="59"/>
      <c r="D64" s="59"/>
      <c r="E64" s="59"/>
      <c r="F64" s="59"/>
      <c r="G64" s="59"/>
    </row>
    <row r="65" spans="1:7" ht="46.5" customHeight="1" x14ac:dyDescent="0.2">
      <c r="A65" s="301" t="s">
        <v>1023</v>
      </c>
      <c r="B65" s="301"/>
      <c r="C65" s="301"/>
      <c r="D65" s="301"/>
      <c r="E65" s="48"/>
      <c r="F65" s="48"/>
      <c r="G65" s="48"/>
    </row>
    <row r="66" spans="1:7" x14ac:dyDescent="0.2">
      <c r="A66" s="129" t="s">
        <v>29</v>
      </c>
      <c r="B66" s="130" t="s">
        <v>2</v>
      </c>
      <c r="C66" s="131" t="s">
        <v>998</v>
      </c>
      <c r="D66" s="132" t="s">
        <v>30</v>
      </c>
      <c r="E66" s="5"/>
      <c r="F66" s="5"/>
      <c r="G66" s="5"/>
    </row>
    <row r="67" spans="1:7" ht="18.75" customHeight="1" x14ac:dyDescent="0.2">
      <c r="A67" s="6">
        <v>1</v>
      </c>
      <c r="B67" s="7" t="s">
        <v>31</v>
      </c>
      <c r="C67" s="8">
        <f>F6+F15+F21+F23+F29+F33+F38</f>
        <v>22320164</v>
      </c>
      <c r="D67" s="9">
        <f>C67/C70</f>
        <v>0.36758246838179959</v>
      </c>
    </row>
    <row r="68" spans="1:7" ht="38.25" x14ac:dyDescent="0.2">
      <c r="A68" s="6">
        <v>2</v>
      </c>
      <c r="B68" s="7" t="s">
        <v>32</v>
      </c>
      <c r="C68" s="8">
        <f>F44+F48</f>
        <v>38391350</v>
      </c>
      <c r="D68" s="9">
        <f>C68/C70</f>
        <v>0.63225284534242676</v>
      </c>
    </row>
    <row r="69" spans="1:7" x14ac:dyDescent="0.2">
      <c r="A69" s="6">
        <v>3</v>
      </c>
      <c r="B69" s="7" t="s">
        <v>33</v>
      </c>
      <c r="C69" s="8">
        <f>F55+F59</f>
        <v>10000</v>
      </c>
      <c r="D69" s="9">
        <f>C69/C70</f>
        <v>1.6468627577369036E-4</v>
      </c>
    </row>
    <row r="70" spans="1:7" x14ac:dyDescent="0.2">
      <c r="A70" s="133"/>
      <c r="B70" s="134" t="s">
        <v>997</v>
      </c>
      <c r="C70" s="135">
        <f>SUM(C67:C69)</f>
        <v>60721514</v>
      </c>
      <c r="D70" s="136">
        <f>SUM(D67:D69)</f>
        <v>1</v>
      </c>
    </row>
    <row r="71" spans="1:7" ht="33" customHeight="1" x14ac:dyDescent="0.2">
      <c r="A71" s="300" t="s">
        <v>1022</v>
      </c>
      <c r="B71" s="300"/>
      <c r="C71" s="300"/>
      <c r="D71" s="300"/>
      <c r="E71" s="48"/>
      <c r="F71" s="48"/>
      <c r="G71" s="48"/>
    </row>
    <row r="72" spans="1:7" x14ac:dyDescent="0.2">
      <c r="A72" s="137" t="s">
        <v>34</v>
      </c>
      <c r="B72" s="137" t="s">
        <v>2</v>
      </c>
      <c r="C72" s="138" t="s">
        <v>998</v>
      </c>
      <c r="D72" s="139" t="s">
        <v>30</v>
      </c>
      <c r="E72" s="5"/>
      <c r="F72" s="5"/>
      <c r="G72" s="5"/>
    </row>
    <row r="73" spans="1:7" x14ac:dyDescent="0.2">
      <c r="A73" s="6">
        <v>100</v>
      </c>
      <c r="B73" s="57" t="s">
        <v>756</v>
      </c>
      <c r="C73" s="11">
        <f>F6+F15+F21+F23+F29+F33+F48</f>
        <v>22365164</v>
      </c>
      <c r="D73" s="9">
        <f>C73/C79</f>
        <v>0.36832355662278116</v>
      </c>
    </row>
    <row r="74" spans="1:7" x14ac:dyDescent="0.2">
      <c r="A74" s="6">
        <v>200</v>
      </c>
      <c r="B74" s="10" t="s">
        <v>35</v>
      </c>
      <c r="C74" s="11">
        <f>F59</f>
        <v>0</v>
      </c>
      <c r="D74" s="9">
        <f>C74/C79</f>
        <v>0</v>
      </c>
    </row>
    <row r="75" spans="1:7" x14ac:dyDescent="0.2">
      <c r="A75" s="6">
        <v>400</v>
      </c>
      <c r="B75" s="10" t="s">
        <v>36</v>
      </c>
      <c r="C75" s="11">
        <f>F38</f>
        <v>0</v>
      </c>
      <c r="D75" s="9">
        <f>C75/C79</f>
        <v>0</v>
      </c>
    </row>
    <row r="76" spans="1:7" x14ac:dyDescent="0.2">
      <c r="A76" s="6">
        <v>500</v>
      </c>
      <c r="B76" s="10" t="s">
        <v>37</v>
      </c>
      <c r="C76" s="11">
        <f>'ESTIMACION DE INGRESOS'!C246+'ESTIMACION DE INGRESOS'!C248+'ESTIMACION DE INGRESOS'!C256</f>
        <v>37056350</v>
      </c>
      <c r="D76" s="9">
        <f>C76/C79</f>
        <v>0.61026722752663909</v>
      </c>
    </row>
    <row r="77" spans="1:7" x14ac:dyDescent="0.2">
      <c r="A77" s="6">
        <v>600</v>
      </c>
      <c r="B77" s="10" t="s">
        <v>38</v>
      </c>
      <c r="C77" s="11">
        <f>'ESTIMACION DE INGRESOS'!C247+'ESTIMACION DE INGRESOS'!C257</f>
        <v>1290000</v>
      </c>
      <c r="D77" s="9">
        <f>C77/C79</f>
        <v>2.1244529574806055E-2</v>
      </c>
    </row>
    <row r="78" spans="1:7" x14ac:dyDescent="0.2">
      <c r="A78" s="6">
        <v>700</v>
      </c>
      <c r="B78" s="10" t="s">
        <v>39</v>
      </c>
      <c r="C78" s="11">
        <f>'ESTIMACION DE INGRESOS'!C258+'S.H-INGRESOS'!F55</f>
        <v>10000</v>
      </c>
      <c r="D78" s="9">
        <f>C78/C79</f>
        <v>1.6468627577369036E-4</v>
      </c>
    </row>
    <row r="79" spans="1:7" x14ac:dyDescent="0.2">
      <c r="A79" s="133"/>
      <c r="B79" s="134" t="s">
        <v>997</v>
      </c>
      <c r="C79" s="135">
        <f>SUM(C73:C78)</f>
        <v>60721514</v>
      </c>
      <c r="D79" s="140">
        <f>SUM(D73:D78)</f>
        <v>1</v>
      </c>
    </row>
  </sheetData>
  <autoFilter ref="A6:G6">
    <filterColumn colId="1" showButton="0"/>
    <filterColumn colId="2" showButton="0"/>
  </autoFilter>
  <mergeCells count="65">
    <mergeCell ref="B25:D25"/>
    <mergeCell ref="B7:D7"/>
    <mergeCell ref="B8:D8"/>
    <mergeCell ref="B9:D9"/>
    <mergeCell ref="B10:D10"/>
    <mergeCell ref="B11:D11"/>
    <mergeCell ref="B12:D12"/>
    <mergeCell ref="B15:D15"/>
    <mergeCell ref="B21:D21"/>
    <mergeCell ref="B22:D22"/>
    <mergeCell ref="B23:D23"/>
    <mergeCell ref="B24:D24"/>
    <mergeCell ref="B56:D56"/>
    <mergeCell ref="B54:D54"/>
    <mergeCell ref="B49:D49"/>
    <mergeCell ref="B50:D50"/>
    <mergeCell ref="B51:D51"/>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&amp;L&amp;"-,Cursiva"&amp;10       Ejercicio Fiscal 2018&amp;R&amp;10Página &amp;P de &amp;N&amp;K00+000--&amp;11---------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D944"/>
  <sheetViews>
    <sheetView topLeftCell="A190" zoomScaleNormal="100" zoomScalePageLayoutView="90" workbookViewId="0">
      <selection activeCell="B949" sqref="B949"/>
    </sheetView>
  </sheetViews>
  <sheetFormatPr baseColWidth="10" defaultColWidth="0" defaultRowHeight="36.75" customHeight="1" x14ac:dyDescent="0.25"/>
  <cols>
    <col min="1" max="1" width="7.5703125" style="36" customWidth="1"/>
    <col min="2" max="2" width="121" style="37" customWidth="1"/>
    <col min="3" max="3" width="21.7109375" style="58" customWidth="1"/>
    <col min="4" max="16384" width="0" style="35" hidden="1"/>
  </cols>
  <sheetData>
    <row r="1" spans="1:4" ht="53.25" customHeight="1" x14ac:dyDescent="0.25">
      <c r="A1" s="338" t="s">
        <v>1039</v>
      </c>
      <c r="B1" s="339"/>
      <c r="C1" s="339"/>
    </row>
    <row r="2" spans="1:4" s="64" customFormat="1" ht="28.5" customHeight="1" x14ac:dyDescent="0.25">
      <c r="A2" s="340" t="e">
        <f>#REF!</f>
        <v>#REF!</v>
      </c>
      <c r="B2" s="341"/>
      <c r="C2" s="342"/>
      <c r="D2" s="177"/>
    </row>
    <row r="3" spans="1:4" s="69" customFormat="1" ht="22.5" customHeight="1" x14ac:dyDescent="0.25">
      <c r="A3" s="332" t="s">
        <v>112</v>
      </c>
      <c r="B3" s="334" t="s">
        <v>2</v>
      </c>
      <c r="C3" s="336" t="s">
        <v>113</v>
      </c>
      <c r="D3" s="178"/>
    </row>
    <row r="4" spans="1:4" s="69" customFormat="1" ht="15" customHeight="1" x14ac:dyDescent="0.25">
      <c r="A4" s="333"/>
      <c r="B4" s="335"/>
      <c r="C4" s="337"/>
      <c r="D4" s="178"/>
    </row>
    <row r="5" spans="1:4" s="69" customFormat="1" ht="3.75" customHeight="1" x14ac:dyDescent="0.25">
      <c r="A5" s="213"/>
      <c r="B5" s="214"/>
      <c r="C5" s="215"/>
      <c r="D5" s="178"/>
    </row>
    <row r="6" spans="1:4" s="70" customFormat="1" ht="25.5" customHeight="1" x14ac:dyDescent="0.25">
      <c r="A6" s="216">
        <v>1</v>
      </c>
      <c r="B6" s="217" t="s">
        <v>5</v>
      </c>
      <c r="C6" s="218">
        <f>C7+C16+C27+C28+C29+C30+C31+C44</f>
        <v>7301500</v>
      </c>
      <c r="D6" s="179"/>
    </row>
    <row r="7" spans="1:4" s="71" customFormat="1" ht="25.5" customHeight="1" x14ac:dyDescent="0.25">
      <c r="A7" s="196">
        <v>1.1000000000000001</v>
      </c>
      <c r="B7" s="60" t="s">
        <v>114</v>
      </c>
      <c r="C7" s="197">
        <f>SUM(C8)</f>
        <v>37000</v>
      </c>
      <c r="D7" s="180"/>
    </row>
    <row r="8" spans="1:4" s="71" customFormat="1" ht="25.5" customHeight="1" x14ac:dyDescent="0.25">
      <c r="A8" s="196" t="s">
        <v>759</v>
      </c>
      <c r="B8" s="212" t="s">
        <v>115</v>
      </c>
      <c r="C8" s="208">
        <f>SUM(C9:C15)</f>
        <v>37000</v>
      </c>
      <c r="D8" s="180"/>
    </row>
    <row r="9" spans="1:4" s="72" customFormat="1" ht="25.5" customHeight="1" x14ac:dyDescent="0.25">
      <c r="A9" s="200" t="s">
        <v>760</v>
      </c>
      <c r="B9" s="62" t="s">
        <v>116</v>
      </c>
      <c r="C9" s="201">
        <v>0</v>
      </c>
      <c r="D9" s="181"/>
    </row>
    <row r="10" spans="1:4" s="72" customFormat="1" ht="42.75" customHeight="1" x14ac:dyDescent="0.25">
      <c r="A10" s="200" t="s">
        <v>761</v>
      </c>
      <c r="B10" s="62" t="s">
        <v>117</v>
      </c>
      <c r="C10" s="201">
        <v>0</v>
      </c>
      <c r="D10" s="181"/>
    </row>
    <row r="11" spans="1:4" s="72" customFormat="1" ht="25.5" customHeight="1" x14ac:dyDescent="0.25">
      <c r="A11" s="200" t="s">
        <v>762</v>
      </c>
      <c r="B11" s="62" t="s">
        <v>118</v>
      </c>
      <c r="C11" s="201">
        <v>28000</v>
      </c>
      <c r="D11" s="181"/>
    </row>
    <row r="12" spans="1:4" s="72" customFormat="1" ht="25.5" customHeight="1" x14ac:dyDescent="0.25">
      <c r="A12" s="200" t="s">
        <v>763</v>
      </c>
      <c r="B12" s="62" t="s">
        <v>119</v>
      </c>
      <c r="C12" s="201">
        <v>0</v>
      </c>
      <c r="D12" s="181"/>
    </row>
    <row r="13" spans="1:4" s="72" customFormat="1" ht="25.5" customHeight="1" x14ac:dyDescent="0.25">
      <c r="A13" s="200" t="s">
        <v>764</v>
      </c>
      <c r="B13" s="62" t="s">
        <v>120</v>
      </c>
      <c r="C13" s="201">
        <v>0</v>
      </c>
      <c r="D13" s="181"/>
    </row>
    <row r="14" spans="1:4" s="72" customFormat="1" ht="25.5" customHeight="1" x14ac:dyDescent="0.25">
      <c r="A14" s="200" t="s">
        <v>765</v>
      </c>
      <c r="B14" s="62" t="s">
        <v>121</v>
      </c>
      <c r="C14" s="201">
        <v>0</v>
      </c>
      <c r="D14" s="181"/>
    </row>
    <row r="15" spans="1:4" s="72" customFormat="1" ht="25.5" customHeight="1" x14ac:dyDescent="0.25">
      <c r="A15" s="200" t="s">
        <v>766</v>
      </c>
      <c r="B15" s="62" t="s">
        <v>122</v>
      </c>
      <c r="C15" s="201">
        <v>9000</v>
      </c>
      <c r="D15" s="181"/>
    </row>
    <row r="16" spans="1:4" s="63" customFormat="1" ht="25.5" customHeight="1" x14ac:dyDescent="0.25">
      <c r="A16" s="198">
        <v>1.2</v>
      </c>
      <c r="B16" s="211" t="s">
        <v>123</v>
      </c>
      <c r="C16" s="210">
        <f>C17+C20+C23</f>
        <v>7050000</v>
      </c>
      <c r="D16" s="182"/>
    </row>
    <row r="17" spans="1:4" s="73" customFormat="1" ht="25.5" customHeight="1" x14ac:dyDescent="0.25">
      <c r="A17" s="196" t="s">
        <v>767</v>
      </c>
      <c r="B17" s="212" t="s">
        <v>124</v>
      </c>
      <c r="C17" s="208">
        <f>SUM(C18:C19)</f>
        <v>3600000</v>
      </c>
      <c r="D17" s="183"/>
    </row>
    <row r="18" spans="1:4" s="72" customFormat="1" ht="25.5" customHeight="1" x14ac:dyDescent="0.25">
      <c r="A18" s="200" t="s">
        <v>768</v>
      </c>
      <c r="B18" s="62" t="s">
        <v>125</v>
      </c>
      <c r="C18" s="255">
        <v>600000</v>
      </c>
      <c r="D18" s="181"/>
    </row>
    <row r="19" spans="1:4" s="72" customFormat="1" ht="25.5" customHeight="1" x14ac:dyDescent="0.25">
      <c r="A19" s="200" t="s">
        <v>769</v>
      </c>
      <c r="B19" s="62" t="s">
        <v>126</v>
      </c>
      <c r="C19" s="255">
        <v>3000000</v>
      </c>
      <c r="D19" s="181"/>
    </row>
    <row r="20" spans="1:4" s="71" customFormat="1" ht="25.5" customHeight="1" x14ac:dyDescent="0.25">
      <c r="A20" s="196" t="s">
        <v>770</v>
      </c>
      <c r="B20" s="212" t="s">
        <v>127</v>
      </c>
      <c r="C20" s="208">
        <f>SUM(C21:C22)</f>
        <v>3450000</v>
      </c>
      <c r="D20" s="180"/>
    </row>
    <row r="21" spans="1:4" s="72" customFormat="1" ht="25.5" customHeight="1" x14ac:dyDescent="0.25">
      <c r="A21" s="200" t="s">
        <v>771</v>
      </c>
      <c r="B21" s="62" t="s">
        <v>128</v>
      </c>
      <c r="C21" s="255">
        <v>3300000</v>
      </c>
      <c r="D21" s="181"/>
    </row>
    <row r="22" spans="1:4" s="72" customFormat="1" ht="25.5" customHeight="1" x14ac:dyDescent="0.25">
      <c r="A22" s="200" t="s">
        <v>772</v>
      </c>
      <c r="B22" s="62" t="s">
        <v>129</v>
      </c>
      <c r="C22" s="255">
        <v>150000</v>
      </c>
      <c r="D22" s="181"/>
    </row>
    <row r="23" spans="1:4" s="71" customFormat="1" ht="25.5" customHeight="1" x14ac:dyDescent="0.25">
      <c r="A23" s="196" t="s">
        <v>773</v>
      </c>
      <c r="B23" s="212" t="s">
        <v>130</v>
      </c>
      <c r="C23" s="208">
        <f>SUM(C24:C26)</f>
        <v>0</v>
      </c>
      <c r="D23" s="180"/>
    </row>
    <row r="24" spans="1:4" s="72" customFormat="1" ht="25.5" customHeight="1" x14ac:dyDescent="0.25">
      <c r="A24" s="200" t="s">
        <v>774</v>
      </c>
      <c r="B24" s="62" t="s">
        <v>131</v>
      </c>
      <c r="C24" s="201">
        <v>0</v>
      </c>
      <c r="D24" s="181"/>
    </row>
    <row r="25" spans="1:4" s="72" customFormat="1" ht="25.5" customHeight="1" x14ac:dyDescent="0.25">
      <c r="A25" s="200" t="s">
        <v>775</v>
      </c>
      <c r="B25" s="62" t="s">
        <v>132</v>
      </c>
      <c r="C25" s="201">
        <v>0</v>
      </c>
      <c r="D25" s="181"/>
    </row>
    <row r="26" spans="1:4" s="72" customFormat="1" ht="25.5" customHeight="1" x14ac:dyDescent="0.25">
      <c r="A26" s="200" t="s">
        <v>776</v>
      </c>
      <c r="B26" s="62" t="s">
        <v>133</v>
      </c>
      <c r="C26" s="201">
        <v>0</v>
      </c>
      <c r="D26" s="181"/>
    </row>
    <row r="27" spans="1:4" s="76" customFormat="1" ht="30" customHeight="1" x14ac:dyDescent="0.25">
      <c r="A27" s="196">
        <v>1.3</v>
      </c>
      <c r="B27" s="60" t="s">
        <v>134</v>
      </c>
      <c r="C27" s="197">
        <v>0</v>
      </c>
      <c r="D27" s="184"/>
    </row>
    <row r="28" spans="1:4" s="76" customFormat="1" ht="25.5" customHeight="1" x14ac:dyDescent="0.25">
      <c r="A28" s="196">
        <v>1.4</v>
      </c>
      <c r="B28" s="60" t="s">
        <v>135</v>
      </c>
      <c r="C28" s="197">
        <v>0</v>
      </c>
      <c r="D28" s="184"/>
    </row>
    <row r="29" spans="1:4" s="76" customFormat="1" ht="25.5" customHeight="1" x14ac:dyDescent="0.25">
      <c r="A29" s="196">
        <v>1.5</v>
      </c>
      <c r="B29" s="60" t="s">
        <v>136</v>
      </c>
      <c r="C29" s="197">
        <v>0</v>
      </c>
      <c r="D29" s="184"/>
    </row>
    <row r="30" spans="1:4" s="76" customFormat="1" ht="25.5" customHeight="1" x14ac:dyDescent="0.25">
      <c r="A30" s="196">
        <v>1.6</v>
      </c>
      <c r="B30" s="60" t="s">
        <v>137</v>
      </c>
      <c r="C30" s="197">
        <v>0</v>
      </c>
      <c r="D30" s="184"/>
    </row>
    <row r="31" spans="1:4" s="78" customFormat="1" ht="25.5" customHeight="1" x14ac:dyDescent="0.25">
      <c r="A31" s="196">
        <v>1.7</v>
      </c>
      <c r="B31" s="77" t="s">
        <v>138</v>
      </c>
      <c r="C31" s="197">
        <f>C32+C34+C36+C38+C42</f>
        <v>214500</v>
      </c>
      <c r="D31" s="185"/>
    </row>
    <row r="32" spans="1:4" s="71" customFormat="1" ht="25.5" customHeight="1" x14ac:dyDescent="0.25">
      <c r="A32" s="198" t="s">
        <v>777</v>
      </c>
      <c r="B32" s="80" t="s">
        <v>139</v>
      </c>
      <c r="C32" s="199">
        <f>SUM(C33)</f>
        <v>120000</v>
      </c>
      <c r="D32" s="180"/>
    </row>
    <row r="33" spans="1:4" s="74" customFormat="1" ht="25.5" customHeight="1" x14ac:dyDescent="0.25">
      <c r="A33" s="200" t="s">
        <v>778</v>
      </c>
      <c r="B33" s="62" t="s">
        <v>140</v>
      </c>
      <c r="C33" s="201">
        <v>120000</v>
      </c>
      <c r="D33" s="186"/>
    </row>
    <row r="34" spans="1:4" s="71" customFormat="1" ht="25.5" customHeight="1" x14ac:dyDescent="0.25">
      <c r="A34" s="198" t="s">
        <v>779</v>
      </c>
      <c r="B34" s="122" t="s">
        <v>141</v>
      </c>
      <c r="C34" s="202">
        <f>SUM(C35)</f>
        <v>70000</v>
      </c>
      <c r="D34" s="180"/>
    </row>
    <row r="35" spans="1:4" s="74" customFormat="1" ht="25.5" customHeight="1" x14ac:dyDescent="0.25">
      <c r="A35" s="200" t="s">
        <v>780</v>
      </c>
      <c r="B35" s="62" t="s">
        <v>142</v>
      </c>
      <c r="C35" s="201">
        <v>70000</v>
      </c>
      <c r="D35" s="186"/>
    </row>
    <row r="36" spans="1:4" s="71" customFormat="1" ht="25.5" customHeight="1" x14ac:dyDescent="0.25">
      <c r="A36" s="198" t="s">
        <v>781</v>
      </c>
      <c r="B36" s="80" t="s">
        <v>143</v>
      </c>
      <c r="C36" s="199">
        <f>SUM(C37)</f>
        <v>0</v>
      </c>
      <c r="D36" s="180"/>
    </row>
    <row r="37" spans="1:4" s="74" customFormat="1" ht="25.5" customHeight="1" x14ac:dyDescent="0.25">
      <c r="A37" s="200" t="s">
        <v>782</v>
      </c>
      <c r="B37" s="62" t="s">
        <v>144</v>
      </c>
      <c r="C37" s="201">
        <v>0</v>
      </c>
      <c r="D37" s="186"/>
    </row>
    <row r="38" spans="1:4" s="71" customFormat="1" ht="25.5" customHeight="1" x14ac:dyDescent="0.25">
      <c r="A38" s="198" t="s">
        <v>783</v>
      </c>
      <c r="B38" s="80" t="s">
        <v>145</v>
      </c>
      <c r="C38" s="199">
        <f>SUM(C39:C41)</f>
        <v>24500</v>
      </c>
      <c r="D38" s="180"/>
    </row>
    <row r="39" spans="1:4" s="74" customFormat="1" ht="25.5" customHeight="1" x14ac:dyDescent="0.25">
      <c r="A39" s="200" t="s">
        <v>784</v>
      </c>
      <c r="B39" s="62" t="s">
        <v>146</v>
      </c>
      <c r="C39" s="201">
        <v>24500</v>
      </c>
      <c r="D39" s="186"/>
    </row>
    <row r="40" spans="1:4" s="74" customFormat="1" ht="25.5" customHeight="1" x14ac:dyDescent="0.25">
      <c r="A40" s="200" t="s">
        <v>785</v>
      </c>
      <c r="B40" s="62" t="s">
        <v>147</v>
      </c>
      <c r="C40" s="201">
        <v>0</v>
      </c>
      <c r="D40" s="186"/>
    </row>
    <row r="41" spans="1:4" s="74" customFormat="1" ht="25.5" customHeight="1" x14ac:dyDescent="0.25">
      <c r="A41" s="200" t="s">
        <v>786</v>
      </c>
      <c r="B41" s="62" t="s">
        <v>148</v>
      </c>
      <c r="C41" s="201">
        <v>0</v>
      </c>
      <c r="D41" s="186"/>
    </row>
    <row r="42" spans="1:4" s="71" customFormat="1" ht="25.5" customHeight="1" x14ac:dyDescent="0.25">
      <c r="A42" s="198" t="s">
        <v>787</v>
      </c>
      <c r="B42" s="80" t="s">
        <v>149</v>
      </c>
      <c r="C42" s="199">
        <f>SUM(C43)</f>
        <v>0</v>
      </c>
      <c r="D42" s="180"/>
    </row>
    <row r="43" spans="1:4" s="74" customFormat="1" ht="25.5" customHeight="1" x14ac:dyDescent="0.25">
      <c r="A43" s="200" t="s">
        <v>788</v>
      </c>
      <c r="B43" s="62" t="s">
        <v>150</v>
      </c>
      <c r="C43" s="201">
        <v>0</v>
      </c>
      <c r="D43" s="186"/>
    </row>
    <row r="44" spans="1:4" s="71" customFormat="1" ht="25.5" customHeight="1" x14ac:dyDescent="0.25">
      <c r="A44" s="196">
        <v>1.8</v>
      </c>
      <c r="B44" s="60" t="s">
        <v>151</v>
      </c>
      <c r="C44" s="197">
        <f>C45</f>
        <v>0</v>
      </c>
      <c r="D44" s="180"/>
    </row>
    <row r="45" spans="1:4" s="71" customFormat="1" ht="25.5" customHeight="1" x14ac:dyDescent="0.25">
      <c r="A45" s="198" t="s">
        <v>789</v>
      </c>
      <c r="B45" s="80" t="s">
        <v>152</v>
      </c>
      <c r="C45" s="199">
        <f>SUM(C46:C47)</f>
        <v>0</v>
      </c>
      <c r="D45" s="180"/>
    </row>
    <row r="46" spans="1:4" s="74" customFormat="1" ht="25.5" customHeight="1" x14ac:dyDescent="0.25">
      <c r="A46" s="200" t="s">
        <v>790</v>
      </c>
      <c r="B46" s="62" t="s">
        <v>152</v>
      </c>
      <c r="C46" s="201">
        <v>0</v>
      </c>
      <c r="D46" s="186"/>
    </row>
    <row r="47" spans="1:4" s="74" customFormat="1" ht="25.5" customHeight="1" x14ac:dyDescent="0.25">
      <c r="A47" s="200" t="s">
        <v>791</v>
      </c>
      <c r="B47" s="62" t="s">
        <v>13</v>
      </c>
      <c r="C47" s="201">
        <v>0</v>
      </c>
      <c r="D47" s="186"/>
    </row>
    <row r="48" spans="1:4" s="81" customFormat="1" ht="25.5" customHeight="1" x14ac:dyDescent="0.25">
      <c r="A48" s="216">
        <v>2</v>
      </c>
      <c r="B48" s="219" t="s">
        <v>14</v>
      </c>
      <c r="C48" s="220">
        <f>SUM(C49+C50+C51+C52+C53)</f>
        <v>0</v>
      </c>
      <c r="D48" s="187"/>
    </row>
    <row r="49" spans="1:4" s="63" customFormat="1" ht="25.5" customHeight="1" x14ac:dyDescent="0.25">
      <c r="A49" s="196">
        <v>2.1</v>
      </c>
      <c r="B49" s="60" t="s">
        <v>153</v>
      </c>
      <c r="C49" s="203">
        <v>0</v>
      </c>
      <c r="D49" s="182"/>
    </row>
    <row r="50" spans="1:4" s="63" customFormat="1" ht="25.5" customHeight="1" x14ac:dyDescent="0.25">
      <c r="A50" s="196">
        <v>2.2000000000000002</v>
      </c>
      <c r="B50" s="60" t="s">
        <v>154</v>
      </c>
      <c r="C50" s="203">
        <v>0</v>
      </c>
      <c r="D50" s="182"/>
    </row>
    <row r="51" spans="1:4" s="63" customFormat="1" ht="25.5" customHeight="1" x14ac:dyDescent="0.25">
      <c r="A51" s="196">
        <v>2.2999999999999998</v>
      </c>
      <c r="B51" s="60" t="s">
        <v>155</v>
      </c>
      <c r="C51" s="203">
        <v>0</v>
      </c>
      <c r="D51" s="182"/>
    </row>
    <row r="52" spans="1:4" s="63" customFormat="1" ht="33" customHeight="1" x14ac:dyDescent="0.25">
      <c r="A52" s="196">
        <v>2.4</v>
      </c>
      <c r="B52" s="60" t="s">
        <v>156</v>
      </c>
      <c r="C52" s="203">
        <v>0</v>
      </c>
      <c r="D52" s="182"/>
    </row>
    <row r="53" spans="1:4" s="63" customFormat="1" ht="25.5" customHeight="1" x14ac:dyDescent="0.25">
      <c r="A53" s="196">
        <v>2.5</v>
      </c>
      <c r="B53" s="60" t="s">
        <v>157</v>
      </c>
      <c r="C53" s="203">
        <v>0</v>
      </c>
      <c r="D53" s="182"/>
    </row>
    <row r="54" spans="1:4" s="81" customFormat="1" ht="25.5" customHeight="1" x14ac:dyDescent="0.25">
      <c r="A54" s="216">
        <v>3</v>
      </c>
      <c r="B54" s="221" t="s">
        <v>15</v>
      </c>
      <c r="C54" s="220">
        <f>C55</f>
        <v>0</v>
      </c>
      <c r="D54" s="187"/>
    </row>
    <row r="55" spans="1:4" s="71" customFormat="1" ht="25.5" customHeight="1" x14ac:dyDescent="0.25">
      <c r="A55" s="196">
        <v>3.1</v>
      </c>
      <c r="B55" s="60" t="s">
        <v>158</v>
      </c>
      <c r="C55" s="197">
        <f>SUM(C56)</f>
        <v>0</v>
      </c>
      <c r="D55" s="180"/>
    </row>
    <row r="56" spans="1:4" s="71" customFormat="1" ht="25.5" customHeight="1" x14ac:dyDescent="0.25">
      <c r="A56" s="198" t="s">
        <v>792</v>
      </c>
      <c r="B56" s="80" t="s">
        <v>1</v>
      </c>
      <c r="C56" s="199">
        <f>SUM(C57)</f>
        <v>0</v>
      </c>
      <c r="D56" s="180"/>
    </row>
    <row r="57" spans="1:4" s="74" customFormat="1" ht="25.5" customHeight="1" x14ac:dyDescent="0.25">
      <c r="A57" s="200" t="s">
        <v>793</v>
      </c>
      <c r="B57" s="62" t="s">
        <v>159</v>
      </c>
      <c r="C57" s="204">
        <v>0</v>
      </c>
      <c r="D57" s="186"/>
    </row>
    <row r="58" spans="1:4" s="224" customFormat="1" ht="25.5" customHeight="1" x14ac:dyDescent="0.25">
      <c r="A58" s="216">
        <v>4</v>
      </c>
      <c r="B58" s="222" t="s">
        <v>160</v>
      </c>
      <c r="C58" s="220">
        <f>C59+C79+C80+C160+C167</f>
        <v>14739664</v>
      </c>
      <c r="D58" s="223"/>
    </row>
    <row r="59" spans="1:4" s="83" customFormat="1" ht="47.25" customHeight="1" x14ac:dyDescent="0.25">
      <c r="A59" s="196">
        <v>4.0999999999999996</v>
      </c>
      <c r="B59" s="82" t="s">
        <v>161</v>
      </c>
      <c r="C59" s="197">
        <f>C60+C66+C68+C73</f>
        <v>399500</v>
      </c>
      <c r="D59" s="188"/>
    </row>
    <row r="60" spans="1:4" s="83" customFormat="1" ht="25.5" customHeight="1" x14ac:dyDescent="0.25">
      <c r="A60" s="198" t="s">
        <v>794</v>
      </c>
      <c r="B60" s="80" t="s">
        <v>162</v>
      </c>
      <c r="C60" s="199">
        <f>SUM(C61:C65)</f>
        <v>136500</v>
      </c>
      <c r="D60" s="188"/>
    </row>
    <row r="61" spans="1:4" s="74" customFormat="1" ht="25.5" customHeight="1" x14ac:dyDescent="0.25">
      <c r="A61" s="200" t="s">
        <v>795</v>
      </c>
      <c r="B61" s="62" t="s">
        <v>163</v>
      </c>
      <c r="C61" s="204">
        <v>1500</v>
      </c>
      <c r="D61" s="186"/>
    </row>
    <row r="62" spans="1:4" s="74" customFormat="1" ht="25.5" customHeight="1" x14ac:dyDescent="0.25">
      <c r="A62" s="200" t="s">
        <v>796</v>
      </c>
      <c r="B62" s="62" t="s">
        <v>164</v>
      </c>
      <c r="C62" s="204">
        <v>135000</v>
      </c>
      <c r="D62" s="186"/>
    </row>
    <row r="63" spans="1:4" s="74" customFormat="1" ht="25.5" customHeight="1" x14ac:dyDescent="0.25">
      <c r="A63" s="200" t="s">
        <v>797</v>
      </c>
      <c r="B63" s="62" t="s">
        <v>165</v>
      </c>
      <c r="C63" s="204">
        <v>0</v>
      </c>
      <c r="D63" s="186"/>
    </row>
    <row r="64" spans="1:4" s="74" customFormat="1" ht="25.5" customHeight="1" x14ac:dyDescent="0.25">
      <c r="A64" s="200" t="s">
        <v>798</v>
      </c>
      <c r="B64" s="62" t="s">
        <v>166</v>
      </c>
      <c r="C64" s="204">
        <v>0</v>
      </c>
      <c r="D64" s="186"/>
    </row>
    <row r="65" spans="1:4" s="74" customFormat="1" ht="25.5" customHeight="1" x14ac:dyDescent="0.25">
      <c r="A65" s="200" t="s">
        <v>799</v>
      </c>
      <c r="B65" s="62" t="s">
        <v>167</v>
      </c>
      <c r="C65" s="204">
        <v>0</v>
      </c>
      <c r="D65" s="186"/>
    </row>
    <row r="66" spans="1:4" s="83" customFormat="1" ht="25.5" customHeight="1" x14ac:dyDescent="0.25">
      <c r="A66" s="198" t="s">
        <v>800</v>
      </c>
      <c r="B66" s="80" t="s">
        <v>168</v>
      </c>
      <c r="C66" s="199">
        <f>C67</f>
        <v>0</v>
      </c>
      <c r="D66" s="188"/>
    </row>
    <row r="67" spans="1:4" s="74" customFormat="1" ht="25.5" customHeight="1" x14ac:dyDescent="0.25">
      <c r="A67" s="200" t="s">
        <v>801</v>
      </c>
      <c r="B67" s="62" t="s">
        <v>169</v>
      </c>
      <c r="C67" s="204">
        <v>0</v>
      </c>
      <c r="D67" s="186"/>
    </row>
    <row r="68" spans="1:4" s="83" customFormat="1" ht="25.5" customHeight="1" x14ac:dyDescent="0.25">
      <c r="A68" s="198" t="s">
        <v>802</v>
      </c>
      <c r="B68" s="80" t="s">
        <v>170</v>
      </c>
      <c r="C68" s="205">
        <f>SUM(C69:C72)</f>
        <v>250000</v>
      </c>
      <c r="D68" s="188"/>
    </row>
    <row r="69" spans="1:4" s="74" customFormat="1" ht="25.5" customHeight="1" x14ac:dyDescent="0.25">
      <c r="A69" s="200" t="s">
        <v>803</v>
      </c>
      <c r="B69" s="62" t="s">
        <v>171</v>
      </c>
      <c r="C69" s="204">
        <v>0</v>
      </c>
      <c r="D69" s="186"/>
    </row>
    <row r="70" spans="1:4" s="74" customFormat="1" ht="25.5" customHeight="1" x14ac:dyDescent="0.25">
      <c r="A70" s="200" t="s">
        <v>804</v>
      </c>
      <c r="B70" s="84" t="s">
        <v>172</v>
      </c>
      <c r="C70" s="204">
        <v>200000</v>
      </c>
      <c r="D70" s="186"/>
    </row>
    <row r="71" spans="1:4" s="74" customFormat="1" ht="25.5" customHeight="1" x14ac:dyDescent="0.25">
      <c r="A71" s="200" t="s">
        <v>805</v>
      </c>
      <c r="B71" s="62" t="s">
        <v>173</v>
      </c>
      <c r="C71" s="204">
        <v>50000</v>
      </c>
      <c r="D71" s="186"/>
    </row>
    <row r="72" spans="1:4" s="74" customFormat="1" ht="25.5" customHeight="1" x14ac:dyDescent="0.25">
      <c r="A72" s="200" t="s">
        <v>806</v>
      </c>
      <c r="B72" s="62" t="s">
        <v>174</v>
      </c>
      <c r="C72" s="204">
        <v>0</v>
      </c>
      <c r="D72" s="186"/>
    </row>
    <row r="73" spans="1:4" s="83" customFormat="1" ht="35.25" customHeight="1" x14ac:dyDescent="0.25">
      <c r="A73" s="198" t="s">
        <v>807</v>
      </c>
      <c r="B73" s="80" t="s">
        <v>175</v>
      </c>
      <c r="C73" s="199">
        <f>SUM(C74:C78)</f>
        <v>13000</v>
      </c>
      <c r="D73" s="188"/>
    </row>
    <row r="74" spans="1:4" s="74" customFormat="1" ht="25.5" customHeight="1" x14ac:dyDescent="0.25">
      <c r="A74" s="200" t="s">
        <v>808</v>
      </c>
      <c r="B74" s="62" t="s">
        <v>176</v>
      </c>
      <c r="C74" s="204">
        <v>13000</v>
      </c>
      <c r="D74" s="186"/>
    </row>
    <row r="75" spans="1:4" s="74" customFormat="1" ht="25.5" customHeight="1" x14ac:dyDescent="0.25">
      <c r="A75" s="200" t="s">
        <v>809</v>
      </c>
      <c r="B75" s="62" t="s">
        <v>177</v>
      </c>
      <c r="C75" s="204">
        <v>0</v>
      </c>
      <c r="D75" s="186"/>
    </row>
    <row r="76" spans="1:4" s="74" customFormat="1" ht="25.5" customHeight="1" x14ac:dyDescent="0.25">
      <c r="A76" s="200" t="s">
        <v>810</v>
      </c>
      <c r="B76" s="62" t="s">
        <v>178</v>
      </c>
      <c r="C76" s="204">
        <v>0</v>
      </c>
      <c r="D76" s="186"/>
    </row>
    <row r="77" spans="1:4" s="74" customFormat="1" ht="25.5" customHeight="1" x14ac:dyDescent="0.25">
      <c r="A77" s="200" t="s">
        <v>811</v>
      </c>
      <c r="B77" s="62" t="s">
        <v>179</v>
      </c>
      <c r="C77" s="204">
        <v>0</v>
      </c>
      <c r="D77" s="186"/>
    </row>
    <row r="78" spans="1:4" s="74" customFormat="1" ht="25.5" customHeight="1" x14ac:dyDescent="0.25">
      <c r="A78" s="200" t="s">
        <v>812</v>
      </c>
      <c r="B78" s="62" t="s">
        <v>180</v>
      </c>
      <c r="C78" s="204">
        <v>0</v>
      </c>
      <c r="D78" s="186"/>
    </row>
    <row r="79" spans="1:4" s="74" customFormat="1" ht="25.5" customHeight="1" x14ac:dyDescent="0.25">
      <c r="A79" s="196">
        <v>4.2</v>
      </c>
      <c r="B79" s="60" t="s">
        <v>181</v>
      </c>
      <c r="C79" s="197">
        <v>0</v>
      </c>
      <c r="D79" s="186"/>
    </row>
    <row r="80" spans="1:4" s="83" customFormat="1" ht="25.5" customHeight="1" x14ac:dyDescent="0.25">
      <c r="A80" s="196">
        <v>4.3</v>
      </c>
      <c r="B80" s="60" t="s">
        <v>182</v>
      </c>
      <c r="C80" s="197">
        <f>C81+C86+C90+C98+C103+C107+C111+C115+C120+C127+C136+C145+C149+C153</f>
        <v>13952664</v>
      </c>
      <c r="D80" s="188"/>
    </row>
    <row r="81" spans="1:4" s="83" customFormat="1" ht="25.5" customHeight="1" x14ac:dyDescent="0.25">
      <c r="A81" s="198" t="s">
        <v>813</v>
      </c>
      <c r="B81" s="80" t="s">
        <v>183</v>
      </c>
      <c r="C81" s="199">
        <f>SUM(C82:C85)</f>
        <v>670000</v>
      </c>
      <c r="D81" s="188"/>
    </row>
    <row r="82" spans="1:4" s="74" customFormat="1" ht="25.5" customHeight="1" x14ac:dyDescent="0.25">
      <c r="A82" s="200" t="s">
        <v>814</v>
      </c>
      <c r="B82" s="62" t="s">
        <v>184</v>
      </c>
      <c r="C82" s="204">
        <v>0</v>
      </c>
      <c r="D82" s="186"/>
    </row>
    <row r="83" spans="1:4" s="74" customFormat="1" ht="25.5" customHeight="1" x14ac:dyDescent="0.25">
      <c r="A83" s="200" t="s">
        <v>815</v>
      </c>
      <c r="B83" s="62" t="s">
        <v>185</v>
      </c>
      <c r="C83" s="204">
        <v>455000</v>
      </c>
      <c r="D83" s="186"/>
    </row>
    <row r="84" spans="1:4" s="74" customFormat="1" ht="25.5" customHeight="1" x14ac:dyDescent="0.25">
      <c r="A84" s="200" t="s">
        <v>816</v>
      </c>
      <c r="B84" s="62" t="s">
        <v>186</v>
      </c>
      <c r="C84" s="204">
        <v>0</v>
      </c>
      <c r="D84" s="186"/>
    </row>
    <row r="85" spans="1:4" s="74" customFormat="1" ht="25.5" customHeight="1" x14ac:dyDescent="0.25">
      <c r="A85" s="200" t="s">
        <v>817</v>
      </c>
      <c r="B85" s="62" t="s">
        <v>187</v>
      </c>
      <c r="C85" s="204">
        <v>215000</v>
      </c>
      <c r="D85" s="186"/>
    </row>
    <row r="86" spans="1:4" s="83" customFormat="1" ht="25.5" customHeight="1" x14ac:dyDescent="0.25">
      <c r="A86" s="198" t="s">
        <v>818</v>
      </c>
      <c r="B86" s="80" t="s">
        <v>188</v>
      </c>
      <c r="C86" s="206">
        <f>SUM(C87:C89)</f>
        <v>121000</v>
      </c>
      <c r="D86" s="188"/>
    </row>
    <row r="87" spans="1:4" s="75" customFormat="1" ht="25.5" customHeight="1" x14ac:dyDescent="0.25">
      <c r="A87" s="200" t="s">
        <v>819</v>
      </c>
      <c r="B87" s="85" t="s">
        <v>189</v>
      </c>
      <c r="C87" s="204">
        <v>8000</v>
      </c>
      <c r="D87" s="189"/>
    </row>
    <row r="88" spans="1:4" s="75" customFormat="1" ht="25.5" customHeight="1" x14ac:dyDescent="0.25">
      <c r="A88" s="200" t="s">
        <v>820</v>
      </c>
      <c r="B88" s="85" t="s">
        <v>190</v>
      </c>
      <c r="C88" s="204">
        <v>113000</v>
      </c>
      <c r="D88" s="189"/>
    </row>
    <row r="89" spans="1:4" s="75" customFormat="1" ht="25.5" customHeight="1" x14ac:dyDescent="0.25">
      <c r="A89" s="200" t="s">
        <v>821</v>
      </c>
      <c r="B89" s="85" t="s">
        <v>191</v>
      </c>
      <c r="C89" s="204">
        <v>0</v>
      </c>
      <c r="D89" s="189"/>
    </row>
    <row r="90" spans="1:4" s="71" customFormat="1" ht="32.25" customHeight="1" x14ac:dyDescent="0.25">
      <c r="A90" s="198" t="s">
        <v>822</v>
      </c>
      <c r="B90" s="80" t="s">
        <v>192</v>
      </c>
      <c r="C90" s="199">
        <f>SUM(C91:C97)</f>
        <v>6313564</v>
      </c>
      <c r="D90" s="180"/>
    </row>
    <row r="91" spans="1:4" s="75" customFormat="1" ht="25.5" customHeight="1" x14ac:dyDescent="0.25">
      <c r="A91" s="200" t="s">
        <v>823</v>
      </c>
      <c r="B91" s="85" t="s">
        <v>193</v>
      </c>
      <c r="C91" s="204">
        <v>255000</v>
      </c>
      <c r="D91" s="189"/>
    </row>
    <row r="92" spans="1:4" s="75" customFormat="1" ht="25.5" customHeight="1" x14ac:dyDescent="0.25">
      <c r="A92" s="200" t="s">
        <v>824</v>
      </c>
      <c r="B92" s="85" t="s">
        <v>194</v>
      </c>
      <c r="C92" s="204">
        <v>564</v>
      </c>
      <c r="D92" s="189"/>
    </row>
    <row r="93" spans="1:4" s="75" customFormat="1" ht="25.5" customHeight="1" x14ac:dyDescent="0.25">
      <c r="A93" s="200" t="s">
        <v>990</v>
      </c>
      <c r="B93" s="85" t="s">
        <v>195</v>
      </c>
      <c r="C93" s="204">
        <v>0</v>
      </c>
      <c r="D93" s="189"/>
    </row>
    <row r="94" spans="1:4" s="75" customFormat="1" ht="25.5" customHeight="1" x14ac:dyDescent="0.25">
      <c r="A94" s="200" t="s">
        <v>825</v>
      </c>
      <c r="B94" s="85" t="s">
        <v>196</v>
      </c>
      <c r="C94" s="204">
        <v>0</v>
      </c>
      <c r="D94" s="189"/>
    </row>
    <row r="95" spans="1:4" s="75" customFormat="1" ht="25.5" customHeight="1" x14ac:dyDescent="0.25">
      <c r="A95" s="200" t="s">
        <v>826</v>
      </c>
      <c r="B95" s="85" t="s">
        <v>197</v>
      </c>
      <c r="C95" s="204">
        <v>0</v>
      </c>
      <c r="D95" s="189"/>
    </row>
    <row r="96" spans="1:4" s="75" customFormat="1" ht="25.5" customHeight="1" x14ac:dyDescent="0.25">
      <c r="A96" s="200" t="s">
        <v>827</v>
      </c>
      <c r="B96" s="85" t="s">
        <v>198</v>
      </c>
      <c r="C96" s="204">
        <v>0</v>
      </c>
      <c r="D96" s="189"/>
    </row>
    <row r="97" spans="1:4" s="75" customFormat="1" ht="25.5" customHeight="1" x14ac:dyDescent="0.25">
      <c r="A97" s="200" t="s">
        <v>828</v>
      </c>
      <c r="B97" s="85" t="s">
        <v>199</v>
      </c>
      <c r="C97" s="204">
        <v>6058000</v>
      </c>
      <c r="D97" s="189"/>
    </row>
    <row r="98" spans="1:4" s="86" customFormat="1" ht="25.5" customHeight="1" x14ac:dyDescent="0.25">
      <c r="A98" s="198" t="s">
        <v>829</v>
      </c>
      <c r="B98" s="80" t="s">
        <v>200</v>
      </c>
      <c r="C98" s="199">
        <f>SUM(C99:C102)</f>
        <v>19000</v>
      </c>
      <c r="D98" s="190"/>
    </row>
    <row r="99" spans="1:4" s="75" customFormat="1" ht="25.5" customHeight="1" x14ac:dyDescent="0.25">
      <c r="A99" s="200" t="s">
        <v>830</v>
      </c>
      <c r="B99" s="85" t="s">
        <v>201</v>
      </c>
      <c r="C99" s="204">
        <v>0</v>
      </c>
      <c r="D99" s="189"/>
    </row>
    <row r="100" spans="1:4" s="75" customFormat="1" ht="25.5" customHeight="1" x14ac:dyDescent="0.25">
      <c r="A100" s="200" t="s">
        <v>831</v>
      </c>
      <c r="B100" s="85" t="s">
        <v>202</v>
      </c>
      <c r="C100" s="204">
        <v>19000</v>
      </c>
      <c r="D100" s="189"/>
    </row>
    <row r="101" spans="1:4" s="75" customFormat="1" ht="25.5" customHeight="1" x14ac:dyDescent="0.25">
      <c r="A101" s="200" t="s">
        <v>832</v>
      </c>
      <c r="B101" s="85" t="s">
        <v>203</v>
      </c>
      <c r="C101" s="204">
        <v>0</v>
      </c>
      <c r="D101" s="189"/>
    </row>
    <row r="102" spans="1:4" s="75" customFormat="1" ht="25.5" customHeight="1" x14ac:dyDescent="0.25">
      <c r="A102" s="200" t="s">
        <v>833</v>
      </c>
      <c r="B102" s="85" t="s">
        <v>204</v>
      </c>
      <c r="C102" s="204">
        <v>0</v>
      </c>
      <c r="D102" s="189"/>
    </row>
    <row r="103" spans="1:4" s="83" customFormat="1" ht="25.5" customHeight="1" x14ac:dyDescent="0.25">
      <c r="A103" s="198" t="s">
        <v>834</v>
      </c>
      <c r="B103" s="80" t="s">
        <v>205</v>
      </c>
      <c r="C103" s="199">
        <f>SUM(C104:C106)</f>
        <v>515000</v>
      </c>
      <c r="D103" s="188"/>
    </row>
    <row r="104" spans="1:4" s="74" customFormat="1" ht="25.5" customHeight="1" x14ac:dyDescent="0.25">
      <c r="A104" s="200" t="s">
        <v>991</v>
      </c>
      <c r="B104" s="87" t="s">
        <v>206</v>
      </c>
      <c r="C104" s="204">
        <v>0</v>
      </c>
      <c r="D104" s="186"/>
    </row>
    <row r="105" spans="1:4" s="74" customFormat="1" ht="25.5" customHeight="1" x14ac:dyDescent="0.25">
      <c r="A105" s="200" t="s">
        <v>992</v>
      </c>
      <c r="B105" s="87" t="s">
        <v>207</v>
      </c>
      <c r="C105" s="204">
        <v>515000</v>
      </c>
      <c r="D105" s="186"/>
    </row>
    <row r="106" spans="1:4" s="74" customFormat="1" ht="25.5" customHeight="1" x14ac:dyDescent="0.25">
      <c r="A106" s="200" t="s">
        <v>993</v>
      </c>
      <c r="B106" s="87" t="s">
        <v>208</v>
      </c>
      <c r="C106" s="204">
        <v>0</v>
      </c>
      <c r="D106" s="186"/>
    </row>
    <row r="107" spans="1:4" s="83" customFormat="1" ht="25.5" customHeight="1" x14ac:dyDescent="0.25">
      <c r="A107" s="198" t="s">
        <v>835</v>
      </c>
      <c r="B107" s="80" t="s">
        <v>970</v>
      </c>
      <c r="C107" s="199">
        <f>SUM(C108:C110)</f>
        <v>0</v>
      </c>
      <c r="D107" s="188"/>
    </row>
    <row r="108" spans="1:4" s="74" customFormat="1" ht="25.5" customHeight="1" x14ac:dyDescent="0.25">
      <c r="A108" s="200" t="s">
        <v>836</v>
      </c>
      <c r="B108" s="87" t="s">
        <v>209</v>
      </c>
      <c r="C108" s="204">
        <v>0</v>
      </c>
      <c r="D108" s="186"/>
    </row>
    <row r="109" spans="1:4" s="74" customFormat="1" ht="25.5" customHeight="1" x14ac:dyDescent="0.25">
      <c r="A109" s="200" t="s">
        <v>837</v>
      </c>
      <c r="B109" s="87" t="s">
        <v>210</v>
      </c>
      <c r="C109" s="204">
        <v>0</v>
      </c>
      <c r="D109" s="186"/>
    </row>
    <row r="110" spans="1:4" s="74" customFormat="1" ht="25.5" customHeight="1" x14ac:dyDescent="0.25">
      <c r="A110" s="200" t="s">
        <v>838</v>
      </c>
      <c r="B110" s="87" t="s">
        <v>211</v>
      </c>
      <c r="C110" s="204">
        <v>0</v>
      </c>
      <c r="D110" s="186"/>
    </row>
    <row r="111" spans="1:4" s="83" customFormat="1" ht="25.5" customHeight="1" x14ac:dyDescent="0.25">
      <c r="A111" s="198" t="s">
        <v>839</v>
      </c>
      <c r="B111" s="80" t="s">
        <v>972</v>
      </c>
      <c r="C111" s="199">
        <f>SUM(C112:C114)</f>
        <v>0</v>
      </c>
      <c r="D111" s="188"/>
    </row>
    <row r="112" spans="1:4" s="74" customFormat="1" ht="25.5" customHeight="1" x14ac:dyDescent="0.25">
      <c r="A112" s="200" t="s">
        <v>840</v>
      </c>
      <c r="B112" s="87" t="s">
        <v>973</v>
      </c>
      <c r="C112" s="204">
        <v>0</v>
      </c>
      <c r="D112" s="186"/>
    </row>
    <row r="113" spans="1:4" s="74" customFormat="1" ht="38.25" customHeight="1" x14ac:dyDescent="0.25">
      <c r="A113" s="200" t="s">
        <v>841</v>
      </c>
      <c r="B113" s="87" t="s">
        <v>975</v>
      </c>
      <c r="C113" s="204">
        <v>0</v>
      </c>
      <c r="D113" s="186"/>
    </row>
    <row r="114" spans="1:4" s="74" customFormat="1" ht="35.25" customHeight="1" x14ac:dyDescent="0.25">
      <c r="A114" s="200" t="s">
        <v>842</v>
      </c>
      <c r="B114" s="87" t="s">
        <v>974</v>
      </c>
      <c r="C114" s="204">
        <v>0</v>
      </c>
      <c r="D114" s="186"/>
    </row>
    <row r="115" spans="1:4" s="83" customFormat="1" ht="25.5" customHeight="1" x14ac:dyDescent="0.25">
      <c r="A115" s="198" t="s">
        <v>843</v>
      </c>
      <c r="B115" s="80" t="s">
        <v>212</v>
      </c>
      <c r="C115" s="199">
        <f>SUM(C116:C119)</f>
        <v>9100</v>
      </c>
      <c r="D115" s="188"/>
    </row>
    <row r="116" spans="1:4" s="74" customFormat="1" ht="25.5" customHeight="1" x14ac:dyDescent="0.25">
      <c r="A116" s="200" t="s">
        <v>844</v>
      </c>
      <c r="B116" s="62" t="s">
        <v>213</v>
      </c>
      <c r="C116" s="204">
        <v>8000</v>
      </c>
      <c r="D116" s="186"/>
    </row>
    <row r="117" spans="1:4" s="74" customFormat="1" ht="25.5" customHeight="1" x14ac:dyDescent="0.25">
      <c r="A117" s="200" t="s">
        <v>845</v>
      </c>
      <c r="B117" s="62" t="s">
        <v>214</v>
      </c>
      <c r="C117" s="204">
        <v>500</v>
      </c>
      <c r="D117" s="186"/>
    </row>
    <row r="118" spans="1:4" s="74" customFormat="1" ht="25.5" customHeight="1" x14ac:dyDescent="0.25">
      <c r="A118" s="200" t="s">
        <v>846</v>
      </c>
      <c r="B118" s="62" t="s">
        <v>215</v>
      </c>
      <c r="C118" s="204">
        <v>0</v>
      </c>
      <c r="D118" s="186"/>
    </row>
    <row r="119" spans="1:4" s="74" customFormat="1" ht="25.5" customHeight="1" x14ac:dyDescent="0.25">
      <c r="A119" s="200" t="s">
        <v>847</v>
      </c>
      <c r="B119" s="62" t="s">
        <v>216</v>
      </c>
      <c r="C119" s="204">
        <v>600</v>
      </c>
      <c r="D119" s="186"/>
    </row>
    <row r="120" spans="1:4" s="83" customFormat="1" ht="33.75" customHeight="1" x14ac:dyDescent="0.25">
      <c r="A120" s="198" t="s">
        <v>848</v>
      </c>
      <c r="B120" s="80" t="s">
        <v>217</v>
      </c>
      <c r="C120" s="199">
        <f>SUM(C121:C126)</f>
        <v>10500</v>
      </c>
      <c r="D120" s="188"/>
    </row>
    <row r="121" spans="1:4" s="74" customFormat="1" ht="25.5" customHeight="1" x14ac:dyDescent="0.25">
      <c r="A121" s="200" t="s">
        <v>849</v>
      </c>
      <c r="B121" s="62" t="s">
        <v>218</v>
      </c>
      <c r="C121" s="204">
        <v>10500</v>
      </c>
      <c r="D121" s="186"/>
    </row>
    <row r="122" spans="1:4" s="74" customFormat="1" ht="25.5" customHeight="1" x14ac:dyDescent="0.25">
      <c r="A122" s="200" t="s">
        <v>850</v>
      </c>
      <c r="B122" s="62" t="s">
        <v>219</v>
      </c>
      <c r="C122" s="204">
        <v>0</v>
      </c>
      <c r="D122" s="186"/>
    </row>
    <row r="123" spans="1:4" s="74" customFormat="1" ht="25.5" customHeight="1" x14ac:dyDescent="0.25">
      <c r="A123" s="200" t="s">
        <v>851</v>
      </c>
      <c r="B123" s="62" t="s">
        <v>220</v>
      </c>
      <c r="C123" s="204">
        <v>0</v>
      </c>
      <c r="D123" s="186"/>
    </row>
    <row r="124" spans="1:4" s="74" customFormat="1" ht="25.5" customHeight="1" x14ac:dyDescent="0.25">
      <c r="A124" s="200" t="s">
        <v>852</v>
      </c>
      <c r="B124" s="62" t="s">
        <v>221</v>
      </c>
      <c r="C124" s="204">
        <v>0</v>
      </c>
      <c r="D124" s="186"/>
    </row>
    <row r="125" spans="1:4" s="74" customFormat="1" ht="25.5" customHeight="1" x14ac:dyDescent="0.25">
      <c r="A125" s="200" t="s">
        <v>853</v>
      </c>
      <c r="B125" s="62" t="s">
        <v>222</v>
      </c>
      <c r="C125" s="204">
        <v>0</v>
      </c>
      <c r="D125" s="186"/>
    </row>
    <row r="126" spans="1:4" s="74" customFormat="1" ht="25.5" customHeight="1" x14ac:dyDescent="0.25">
      <c r="A126" s="200" t="s">
        <v>976</v>
      </c>
      <c r="B126" s="62" t="s">
        <v>204</v>
      </c>
      <c r="C126" s="204">
        <v>0</v>
      </c>
      <c r="D126" s="186"/>
    </row>
    <row r="127" spans="1:4" s="83" customFormat="1" ht="25.5" customHeight="1" x14ac:dyDescent="0.25">
      <c r="A127" s="198" t="s">
        <v>854</v>
      </c>
      <c r="B127" s="80" t="s">
        <v>971</v>
      </c>
      <c r="C127" s="199">
        <f>SUM(C128:C135)</f>
        <v>5160000</v>
      </c>
      <c r="D127" s="188"/>
    </row>
    <row r="128" spans="1:4" s="74" customFormat="1" ht="25.5" customHeight="1" x14ac:dyDescent="0.25">
      <c r="A128" s="200" t="s">
        <v>855</v>
      </c>
      <c r="B128" s="62" t="s">
        <v>223</v>
      </c>
      <c r="C128" s="204">
        <v>4000000</v>
      </c>
      <c r="D128" s="186"/>
    </row>
    <row r="129" spans="1:4" s="74" customFormat="1" ht="25.5" customHeight="1" x14ac:dyDescent="0.25">
      <c r="A129" s="200" t="s">
        <v>856</v>
      </c>
      <c r="B129" s="62" t="s">
        <v>224</v>
      </c>
      <c r="C129" s="204">
        <v>0</v>
      </c>
      <c r="D129" s="186"/>
    </row>
    <row r="130" spans="1:4" s="74" customFormat="1" ht="25.5" customHeight="1" x14ac:dyDescent="0.25">
      <c r="A130" s="200" t="s">
        <v>857</v>
      </c>
      <c r="B130" s="62" t="s">
        <v>225</v>
      </c>
      <c r="C130" s="204">
        <v>0</v>
      </c>
      <c r="D130" s="186"/>
    </row>
    <row r="131" spans="1:4" s="74" customFormat="1" ht="25.5" customHeight="1" x14ac:dyDescent="0.25">
      <c r="A131" s="200" t="s">
        <v>858</v>
      </c>
      <c r="B131" s="62" t="s">
        <v>226</v>
      </c>
      <c r="C131" s="204"/>
      <c r="D131" s="186"/>
    </row>
    <row r="132" spans="1:4" s="74" customFormat="1" ht="25.5" customHeight="1" x14ac:dyDescent="0.25">
      <c r="A132" s="200" t="s">
        <v>859</v>
      </c>
      <c r="B132" s="62" t="s">
        <v>227</v>
      </c>
      <c r="C132" s="204">
        <f>C128*0.2</f>
        <v>800000</v>
      </c>
      <c r="D132" s="186"/>
    </row>
    <row r="133" spans="1:4" s="74" customFormat="1" ht="25.5" customHeight="1" x14ac:dyDescent="0.25">
      <c r="A133" s="200" t="s">
        <v>860</v>
      </c>
      <c r="B133" s="62" t="s">
        <v>228</v>
      </c>
      <c r="C133" s="204">
        <f>C128*0.03</f>
        <v>120000</v>
      </c>
      <c r="D133" s="186"/>
    </row>
    <row r="134" spans="1:4" s="74" customFormat="1" ht="25.5" customHeight="1" x14ac:dyDescent="0.25">
      <c r="A134" s="200" t="s">
        <v>861</v>
      </c>
      <c r="B134" s="62" t="s">
        <v>229</v>
      </c>
      <c r="C134" s="204">
        <v>0</v>
      </c>
      <c r="D134" s="186"/>
    </row>
    <row r="135" spans="1:4" s="74" customFormat="1" ht="25.5" customHeight="1" x14ac:dyDescent="0.25">
      <c r="A135" s="200" t="s">
        <v>977</v>
      </c>
      <c r="B135" s="62" t="s">
        <v>230</v>
      </c>
      <c r="C135" s="204">
        <v>240000</v>
      </c>
      <c r="D135" s="186"/>
    </row>
    <row r="136" spans="1:4" s="83" customFormat="1" ht="25.5" customHeight="1" x14ac:dyDescent="0.25">
      <c r="A136" s="198" t="s">
        <v>862</v>
      </c>
      <c r="B136" s="80" t="s">
        <v>231</v>
      </c>
      <c r="C136" s="199">
        <f>SUM(C137:C144)</f>
        <v>33500</v>
      </c>
      <c r="D136" s="188"/>
    </row>
    <row r="137" spans="1:4" s="74" customFormat="1" ht="25.5" customHeight="1" x14ac:dyDescent="0.25">
      <c r="A137" s="200" t="s">
        <v>863</v>
      </c>
      <c r="B137" s="62" t="s">
        <v>232</v>
      </c>
      <c r="C137" s="204">
        <v>0</v>
      </c>
      <c r="D137" s="186"/>
    </row>
    <row r="138" spans="1:4" s="74" customFormat="1" ht="25.5" customHeight="1" x14ac:dyDescent="0.25">
      <c r="A138" s="200" t="s">
        <v>864</v>
      </c>
      <c r="B138" s="62" t="s">
        <v>233</v>
      </c>
      <c r="C138" s="204">
        <v>0</v>
      </c>
      <c r="D138" s="186"/>
    </row>
    <row r="139" spans="1:4" s="74" customFormat="1" ht="25.5" customHeight="1" x14ac:dyDescent="0.25">
      <c r="A139" s="200" t="s">
        <v>865</v>
      </c>
      <c r="B139" s="62" t="s">
        <v>234</v>
      </c>
      <c r="C139" s="204">
        <v>0</v>
      </c>
      <c r="D139" s="186"/>
    </row>
    <row r="140" spans="1:4" s="74" customFormat="1" ht="25.5" customHeight="1" x14ac:dyDescent="0.25">
      <c r="A140" s="200" t="s">
        <v>978</v>
      </c>
      <c r="B140" s="62" t="s">
        <v>235</v>
      </c>
      <c r="C140" s="204">
        <v>3500</v>
      </c>
      <c r="D140" s="186"/>
    </row>
    <row r="141" spans="1:4" s="74" customFormat="1" ht="25.5" customHeight="1" x14ac:dyDescent="0.25">
      <c r="A141" s="200" t="s">
        <v>979</v>
      </c>
      <c r="B141" s="62" t="s">
        <v>236</v>
      </c>
      <c r="C141" s="204">
        <v>0</v>
      </c>
      <c r="D141" s="186"/>
    </row>
    <row r="142" spans="1:4" s="74" customFormat="1" ht="25.5" customHeight="1" x14ac:dyDescent="0.25">
      <c r="A142" s="200" t="s">
        <v>980</v>
      </c>
      <c r="B142" s="62" t="s">
        <v>237</v>
      </c>
      <c r="C142" s="204">
        <v>30000</v>
      </c>
      <c r="D142" s="186"/>
    </row>
    <row r="143" spans="1:4" s="74" customFormat="1" ht="25.5" customHeight="1" x14ac:dyDescent="0.25">
      <c r="A143" s="200" t="s">
        <v>981</v>
      </c>
      <c r="B143" s="62" t="s">
        <v>238</v>
      </c>
      <c r="C143" s="204">
        <v>0</v>
      </c>
      <c r="D143" s="186"/>
    </row>
    <row r="144" spans="1:4" s="74" customFormat="1" ht="25.5" customHeight="1" x14ac:dyDescent="0.25">
      <c r="A144" s="200" t="s">
        <v>982</v>
      </c>
      <c r="B144" s="62" t="s">
        <v>239</v>
      </c>
      <c r="C144" s="204">
        <v>0</v>
      </c>
      <c r="D144" s="186"/>
    </row>
    <row r="145" spans="1:4" s="83" customFormat="1" ht="25.5" customHeight="1" x14ac:dyDescent="0.25">
      <c r="A145" s="198" t="s">
        <v>866</v>
      </c>
      <c r="B145" s="80" t="s">
        <v>240</v>
      </c>
      <c r="C145" s="199">
        <f>SUM(C146:C148)</f>
        <v>65000</v>
      </c>
      <c r="D145" s="188"/>
    </row>
    <row r="146" spans="1:4" s="74" customFormat="1" ht="25.5" customHeight="1" x14ac:dyDescent="0.25">
      <c r="A146" s="200" t="s">
        <v>867</v>
      </c>
      <c r="B146" s="62" t="s">
        <v>241</v>
      </c>
      <c r="C146" s="204">
        <v>25000</v>
      </c>
      <c r="D146" s="186"/>
    </row>
    <row r="147" spans="1:4" s="74" customFormat="1" ht="25.5" customHeight="1" x14ac:dyDescent="0.25">
      <c r="A147" s="200" t="s">
        <v>994</v>
      </c>
      <c r="B147" s="62" t="s">
        <v>242</v>
      </c>
      <c r="C147" s="204">
        <v>25000</v>
      </c>
      <c r="D147" s="186"/>
    </row>
    <row r="148" spans="1:4" s="74" customFormat="1" ht="25.5" customHeight="1" x14ac:dyDescent="0.25">
      <c r="A148" s="200" t="s">
        <v>868</v>
      </c>
      <c r="B148" s="62" t="s">
        <v>243</v>
      </c>
      <c r="C148" s="204">
        <v>15000</v>
      </c>
      <c r="D148" s="186"/>
    </row>
    <row r="149" spans="1:4" s="83" customFormat="1" ht="25.5" customHeight="1" x14ac:dyDescent="0.25">
      <c r="A149" s="198" t="s">
        <v>869</v>
      </c>
      <c r="B149" s="80" t="s">
        <v>244</v>
      </c>
      <c r="C149" s="199">
        <f>SUM(C150:C152)</f>
        <v>715000</v>
      </c>
      <c r="D149" s="188"/>
    </row>
    <row r="150" spans="1:4" s="74" customFormat="1" ht="25.5" customHeight="1" x14ac:dyDescent="0.25">
      <c r="A150" s="200" t="s">
        <v>870</v>
      </c>
      <c r="B150" s="62" t="s">
        <v>245</v>
      </c>
      <c r="C150" s="204">
        <v>550000</v>
      </c>
      <c r="D150" s="186"/>
    </row>
    <row r="151" spans="1:4" s="74" customFormat="1" ht="25.5" customHeight="1" x14ac:dyDescent="0.25">
      <c r="A151" s="200" t="s">
        <v>871</v>
      </c>
      <c r="B151" s="62" t="s">
        <v>246</v>
      </c>
      <c r="C151" s="204">
        <v>165000</v>
      </c>
      <c r="D151" s="186"/>
    </row>
    <row r="152" spans="1:4" s="74" customFormat="1" ht="25.5" customHeight="1" x14ac:dyDescent="0.25">
      <c r="A152" s="200" t="s">
        <v>872</v>
      </c>
      <c r="B152" s="62" t="s">
        <v>247</v>
      </c>
      <c r="C152" s="204">
        <v>0</v>
      </c>
      <c r="D152" s="186"/>
    </row>
    <row r="153" spans="1:4" s="71" customFormat="1" ht="25.5" customHeight="1" x14ac:dyDescent="0.25">
      <c r="A153" s="198" t="s">
        <v>983</v>
      </c>
      <c r="B153" s="80" t="s">
        <v>248</v>
      </c>
      <c r="C153" s="199">
        <f>SUM(C154:C159)</f>
        <v>321000</v>
      </c>
      <c r="D153" s="180"/>
    </row>
    <row r="154" spans="1:4" s="74" customFormat="1" ht="25.5" customHeight="1" x14ac:dyDescent="0.25">
      <c r="A154" s="200" t="s">
        <v>984</v>
      </c>
      <c r="B154" s="62" t="s">
        <v>249</v>
      </c>
      <c r="C154" s="204">
        <v>0</v>
      </c>
      <c r="D154" s="186"/>
    </row>
    <row r="155" spans="1:4" s="74" customFormat="1" ht="25.5" customHeight="1" x14ac:dyDescent="0.25">
      <c r="A155" s="200" t="s">
        <v>985</v>
      </c>
      <c r="B155" s="62" t="s">
        <v>250</v>
      </c>
      <c r="C155" s="204">
        <v>32000</v>
      </c>
      <c r="D155" s="186"/>
    </row>
    <row r="156" spans="1:4" s="74" customFormat="1" ht="25.5" customHeight="1" x14ac:dyDescent="0.25">
      <c r="A156" s="200" t="s">
        <v>986</v>
      </c>
      <c r="B156" s="62" t="s">
        <v>251</v>
      </c>
      <c r="C156" s="204">
        <v>1000</v>
      </c>
      <c r="D156" s="186"/>
    </row>
    <row r="157" spans="1:4" s="74" customFormat="1" ht="25.5" customHeight="1" x14ac:dyDescent="0.25">
      <c r="A157" s="200" t="s">
        <v>987</v>
      </c>
      <c r="B157" s="62" t="s">
        <v>252</v>
      </c>
      <c r="C157" s="204">
        <v>0</v>
      </c>
      <c r="D157" s="186"/>
    </row>
    <row r="158" spans="1:4" s="74" customFormat="1" ht="25.5" customHeight="1" x14ac:dyDescent="0.25">
      <c r="A158" s="200" t="s">
        <v>988</v>
      </c>
      <c r="B158" s="62" t="s">
        <v>253</v>
      </c>
      <c r="C158" s="204">
        <v>193000</v>
      </c>
      <c r="D158" s="186"/>
    </row>
    <row r="159" spans="1:4" s="74" customFormat="1" ht="25.5" customHeight="1" x14ac:dyDescent="0.25">
      <c r="A159" s="200" t="s">
        <v>989</v>
      </c>
      <c r="B159" s="62" t="s">
        <v>254</v>
      </c>
      <c r="C159" s="204">
        <v>95000</v>
      </c>
      <c r="D159" s="186"/>
    </row>
    <row r="160" spans="1:4" s="71" customFormat="1" ht="25.5" customHeight="1" x14ac:dyDescent="0.25">
      <c r="A160" s="196">
        <v>4.4000000000000004</v>
      </c>
      <c r="B160" s="82" t="s">
        <v>255</v>
      </c>
      <c r="C160" s="197">
        <f>C161</f>
        <v>300500</v>
      </c>
      <c r="D160" s="180"/>
    </row>
    <row r="161" spans="1:4" s="71" customFormat="1" ht="25.5" customHeight="1" x14ac:dyDescent="0.25">
      <c r="A161" s="198" t="s">
        <v>873</v>
      </c>
      <c r="B161" s="80" t="s">
        <v>256</v>
      </c>
      <c r="C161" s="199">
        <f>SUM(C162:C166)</f>
        <v>300500</v>
      </c>
      <c r="D161" s="180"/>
    </row>
    <row r="162" spans="1:4" s="74" customFormat="1" ht="25.5" customHeight="1" x14ac:dyDescent="0.25">
      <c r="A162" s="200" t="s">
        <v>874</v>
      </c>
      <c r="B162" s="87" t="s">
        <v>257</v>
      </c>
      <c r="C162" s="204">
        <v>500</v>
      </c>
      <c r="D162" s="186"/>
    </row>
    <row r="163" spans="1:4" s="74" customFormat="1" ht="25.5" customHeight="1" x14ac:dyDescent="0.25">
      <c r="A163" s="200" t="s">
        <v>875</v>
      </c>
      <c r="B163" s="87" t="s">
        <v>258</v>
      </c>
      <c r="C163" s="204">
        <v>0</v>
      </c>
      <c r="D163" s="186"/>
    </row>
    <row r="164" spans="1:4" s="74" customFormat="1" ht="25.5" customHeight="1" x14ac:dyDescent="0.25">
      <c r="A164" s="200" t="s">
        <v>876</v>
      </c>
      <c r="B164" s="87" t="s">
        <v>259</v>
      </c>
      <c r="C164" s="204">
        <v>0</v>
      </c>
      <c r="D164" s="186"/>
    </row>
    <row r="165" spans="1:4" s="74" customFormat="1" ht="25.5" customHeight="1" x14ac:dyDescent="0.25">
      <c r="A165" s="200" t="s">
        <v>877</v>
      </c>
      <c r="B165" s="87" t="s">
        <v>260</v>
      </c>
      <c r="C165" s="204">
        <v>250000</v>
      </c>
      <c r="D165" s="186"/>
    </row>
    <row r="166" spans="1:4" s="74" customFormat="1" ht="25.5" customHeight="1" x14ac:dyDescent="0.25">
      <c r="A166" s="200" t="s">
        <v>878</v>
      </c>
      <c r="B166" s="87" t="s">
        <v>261</v>
      </c>
      <c r="C166" s="204">
        <v>50000</v>
      </c>
      <c r="D166" s="186"/>
    </row>
    <row r="167" spans="1:4" s="83" customFormat="1" ht="25.5" customHeight="1" x14ac:dyDescent="0.25">
      <c r="A167" s="196">
        <v>4.5</v>
      </c>
      <c r="B167" s="60" t="s">
        <v>262</v>
      </c>
      <c r="C167" s="197">
        <f>C168+C170+C172+C174+C178</f>
        <v>87000</v>
      </c>
      <c r="D167" s="188"/>
    </row>
    <row r="168" spans="1:4" s="83" customFormat="1" ht="25.5" customHeight="1" x14ac:dyDescent="0.25">
      <c r="A168" s="198" t="s">
        <v>879</v>
      </c>
      <c r="B168" s="79" t="s">
        <v>139</v>
      </c>
      <c r="C168" s="199">
        <f>SUM(C169)</f>
        <v>82000</v>
      </c>
      <c r="D168" s="188"/>
    </row>
    <row r="169" spans="1:4" s="74" customFormat="1" ht="25.5" customHeight="1" x14ac:dyDescent="0.25">
      <c r="A169" s="200" t="s">
        <v>880</v>
      </c>
      <c r="B169" s="62" t="s">
        <v>140</v>
      </c>
      <c r="C169" s="204">
        <v>82000</v>
      </c>
      <c r="D169" s="186"/>
    </row>
    <row r="170" spans="1:4" s="83" customFormat="1" ht="25.5" customHeight="1" x14ac:dyDescent="0.25">
      <c r="A170" s="198" t="s">
        <v>881</v>
      </c>
      <c r="B170" s="80" t="s">
        <v>141</v>
      </c>
      <c r="C170" s="199">
        <f>SUM(C171)</f>
        <v>5000</v>
      </c>
      <c r="D170" s="188"/>
    </row>
    <row r="171" spans="1:4" s="74" customFormat="1" ht="25.5" customHeight="1" x14ac:dyDescent="0.25">
      <c r="A171" s="200" t="s">
        <v>882</v>
      </c>
      <c r="B171" s="62" t="s">
        <v>142</v>
      </c>
      <c r="C171" s="204">
        <v>5000</v>
      </c>
      <c r="D171" s="186"/>
    </row>
    <row r="172" spans="1:4" s="83" customFormat="1" ht="25.5" customHeight="1" x14ac:dyDescent="0.25">
      <c r="A172" s="198" t="s">
        <v>883</v>
      </c>
      <c r="B172" s="80" t="s">
        <v>143</v>
      </c>
      <c r="C172" s="199">
        <f>SUM(C173)</f>
        <v>0</v>
      </c>
      <c r="D172" s="188"/>
    </row>
    <row r="173" spans="1:4" s="74" customFormat="1" ht="25.5" customHeight="1" x14ac:dyDescent="0.25">
      <c r="A173" s="200" t="s">
        <v>884</v>
      </c>
      <c r="B173" s="62" t="s">
        <v>144</v>
      </c>
      <c r="C173" s="204">
        <v>0</v>
      </c>
      <c r="D173" s="186"/>
    </row>
    <row r="174" spans="1:4" s="83" customFormat="1" ht="25.5" customHeight="1" x14ac:dyDescent="0.25">
      <c r="A174" s="198" t="s">
        <v>885</v>
      </c>
      <c r="B174" s="80" t="s">
        <v>145</v>
      </c>
      <c r="C174" s="199">
        <f>SUM(C175:C177)</f>
        <v>0</v>
      </c>
      <c r="D174" s="188"/>
    </row>
    <row r="175" spans="1:4" s="74" customFormat="1" ht="25.5" customHeight="1" x14ac:dyDescent="0.25">
      <c r="A175" s="200" t="s">
        <v>886</v>
      </c>
      <c r="B175" s="62" t="s">
        <v>146</v>
      </c>
      <c r="C175" s="204">
        <v>0</v>
      </c>
      <c r="D175" s="186"/>
    </row>
    <row r="176" spans="1:4" s="74" customFormat="1" ht="25.5" customHeight="1" x14ac:dyDescent="0.25">
      <c r="A176" s="200" t="s">
        <v>887</v>
      </c>
      <c r="B176" s="62" t="s">
        <v>147</v>
      </c>
      <c r="C176" s="204">
        <v>0</v>
      </c>
      <c r="D176" s="186"/>
    </row>
    <row r="177" spans="1:4" s="74" customFormat="1" ht="25.5" customHeight="1" x14ac:dyDescent="0.25">
      <c r="A177" s="200" t="s">
        <v>888</v>
      </c>
      <c r="B177" s="62" t="s">
        <v>148</v>
      </c>
      <c r="C177" s="204">
        <v>0</v>
      </c>
      <c r="D177" s="186"/>
    </row>
    <row r="178" spans="1:4" s="83" customFormat="1" ht="25.5" customHeight="1" x14ac:dyDescent="0.25">
      <c r="A178" s="198" t="s">
        <v>889</v>
      </c>
      <c r="B178" s="80" t="s">
        <v>149</v>
      </c>
      <c r="C178" s="199">
        <f>SUM(C179)</f>
        <v>0</v>
      </c>
      <c r="D178" s="188"/>
    </row>
    <row r="179" spans="1:4" s="74" customFormat="1" ht="25.5" customHeight="1" x14ac:dyDescent="0.25">
      <c r="A179" s="200" t="s">
        <v>890</v>
      </c>
      <c r="B179" s="62" t="s">
        <v>150</v>
      </c>
      <c r="C179" s="204">
        <v>0</v>
      </c>
      <c r="D179" s="186"/>
    </row>
    <row r="180" spans="1:4" s="83" customFormat="1" ht="25.5" customHeight="1" x14ac:dyDescent="0.25">
      <c r="A180" s="216">
        <v>5</v>
      </c>
      <c r="B180" s="219" t="s">
        <v>18</v>
      </c>
      <c r="C180" s="220">
        <f>C181+C203+C206</f>
        <v>124000</v>
      </c>
      <c r="D180" s="188"/>
    </row>
    <row r="181" spans="1:4" s="83" customFormat="1" ht="25.5" customHeight="1" x14ac:dyDescent="0.25">
      <c r="A181" s="196">
        <v>5.0999999999999996</v>
      </c>
      <c r="B181" s="82" t="s">
        <v>263</v>
      </c>
      <c r="C181" s="197">
        <f>C182+C188+C193</f>
        <v>124000</v>
      </c>
      <c r="D181" s="188"/>
    </row>
    <row r="182" spans="1:4" s="83" customFormat="1" ht="35.25" customHeight="1" x14ac:dyDescent="0.25">
      <c r="A182" s="198" t="s">
        <v>891</v>
      </c>
      <c r="B182" s="80" t="s">
        <v>264</v>
      </c>
      <c r="C182" s="199">
        <f>SUM(C183:C187)</f>
        <v>0</v>
      </c>
      <c r="D182" s="188"/>
    </row>
    <row r="183" spans="1:4" s="74" customFormat="1" ht="25.5" customHeight="1" x14ac:dyDescent="0.25">
      <c r="A183" s="200" t="s">
        <v>892</v>
      </c>
      <c r="B183" s="62" t="s">
        <v>176</v>
      </c>
      <c r="C183" s="204">
        <v>0</v>
      </c>
      <c r="D183" s="186"/>
    </row>
    <row r="184" spans="1:4" s="74" customFormat="1" ht="25.5" customHeight="1" x14ac:dyDescent="0.25">
      <c r="A184" s="200" t="s">
        <v>893</v>
      </c>
      <c r="B184" s="62" t="s">
        <v>177</v>
      </c>
      <c r="C184" s="204">
        <v>0</v>
      </c>
      <c r="D184" s="186"/>
    </row>
    <row r="185" spans="1:4" s="74" customFormat="1" ht="25.5" customHeight="1" x14ac:dyDescent="0.25">
      <c r="A185" s="200" t="s">
        <v>894</v>
      </c>
      <c r="B185" s="62" t="s">
        <v>178</v>
      </c>
      <c r="C185" s="204">
        <v>0</v>
      </c>
      <c r="D185" s="186"/>
    </row>
    <row r="186" spans="1:4" s="74" customFormat="1" ht="25.5" customHeight="1" x14ac:dyDescent="0.25">
      <c r="A186" s="200" t="s">
        <v>895</v>
      </c>
      <c r="B186" s="62" t="s">
        <v>179</v>
      </c>
      <c r="C186" s="204">
        <v>0</v>
      </c>
      <c r="D186" s="186"/>
    </row>
    <row r="187" spans="1:4" s="74" customFormat="1" ht="25.5" customHeight="1" x14ac:dyDescent="0.25">
      <c r="A187" s="200" t="s">
        <v>896</v>
      </c>
      <c r="B187" s="62" t="s">
        <v>180</v>
      </c>
      <c r="C187" s="204">
        <v>0</v>
      </c>
      <c r="D187" s="186"/>
    </row>
    <row r="188" spans="1:4" s="83" customFormat="1" ht="25.5" customHeight="1" x14ac:dyDescent="0.25">
      <c r="A188" s="198" t="s">
        <v>897</v>
      </c>
      <c r="B188" s="80" t="s">
        <v>265</v>
      </c>
      <c r="C188" s="207">
        <f>SUM(C189:C192)</f>
        <v>0</v>
      </c>
      <c r="D188" s="188"/>
    </row>
    <row r="189" spans="1:4" s="74" customFormat="1" ht="25.5" customHeight="1" x14ac:dyDescent="0.25">
      <c r="A189" s="200" t="s">
        <v>898</v>
      </c>
      <c r="B189" s="62" t="s">
        <v>171</v>
      </c>
      <c r="C189" s="204">
        <v>0</v>
      </c>
      <c r="D189" s="186"/>
    </row>
    <row r="190" spans="1:4" s="74" customFormat="1" ht="25.5" customHeight="1" x14ac:dyDescent="0.25">
      <c r="A190" s="200" t="s">
        <v>899</v>
      </c>
      <c r="B190" s="62" t="s">
        <v>172</v>
      </c>
      <c r="C190" s="204">
        <v>0</v>
      </c>
      <c r="D190" s="186"/>
    </row>
    <row r="191" spans="1:4" s="74" customFormat="1" ht="25.5" customHeight="1" x14ac:dyDescent="0.25">
      <c r="A191" s="200" t="s">
        <v>900</v>
      </c>
      <c r="B191" s="62" t="s">
        <v>173</v>
      </c>
      <c r="C191" s="204">
        <v>0</v>
      </c>
      <c r="D191" s="186"/>
    </row>
    <row r="192" spans="1:4" s="74" customFormat="1" ht="25.5" customHeight="1" x14ac:dyDescent="0.25">
      <c r="A192" s="200" t="s">
        <v>901</v>
      </c>
      <c r="B192" s="62" t="s">
        <v>174</v>
      </c>
      <c r="C192" s="204">
        <v>0</v>
      </c>
      <c r="D192" s="186"/>
    </row>
    <row r="193" spans="1:4" s="83" customFormat="1" ht="25.5" customHeight="1" x14ac:dyDescent="0.25">
      <c r="A193" s="198" t="s">
        <v>902</v>
      </c>
      <c r="B193" s="80" t="s">
        <v>266</v>
      </c>
      <c r="C193" s="199">
        <f>SUM(C194:C202)</f>
        <v>124000</v>
      </c>
      <c r="D193" s="188"/>
    </row>
    <row r="194" spans="1:4" s="74" customFormat="1" ht="25.5" customHeight="1" x14ac:dyDescent="0.25">
      <c r="A194" s="200" t="s">
        <v>903</v>
      </c>
      <c r="B194" s="87" t="s">
        <v>267</v>
      </c>
      <c r="C194" s="204">
        <v>120000</v>
      </c>
      <c r="D194" s="186"/>
    </row>
    <row r="195" spans="1:4" s="74" customFormat="1" ht="25.5" customHeight="1" x14ac:dyDescent="0.25">
      <c r="A195" s="200" t="s">
        <v>904</v>
      </c>
      <c r="B195" s="87" t="s">
        <v>268</v>
      </c>
      <c r="C195" s="204">
        <v>0</v>
      </c>
      <c r="D195" s="186"/>
    </row>
    <row r="196" spans="1:4" s="74" customFormat="1" ht="25.5" customHeight="1" x14ac:dyDescent="0.25">
      <c r="A196" s="200" t="s">
        <v>905</v>
      </c>
      <c r="B196" s="87" t="s">
        <v>269</v>
      </c>
      <c r="C196" s="204">
        <v>0</v>
      </c>
      <c r="D196" s="186"/>
    </row>
    <row r="197" spans="1:4" s="74" customFormat="1" ht="25.5" customHeight="1" x14ac:dyDescent="0.25">
      <c r="A197" s="200" t="s">
        <v>906</v>
      </c>
      <c r="B197" s="87" t="s">
        <v>270</v>
      </c>
      <c r="C197" s="204">
        <v>0</v>
      </c>
      <c r="D197" s="186"/>
    </row>
    <row r="198" spans="1:4" s="74" customFormat="1" ht="25.5" customHeight="1" x14ac:dyDescent="0.25">
      <c r="A198" s="200" t="s">
        <v>907</v>
      </c>
      <c r="B198" s="87" t="s">
        <v>271</v>
      </c>
      <c r="C198" s="204">
        <v>0</v>
      </c>
      <c r="D198" s="186"/>
    </row>
    <row r="199" spans="1:4" s="74" customFormat="1" ht="25.5" customHeight="1" x14ac:dyDescent="0.25">
      <c r="A199" s="200" t="s">
        <v>908</v>
      </c>
      <c r="B199" s="87" t="s">
        <v>272</v>
      </c>
      <c r="C199" s="204">
        <v>0</v>
      </c>
      <c r="D199" s="186"/>
    </row>
    <row r="200" spans="1:4" s="74" customFormat="1" ht="25.5" customHeight="1" x14ac:dyDescent="0.25">
      <c r="A200" s="200" t="s">
        <v>909</v>
      </c>
      <c r="B200" s="87" t="s">
        <v>273</v>
      </c>
      <c r="C200" s="204">
        <v>0</v>
      </c>
      <c r="D200" s="186"/>
    </row>
    <row r="201" spans="1:4" s="74" customFormat="1" ht="25.5" customHeight="1" x14ac:dyDescent="0.25">
      <c r="A201" s="200" t="s">
        <v>910</v>
      </c>
      <c r="B201" s="87" t="s">
        <v>274</v>
      </c>
      <c r="C201" s="204">
        <v>0</v>
      </c>
      <c r="D201" s="186"/>
    </row>
    <row r="202" spans="1:4" s="74" customFormat="1" ht="25.5" customHeight="1" x14ac:dyDescent="0.25">
      <c r="A202" s="200" t="s">
        <v>995</v>
      </c>
      <c r="B202" s="87" t="s">
        <v>275</v>
      </c>
      <c r="C202" s="204">
        <v>4000</v>
      </c>
      <c r="D202" s="186"/>
    </row>
    <row r="203" spans="1:4" s="83" customFormat="1" ht="25.5" customHeight="1" x14ac:dyDescent="0.25">
      <c r="A203" s="196">
        <v>5.2</v>
      </c>
      <c r="B203" s="82" t="s">
        <v>276</v>
      </c>
      <c r="C203" s="197">
        <f>C204</f>
        <v>0</v>
      </c>
      <c r="D203" s="188"/>
    </row>
    <row r="204" spans="1:4" s="83" customFormat="1" ht="25.5" customHeight="1" x14ac:dyDescent="0.25">
      <c r="A204" s="198" t="s">
        <v>911</v>
      </c>
      <c r="B204" s="80" t="s">
        <v>19</v>
      </c>
      <c r="C204" s="199">
        <f>SUM(C205)</f>
        <v>0</v>
      </c>
      <c r="D204" s="188"/>
    </row>
    <row r="205" spans="1:4" s="74" customFormat="1" ht="25.5" customHeight="1" x14ac:dyDescent="0.25">
      <c r="A205" s="200" t="s">
        <v>912</v>
      </c>
      <c r="B205" s="87" t="s">
        <v>149</v>
      </c>
      <c r="C205" s="204">
        <v>0</v>
      </c>
      <c r="D205" s="186"/>
    </row>
    <row r="206" spans="1:4" s="83" customFormat="1" ht="25.5" customHeight="1" x14ac:dyDescent="0.25">
      <c r="A206" s="196">
        <v>5.3</v>
      </c>
      <c r="B206" s="82" t="s">
        <v>277</v>
      </c>
      <c r="C206" s="197">
        <f>C207</f>
        <v>0</v>
      </c>
      <c r="D206" s="188"/>
    </row>
    <row r="207" spans="1:4" s="83" customFormat="1" ht="25.5" customHeight="1" x14ac:dyDescent="0.25">
      <c r="A207" s="198" t="s">
        <v>913</v>
      </c>
      <c r="B207" s="79" t="s">
        <v>149</v>
      </c>
      <c r="C207" s="199">
        <f>SUM(C208)</f>
        <v>0</v>
      </c>
      <c r="D207" s="188"/>
    </row>
    <row r="208" spans="1:4" s="74" customFormat="1" ht="25.5" customHeight="1" x14ac:dyDescent="0.25">
      <c r="A208" s="200" t="s">
        <v>914</v>
      </c>
      <c r="B208" s="62" t="s">
        <v>150</v>
      </c>
      <c r="C208" s="204">
        <v>0</v>
      </c>
      <c r="D208" s="186"/>
    </row>
    <row r="209" spans="1:4" s="83" customFormat="1" ht="25.5" customHeight="1" x14ac:dyDescent="0.25">
      <c r="A209" s="216">
        <v>6</v>
      </c>
      <c r="B209" s="219" t="s">
        <v>20</v>
      </c>
      <c r="C209" s="220">
        <f>C210+C225+C226+C229</f>
        <v>155000</v>
      </c>
      <c r="D209" s="188"/>
    </row>
    <row r="210" spans="1:4" s="83" customFormat="1" ht="25.5" customHeight="1" x14ac:dyDescent="0.25">
      <c r="A210" s="196">
        <v>6.1</v>
      </c>
      <c r="B210" s="82" t="s">
        <v>278</v>
      </c>
      <c r="C210" s="197">
        <f>C211+C213+C215+C217+C219+C221+C223</f>
        <v>130000</v>
      </c>
      <c r="D210" s="188"/>
    </row>
    <row r="211" spans="1:4" s="83" customFormat="1" ht="25.5" customHeight="1" x14ac:dyDescent="0.25">
      <c r="A211" s="198" t="s">
        <v>915</v>
      </c>
      <c r="B211" s="79" t="s">
        <v>279</v>
      </c>
      <c r="C211" s="199">
        <f>SUM(C212)</f>
        <v>0</v>
      </c>
      <c r="D211" s="188"/>
    </row>
    <row r="212" spans="1:4" s="74" customFormat="1" ht="25.5" customHeight="1" x14ac:dyDescent="0.25">
      <c r="A212" s="200" t="s">
        <v>916</v>
      </c>
      <c r="B212" s="62" t="s">
        <v>280</v>
      </c>
      <c r="C212" s="204">
        <v>0</v>
      </c>
      <c r="D212" s="186"/>
    </row>
    <row r="213" spans="1:4" s="83" customFormat="1" ht="25.5" customHeight="1" x14ac:dyDescent="0.25">
      <c r="A213" s="198" t="s">
        <v>917</v>
      </c>
      <c r="B213" s="80" t="s">
        <v>141</v>
      </c>
      <c r="C213" s="199">
        <f>SUM(C214)</f>
        <v>40000</v>
      </c>
      <c r="D213" s="188"/>
    </row>
    <row r="214" spans="1:4" s="74" customFormat="1" ht="25.5" customHeight="1" x14ac:dyDescent="0.25">
      <c r="A214" s="200" t="s">
        <v>918</v>
      </c>
      <c r="B214" s="62" t="s">
        <v>142</v>
      </c>
      <c r="C214" s="204">
        <v>40000</v>
      </c>
      <c r="D214" s="186"/>
    </row>
    <row r="215" spans="1:4" s="83" customFormat="1" ht="25.5" customHeight="1" x14ac:dyDescent="0.25">
      <c r="A215" s="198" t="s">
        <v>919</v>
      </c>
      <c r="B215" s="80" t="s">
        <v>281</v>
      </c>
      <c r="C215" s="199">
        <f>SUM(C216)</f>
        <v>0</v>
      </c>
      <c r="D215" s="188"/>
    </row>
    <row r="216" spans="1:4" s="74" customFormat="1" ht="25.5" customHeight="1" x14ac:dyDescent="0.25">
      <c r="A216" s="200" t="s">
        <v>920</v>
      </c>
      <c r="B216" s="62" t="s">
        <v>281</v>
      </c>
      <c r="C216" s="204">
        <v>0</v>
      </c>
      <c r="D216" s="186"/>
    </row>
    <row r="217" spans="1:4" s="83" customFormat="1" ht="25.5" customHeight="1" x14ac:dyDescent="0.25">
      <c r="A217" s="198" t="s">
        <v>921</v>
      </c>
      <c r="B217" s="80" t="s">
        <v>282</v>
      </c>
      <c r="C217" s="199">
        <f>SUM(C218)</f>
        <v>0</v>
      </c>
      <c r="D217" s="188"/>
    </row>
    <row r="218" spans="1:4" s="74" customFormat="1" ht="25.5" customHeight="1" x14ac:dyDescent="0.25">
      <c r="A218" s="200" t="s">
        <v>922</v>
      </c>
      <c r="B218" s="62" t="s">
        <v>282</v>
      </c>
      <c r="C218" s="204">
        <v>0</v>
      </c>
      <c r="D218" s="186"/>
    </row>
    <row r="219" spans="1:4" s="83" customFormat="1" ht="25.5" customHeight="1" x14ac:dyDescent="0.25">
      <c r="A219" s="198" t="s">
        <v>923</v>
      </c>
      <c r="B219" s="80" t="s">
        <v>283</v>
      </c>
      <c r="C219" s="199">
        <f>SUM(C220)</f>
        <v>0</v>
      </c>
      <c r="D219" s="188"/>
    </row>
    <row r="220" spans="1:4" s="74" customFormat="1" ht="25.5" customHeight="1" x14ac:dyDescent="0.25">
      <c r="A220" s="200" t="s">
        <v>924</v>
      </c>
      <c r="B220" s="62" t="s">
        <v>284</v>
      </c>
      <c r="C220" s="204">
        <v>0</v>
      </c>
      <c r="D220" s="186"/>
    </row>
    <row r="221" spans="1:4" s="83" customFormat="1" ht="34.5" customHeight="1" x14ac:dyDescent="0.25">
      <c r="A221" s="198" t="s">
        <v>925</v>
      </c>
      <c r="B221" s="80" t="s">
        <v>285</v>
      </c>
      <c r="C221" s="199">
        <f>SUM(C222)</f>
        <v>90000</v>
      </c>
      <c r="D221" s="188"/>
    </row>
    <row r="222" spans="1:4" s="74" customFormat="1" ht="25.5" customHeight="1" x14ac:dyDescent="0.25">
      <c r="A222" s="200" t="s">
        <v>926</v>
      </c>
      <c r="B222" s="62" t="s">
        <v>285</v>
      </c>
      <c r="C222" s="204">
        <v>90000</v>
      </c>
      <c r="D222" s="186"/>
    </row>
    <row r="223" spans="1:4" s="83" customFormat="1" ht="25.5" customHeight="1" x14ac:dyDescent="0.25">
      <c r="A223" s="198" t="s">
        <v>927</v>
      </c>
      <c r="B223" s="80" t="s">
        <v>286</v>
      </c>
      <c r="C223" s="199">
        <f>C224</f>
        <v>0</v>
      </c>
      <c r="D223" s="188"/>
    </row>
    <row r="224" spans="1:4" s="74" customFormat="1" ht="25.5" customHeight="1" x14ac:dyDescent="0.25">
      <c r="A224" s="200" t="s">
        <v>928</v>
      </c>
      <c r="B224" s="62" t="s">
        <v>286</v>
      </c>
      <c r="C224" s="204">
        <v>0</v>
      </c>
      <c r="D224" s="186"/>
    </row>
    <row r="225" spans="1:4" s="83" customFormat="1" ht="25.5" customHeight="1" x14ac:dyDescent="0.25">
      <c r="A225" s="196">
        <v>6.2</v>
      </c>
      <c r="B225" s="82" t="s">
        <v>287</v>
      </c>
      <c r="C225" s="197">
        <v>0</v>
      </c>
      <c r="D225" s="188"/>
    </row>
    <row r="226" spans="1:4" s="83" customFormat="1" ht="25.5" customHeight="1" x14ac:dyDescent="0.25">
      <c r="A226" s="196">
        <v>6.3</v>
      </c>
      <c r="B226" s="82" t="s">
        <v>288</v>
      </c>
      <c r="C226" s="197">
        <f>C227</f>
        <v>25000</v>
      </c>
      <c r="D226" s="188"/>
    </row>
    <row r="227" spans="1:4" s="83" customFormat="1" ht="25.5" customHeight="1" x14ac:dyDescent="0.25">
      <c r="A227" s="198" t="s">
        <v>929</v>
      </c>
      <c r="B227" s="80" t="s">
        <v>21</v>
      </c>
      <c r="C227" s="199">
        <f>C228</f>
        <v>25000</v>
      </c>
      <c r="D227" s="188"/>
    </row>
    <row r="228" spans="1:4" s="74" customFormat="1" ht="25.5" customHeight="1" x14ac:dyDescent="0.25">
      <c r="A228" s="200" t="s">
        <v>930</v>
      </c>
      <c r="B228" s="62" t="s">
        <v>289</v>
      </c>
      <c r="C228" s="204">
        <v>25000</v>
      </c>
      <c r="D228" s="186"/>
    </row>
    <row r="229" spans="1:4" s="83" customFormat="1" ht="25.5" customHeight="1" x14ac:dyDescent="0.25">
      <c r="A229" s="196">
        <v>6.4</v>
      </c>
      <c r="B229" s="88" t="s">
        <v>290</v>
      </c>
      <c r="C229" s="208">
        <f>C230</f>
        <v>0</v>
      </c>
      <c r="D229" s="188"/>
    </row>
    <row r="230" spans="1:4" s="83" customFormat="1" ht="25.5" customHeight="1" x14ac:dyDescent="0.25">
      <c r="A230" s="198" t="s">
        <v>931</v>
      </c>
      <c r="B230" s="80" t="s">
        <v>149</v>
      </c>
      <c r="C230" s="199">
        <f>SUM(C231)</f>
        <v>0</v>
      </c>
      <c r="D230" s="188"/>
    </row>
    <row r="231" spans="1:4" s="74" customFormat="1" ht="25.5" customHeight="1" x14ac:dyDescent="0.25">
      <c r="A231" s="200" t="s">
        <v>932</v>
      </c>
      <c r="B231" s="62" t="s">
        <v>150</v>
      </c>
      <c r="C231" s="204">
        <v>0</v>
      </c>
      <c r="D231" s="186"/>
    </row>
    <row r="232" spans="1:4" s="89" customFormat="1" ht="25.5" customHeight="1" x14ac:dyDescent="0.25">
      <c r="A232" s="216">
        <v>7</v>
      </c>
      <c r="B232" s="219" t="s">
        <v>291</v>
      </c>
      <c r="C232" s="220">
        <f>C233+C234+C236+C238+C240</f>
        <v>0</v>
      </c>
      <c r="D232" s="191"/>
    </row>
    <row r="233" spans="1:4" s="89" customFormat="1" ht="36.75" customHeight="1" x14ac:dyDescent="0.25">
      <c r="A233" s="198">
        <v>7.1</v>
      </c>
      <c r="B233" s="90" t="s">
        <v>292</v>
      </c>
      <c r="C233" s="199">
        <v>0</v>
      </c>
      <c r="D233" s="191"/>
    </row>
    <row r="234" spans="1:4" s="89" customFormat="1" ht="36.75" customHeight="1" x14ac:dyDescent="0.25">
      <c r="A234" s="198">
        <v>7.2</v>
      </c>
      <c r="B234" s="90" t="s">
        <v>293</v>
      </c>
      <c r="C234" s="199">
        <f>SUM(C235)</f>
        <v>0</v>
      </c>
      <c r="D234" s="191"/>
    </row>
    <row r="235" spans="1:4" s="74" customFormat="1" ht="29.25" customHeight="1" x14ac:dyDescent="0.25">
      <c r="A235" s="200" t="s">
        <v>1030</v>
      </c>
      <c r="B235" s="62" t="s">
        <v>294</v>
      </c>
      <c r="C235" s="204">
        <v>0</v>
      </c>
      <c r="D235" s="186"/>
    </row>
    <row r="236" spans="1:4" s="89" customFormat="1" ht="36.75" customHeight="1" x14ac:dyDescent="0.25">
      <c r="A236" s="198">
        <v>7.3</v>
      </c>
      <c r="B236" s="90" t="s">
        <v>295</v>
      </c>
      <c r="C236" s="199">
        <f>SUM(C237)</f>
        <v>0</v>
      </c>
      <c r="D236" s="191"/>
    </row>
    <row r="237" spans="1:4" s="74" customFormat="1" ht="25.5" customHeight="1" x14ac:dyDescent="0.25">
      <c r="A237" s="200" t="s">
        <v>933</v>
      </c>
      <c r="B237" s="62" t="s">
        <v>969</v>
      </c>
      <c r="C237" s="204">
        <v>0</v>
      </c>
      <c r="D237" s="186"/>
    </row>
    <row r="238" spans="1:4" s="91" customFormat="1" ht="38.25" customHeight="1" x14ac:dyDescent="0.25">
      <c r="A238" s="198">
        <v>7.4</v>
      </c>
      <c r="B238" s="90" t="s">
        <v>296</v>
      </c>
      <c r="C238" s="199">
        <f>SUM(C239)</f>
        <v>0</v>
      </c>
      <c r="D238" s="192"/>
    </row>
    <row r="239" spans="1:4" s="74" customFormat="1" ht="25.5" customHeight="1" x14ac:dyDescent="0.25">
      <c r="A239" s="200" t="s">
        <v>996</v>
      </c>
      <c r="B239" s="62" t="s">
        <v>297</v>
      </c>
      <c r="C239" s="204">
        <v>0</v>
      </c>
      <c r="D239" s="186"/>
    </row>
    <row r="240" spans="1:4" s="83" customFormat="1" ht="65.25" customHeight="1" x14ac:dyDescent="0.25">
      <c r="A240" s="198">
        <v>7.9</v>
      </c>
      <c r="B240" s="90" t="s">
        <v>298</v>
      </c>
      <c r="C240" s="199">
        <f>SUM(C241:C242)</f>
        <v>0</v>
      </c>
      <c r="D240" s="188"/>
    </row>
    <row r="241" spans="1:4" s="74" customFormat="1" ht="39" customHeight="1" x14ac:dyDescent="0.25">
      <c r="A241" s="200" t="s">
        <v>934</v>
      </c>
      <c r="B241" s="92" t="s">
        <v>299</v>
      </c>
      <c r="C241" s="204">
        <v>0</v>
      </c>
      <c r="D241" s="186"/>
    </row>
    <row r="242" spans="1:4" s="74" customFormat="1" ht="39" customHeight="1" x14ac:dyDescent="0.25">
      <c r="A242" s="200" t="s">
        <v>935</v>
      </c>
      <c r="B242" s="92" t="s">
        <v>300</v>
      </c>
      <c r="C242" s="204">
        <v>0</v>
      </c>
      <c r="D242" s="186"/>
    </row>
    <row r="243" spans="1:4" s="83" customFormat="1" ht="25.5" customHeight="1" x14ac:dyDescent="0.25">
      <c r="A243" s="216">
        <v>8</v>
      </c>
      <c r="B243" s="219" t="s">
        <v>23</v>
      </c>
      <c r="C243" s="220">
        <f>C244+C248+C254</f>
        <v>38346350</v>
      </c>
      <c r="D243" s="188"/>
    </row>
    <row r="244" spans="1:4" s="83" customFormat="1" ht="25.5" customHeight="1" x14ac:dyDescent="0.25">
      <c r="A244" s="196">
        <v>8.1</v>
      </c>
      <c r="B244" s="82" t="s">
        <v>301</v>
      </c>
      <c r="C244" s="197">
        <f>C245</f>
        <v>25600000</v>
      </c>
      <c r="D244" s="188"/>
    </row>
    <row r="245" spans="1:4" s="83" customFormat="1" ht="25.5" customHeight="1" x14ac:dyDescent="0.25">
      <c r="A245" s="198" t="s">
        <v>936</v>
      </c>
      <c r="B245" s="93" t="s">
        <v>24</v>
      </c>
      <c r="C245" s="199">
        <f>SUM(C246:C247)</f>
        <v>25600000</v>
      </c>
      <c r="D245" s="188"/>
    </row>
    <row r="246" spans="1:4" s="74" customFormat="1" ht="25.5" customHeight="1" x14ac:dyDescent="0.25">
      <c r="A246" s="200" t="s">
        <v>937</v>
      </c>
      <c r="B246" s="87" t="s">
        <v>302</v>
      </c>
      <c r="C246" s="204">
        <v>25000000</v>
      </c>
      <c r="D246" s="186"/>
    </row>
    <row r="247" spans="1:4" s="74" customFormat="1" ht="25.5" customHeight="1" x14ac:dyDescent="0.25">
      <c r="A247" s="200" t="s">
        <v>938</v>
      </c>
      <c r="B247" s="87" t="s">
        <v>303</v>
      </c>
      <c r="C247" s="204">
        <v>600000</v>
      </c>
      <c r="D247" s="186"/>
    </row>
    <row r="248" spans="1:4" s="83" customFormat="1" ht="25.5" customHeight="1" x14ac:dyDescent="0.25">
      <c r="A248" s="196">
        <v>8.1999999999999993</v>
      </c>
      <c r="B248" s="82" t="s">
        <v>304</v>
      </c>
      <c r="C248" s="197">
        <f>C249</f>
        <v>12056350</v>
      </c>
      <c r="D248" s="188"/>
    </row>
    <row r="249" spans="1:4" s="83" customFormat="1" ht="25.5" customHeight="1" x14ac:dyDescent="0.25">
      <c r="A249" s="198" t="s">
        <v>939</v>
      </c>
      <c r="B249" s="80" t="s">
        <v>305</v>
      </c>
      <c r="C249" s="199">
        <f>SUM(C250:C253)</f>
        <v>12056350</v>
      </c>
      <c r="D249" s="188"/>
    </row>
    <row r="250" spans="1:4" s="74" customFormat="1" ht="25.5" customHeight="1" x14ac:dyDescent="0.25">
      <c r="A250" s="200" t="s">
        <v>940</v>
      </c>
      <c r="B250" s="87" t="s">
        <v>306</v>
      </c>
      <c r="C250" s="204">
        <v>1933213</v>
      </c>
      <c r="D250" s="186"/>
    </row>
    <row r="251" spans="1:4" s="74" customFormat="1" ht="25.5" customHeight="1" x14ac:dyDescent="0.25">
      <c r="A251" s="200" t="s">
        <v>941</v>
      </c>
      <c r="B251" s="87" t="s">
        <v>307</v>
      </c>
      <c r="C251" s="204">
        <v>0</v>
      </c>
      <c r="D251" s="186"/>
    </row>
    <row r="252" spans="1:4" s="74" customFormat="1" ht="25.5" customHeight="1" x14ac:dyDescent="0.25">
      <c r="A252" s="200" t="s">
        <v>942</v>
      </c>
      <c r="B252" s="87" t="s">
        <v>308</v>
      </c>
      <c r="C252" s="204">
        <v>10123137</v>
      </c>
      <c r="D252" s="186"/>
    </row>
    <row r="253" spans="1:4" s="74" customFormat="1" ht="25.5" customHeight="1" x14ac:dyDescent="0.25">
      <c r="A253" s="200" t="s">
        <v>943</v>
      </c>
      <c r="B253" s="87" t="s">
        <v>309</v>
      </c>
      <c r="C253" s="204">
        <v>0</v>
      </c>
      <c r="D253" s="186"/>
    </row>
    <row r="254" spans="1:4" s="83" customFormat="1" ht="25.5" customHeight="1" x14ac:dyDescent="0.25">
      <c r="A254" s="196">
        <v>8.3000000000000007</v>
      </c>
      <c r="B254" s="82" t="s">
        <v>310</v>
      </c>
      <c r="C254" s="197">
        <f>C255</f>
        <v>690000</v>
      </c>
      <c r="D254" s="188"/>
    </row>
    <row r="255" spans="1:4" s="83" customFormat="1" ht="25.5" customHeight="1" x14ac:dyDescent="0.25">
      <c r="A255" s="198" t="s">
        <v>944</v>
      </c>
      <c r="B255" s="93" t="s">
        <v>26</v>
      </c>
      <c r="C255" s="199">
        <f>SUM(C256:C258)</f>
        <v>690000</v>
      </c>
      <c r="D255" s="188"/>
    </row>
    <row r="256" spans="1:4" s="74" customFormat="1" ht="25.5" customHeight="1" x14ac:dyDescent="0.25">
      <c r="A256" s="200" t="s">
        <v>945</v>
      </c>
      <c r="B256" s="87" t="s">
        <v>311</v>
      </c>
      <c r="C256" s="204">
        <v>0</v>
      </c>
      <c r="D256" s="186"/>
    </row>
    <row r="257" spans="1:4" s="74" customFormat="1" ht="25.5" customHeight="1" x14ac:dyDescent="0.25">
      <c r="A257" s="200" t="s">
        <v>946</v>
      </c>
      <c r="B257" s="87" t="s">
        <v>312</v>
      </c>
      <c r="C257" s="204">
        <v>690000</v>
      </c>
      <c r="D257" s="186"/>
    </row>
    <row r="258" spans="1:4" s="74" customFormat="1" ht="25.5" customHeight="1" x14ac:dyDescent="0.25">
      <c r="A258" s="200" t="s">
        <v>947</v>
      </c>
      <c r="B258" s="87" t="s">
        <v>755</v>
      </c>
      <c r="C258" s="204">
        <v>0</v>
      </c>
      <c r="D258" s="186"/>
    </row>
    <row r="259" spans="1:4" s="91" customFormat="1" ht="25.5" customHeight="1" x14ac:dyDescent="0.25">
      <c r="A259" s="216">
        <v>9</v>
      </c>
      <c r="B259" s="225" t="s">
        <v>313</v>
      </c>
      <c r="C259" s="220">
        <f>C260+C263+C264+C269+C273+C274</f>
        <v>45000</v>
      </c>
      <c r="D259" s="192"/>
    </row>
    <row r="260" spans="1:4" s="91" customFormat="1" ht="33.75" customHeight="1" x14ac:dyDescent="0.25">
      <c r="A260" s="196">
        <v>9.1</v>
      </c>
      <c r="B260" s="82" t="s">
        <v>314</v>
      </c>
      <c r="C260" s="197">
        <f>C261</f>
        <v>0</v>
      </c>
      <c r="D260" s="192"/>
    </row>
    <row r="261" spans="1:4" s="83" customFormat="1" ht="25.5" customHeight="1" x14ac:dyDescent="0.25">
      <c r="A261" s="198" t="s">
        <v>948</v>
      </c>
      <c r="B261" s="93" t="s">
        <v>315</v>
      </c>
      <c r="C261" s="199">
        <f>SUM(C262)</f>
        <v>0</v>
      </c>
      <c r="D261" s="188"/>
    </row>
    <row r="262" spans="1:4" s="74" customFormat="1" ht="25.5" customHeight="1" x14ac:dyDescent="0.25">
      <c r="A262" s="200" t="s">
        <v>949</v>
      </c>
      <c r="B262" s="87" t="s">
        <v>315</v>
      </c>
      <c r="C262" s="204">
        <v>0</v>
      </c>
      <c r="D262" s="186"/>
    </row>
    <row r="263" spans="1:4" s="91" customFormat="1" ht="25.5" customHeight="1" x14ac:dyDescent="0.25">
      <c r="A263" s="196">
        <v>9.1999999999999993</v>
      </c>
      <c r="B263" s="82" t="s">
        <v>316</v>
      </c>
      <c r="C263" s="197">
        <v>0</v>
      </c>
      <c r="D263" s="192"/>
    </row>
    <row r="264" spans="1:4" s="91" customFormat="1" ht="25.5" customHeight="1" x14ac:dyDescent="0.25">
      <c r="A264" s="196">
        <v>9.3000000000000007</v>
      </c>
      <c r="B264" s="82" t="s">
        <v>317</v>
      </c>
      <c r="C264" s="197">
        <f>C265+C267</f>
        <v>0</v>
      </c>
      <c r="D264" s="192"/>
    </row>
    <row r="265" spans="1:4" s="83" customFormat="1" ht="25.5" customHeight="1" x14ac:dyDescent="0.25">
      <c r="A265" s="198" t="s">
        <v>950</v>
      </c>
      <c r="B265" s="93" t="s">
        <v>318</v>
      </c>
      <c r="C265" s="199">
        <f>SUM(C266)</f>
        <v>0</v>
      </c>
      <c r="D265" s="188"/>
    </row>
    <row r="266" spans="1:4" s="74" customFormat="1" ht="25.5" customHeight="1" x14ac:dyDescent="0.25">
      <c r="A266" s="200" t="s">
        <v>951</v>
      </c>
      <c r="B266" s="87" t="s">
        <v>318</v>
      </c>
      <c r="C266" s="204">
        <v>0</v>
      </c>
      <c r="D266" s="186"/>
    </row>
    <row r="267" spans="1:4" s="83" customFormat="1" ht="25.5" customHeight="1" x14ac:dyDescent="0.25">
      <c r="A267" s="198" t="s">
        <v>952</v>
      </c>
      <c r="B267" s="93" t="s">
        <v>319</v>
      </c>
      <c r="C267" s="206">
        <f>SUM(C268)</f>
        <v>0</v>
      </c>
      <c r="D267" s="188"/>
    </row>
    <row r="268" spans="1:4" s="74" customFormat="1" ht="25.5" customHeight="1" x14ac:dyDescent="0.25">
      <c r="A268" s="200" t="s">
        <v>953</v>
      </c>
      <c r="B268" s="87" t="s">
        <v>319</v>
      </c>
      <c r="C268" s="204">
        <v>0</v>
      </c>
      <c r="D268" s="186"/>
    </row>
    <row r="269" spans="1:4" s="91" customFormat="1" ht="25.5" customHeight="1" x14ac:dyDescent="0.25">
      <c r="A269" s="196">
        <v>9.4</v>
      </c>
      <c r="B269" s="82" t="s">
        <v>320</v>
      </c>
      <c r="C269" s="197">
        <f>C270</f>
        <v>45000</v>
      </c>
      <c r="D269" s="192"/>
    </row>
    <row r="270" spans="1:4" s="83" customFormat="1" ht="25.5" customHeight="1" x14ac:dyDescent="0.25">
      <c r="A270" s="198" t="s">
        <v>954</v>
      </c>
      <c r="B270" s="80" t="s">
        <v>77</v>
      </c>
      <c r="C270" s="199">
        <f>SUM(C271:C272)</f>
        <v>45000</v>
      </c>
      <c r="D270" s="188"/>
    </row>
    <row r="271" spans="1:4" s="74" customFormat="1" ht="25.5" customHeight="1" x14ac:dyDescent="0.25">
      <c r="A271" s="200" t="s">
        <v>955</v>
      </c>
      <c r="B271" s="87" t="s">
        <v>321</v>
      </c>
      <c r="C271" s="204">
        <v>45000</v>
      </c>
      <c r="D271" s="186"/>
    </row>
    <row r="272" spans="1:4" s="74" customFormat="1" ht="25.5" customHeight="1" x14ac:dyDescent="0.25">
      <c r="A272" s="200" t="s">
        <v>956</v>
      </c>
      <c r="B272" s="87" t="s">
        <v>322</v>
      </c>
      <c r="C272" s="204">
        <v>0</v>
      </c>
      <c r="D272" s="186"/>
    </row>
    <row r="273" spans="1:4" s="91" customFormat="1" ht="25.5" customHeight="1" x14ac:dyDescent="0.25">
      <c r="A273" s="196">
        <v>9.5</v>
      </c>
      <c r="B273" s="82" t="s">
        <v>323</v>
      </c>
      <c r="C273" s="197">
        <v>0</v>
      </c>
      <c r="D273" s="192"/>
    </row>
    <row r="274" spans="1:4" s="91" customFormat="1" ht="38.25" customHeight="1" x14ac:dyDescent="0.25">
      <c r="A274" s="196">
        <v>9.6</v>
      </c>
      <c r="B274" s="82" t="s">
        <v>324</v>
      </c>
      <c r="C274" s="197">
        <f>C275</f>
        <v>0</v>
      </c>
      <c r="D274" s="192"/>
    </row>
    <row r="275" spans="1:4" s="91" customFormat="1" ht="25.5" customHeight="1" x14ac:dyDescent="0.25">
      <c r="A275" s="198" t="s">
        <v>957</v>
      </c>
      <c r="B275" s="93" t="s">
        <v>325</v>
      </c>
      <c r="C275" s="209">
        <f>SUM(C276:C278)</f>
        <v>0</v>
      </c>
      <c r="D275" s="192"/>
    </row>
    <row r="276" spans="1:4" s="94" customFormat="1" ht="25.5" customHeight="1" x14ac:dyDescent="0.25">
      <c r="A276" s="200" t="s">
        <v>958</v>
      </c>
      <c r="B276" s="87" t="s">
        <v>326</v>
      </c>
      <c r="C276" s="204">
        <v>0</v>
      </c>
      <c r="D276" s="193"/>
    </row>
    <row r="277" spans="1:4" s="94" customFormat="1" ht="25.5" customHeight="1" x14ac:dyDescent="0.25">
      <c r="A277" s="200" t="s">
        <v>959</v>
      </c>
      <c r="B277" s="87" t="s">
        <v>327</v>
      </c>
      <c r="C277" s="204">
        <v>0</v>
      </c>
      <c r="D277" s="193"/>
    </row>
    <row r="278" spans="1:4" s="94" customFormat="1" ht="25.5" customHeight="1" x14ac:dyDescent="0.25">
      <c r="A278" s="200" t="s">
        <v>960</v>
      </c>
      <c r="B278" s="87" t="s">
        <v>174</v>
      </c>
      <c r="C278" s="204">
        <v>0</v>
      </c>
      <c r="D278" s="193"/>
    </row>
    <row r="279" spans="1:4" s="91" customFormat="1" ht="25.5" customHeight="1" x14ac:dyDescent="0.25">
      <c r="A279" s="216">
        <v>10</v>
      </c>
      <c r="B279" s="219" t="s">
        <v>328</v>
      </c>
      <c r="C279" s="220">
        <f>C280+C283+C285</f>
        <v>10000</v>
      </c>
      <c r="D279" s="192"/>
    </row>
    <row r="280" spans="1:4" s="91" customFormat="1" ht="25.5" customHeight="1" x14ac:dyDescent="0.25">
      <c r="A280" s="198">
        <v>10.1</v>
      </c>
      <c r="B280" s="80" t="s">
        <v>329</v>
      </c>
      <c r="C280" s="199">
        <f>SUM(C281:C282)</f>
        <v>10000</v>
      </c>
      <c r="D280" s="192"/>
    </row>
    <row r="281" spans="1:4" s="95" customFormat="1" ht="25.5" customHeight="1" x14ac:dyDescent="0.25">
      <c r="A281" s="200" t="s">
        <v>961</v>
      </c>
      <c r="B281" s="87" t="s">
        <v>329</v>
      </c>
      <c r="C281" s="204">
        <v>10000</v>
      </c>
      <c r="D281" s="194"/>
    </row>
    <row r="282" spans="1:4" s="95" customFormat="1" ht="25.5" customHeight="1" x14ac:dyDescent="0.25">
      <c r="A282" s="200" t="s">
        <v>962</v>
      </c>
      <c r="B282" s="87" t="s">
        <v>330</v>
      </c>
      <c r="C282" s="204">
        <v>0</v>
      </c>
      <c r="D282" s="194"/>
    </row>
    <row r="283" spans="1:4" s="91" customFormat="1" ht="25.5" customHeight="1" x14ac:dyDescent="0.25">
      <c r="A283" s="198">
        <v>10.199999999999999</v>
      </c>
      <c r="B283" s="80" t="s">
        <v>331</v>
      </c>
      <c r="C283" s="199">
        <f>SUM(C284)</f>
        <v>0</v>
      </c>
      <c r="D283" s="192"/>
    </row>
    <row r="284" spans="1:4" s="95" customFormat="1" ht="25.5" customHeight="1" x14ac:dyDescent="0.25">
      <c r="A284" s="200" t="s">
        <v>963</v>
      </c>
      <c r="B284" s="87" t="s">
        <v>331</v>
      </c>
      <c r="C284" s="204">
        <v>0</v>
      </c>
      <c r="D284" s="194"/>
    </row>
    <row r="285" spans="1:4" s="91" customFormat="1" ht="25.5" customHeight="1" x14ac:dyDescent="0.25">
      <c r="A285" s="198">
        <v>10.3</v>
      </c>
      <c r="B285" s="80" t="s">
        <v>332</v>
      </c>
      <c r="C285" s="199">
        <f>SUM(C286)</f>
        <v>0</v>
      </c>
      <c r="D285" s="192"/>
    </row>
    <row r="286" spans="1:4" s="95" customFormat="1" ht="25.5" customHeight="1" x14ac:dyDescent="0.25">
      <c r="A286" s="200" t="s">
        <v>964</v>
      </c>
      <c r="B286" s="87" t="s">
        <v>332</v>
      </c>
      <c r="C286" s="204">
        <v>0</v>
      </c>
      <c r="D286" s="194"/>
    </row>
    <row r="287" spans="1:4" s="91" customFormat="1" ht="25.5" customHeight="1" x14ac:dyDescent="0.25">
      <c r="A287" s="216">
        <v>11</v>
      </c>
      <c r="B287" s="219" t="s">
        <v>28</v>
      </c>
      <c r="C287" s="220">
        <f>C288</f>
        <v>0</v>
      </c>
      <c r="D287" s="192"/>
    </row>
    <row r="288" spans="1:4" s="91" customFormat="1" ht="25.5" customHeight="1" x14ac:dyDescent="0.25">
      <c r="A288" s="196">
        <v>11.1</v>
      </c>
      <c r="B288" s="82" t="s">
        <v>333</v>
      </c>
      <c r="C288" s="197">
        <f>C289</f>
        <v>0</v>
      </c>
      <c r="D288" s="192"/>
    </row>
    <row r="289" spans="1:4" s="83" customFormat="1" ht="25.5" customHeight="1" x14ac:dyDescent="0.25">
      <c r="A289" s="198" t="s">
        <v>965</v>
      </c>
      <c r="B289" s="80" t="s">
        <v>334</v>
      </c>
      <c r="C289" s="199">
        <f>SUM(C290:C292)</f>
        <v>0</v>
      </c>
      <c r="D289" s="188"/>
    </row>
    <row r="290" spans="1:4" s="74" customFormat="1" ht="25.5" customHeight="1" x14ac:dyDescent="0.25">
      <c r="A290" s="200" t="s">
        <v>966</v>
      </c>
      <c r="B290" s="87" t="s">
        <v>335</v>
      </c>
      <c r="C290" s="204">
        <v>0</v>
      </c>
      <c r="D290" s="186"/>
    </row>
    <row r="291" spans="1:4" s="74" customFormat="1" ht="25.5" customHeight="1" x14ac:dyDescent="0.25">
      <c r="A291" s="200" t="s">
        <v>967</v>
      </c>
      <c r="B291" s="87" t="s">
        <v>336</v>
      </c>
      <c r="C291" s="204">
        <v>0</v>
      </c>
      <c r="D291" s="186"/>
    </row>
    <row r="292" spans="1:4" s="74" customFormat="1" ht="25.5" customHeight="1" x14ac:dyDescent="0.25">
      <c r="A292" s="200" t="s">
        <v>968</v>
      </c>
      <c r="B292" s="87" t="s">
        <v>337</v>
      </c>
      <c r="C292" s="204">
        <v>0</v>
      </c>
      <c r="D292" s="186"/>
    </row>
    <row r="293" spans="1:4" s="91" customFormat="1" ht="25.5" customHeight="1" x14ac:dyDescent="0.25">
      <c r="A293" s="216">
        <v>12</v>
      </c>
      <c r="B293" s="219" t="s">
        <v>338</v>
      </c>
      <c r="C293" s="220">
        <v>0</v>
      </c>
      <c r="D293" s="192"/>
    </row>
    <row r="294" spans="1:4" s="231" customFormat="1" ht="3.75" customHeight="1" x14ac:dyDescent="0.25">
      <c r="A294" s="227"/>
      <c r="B294" s="228"/>
      <c r="C294" s="229"/>
      <c r="D294" s="230"/>
    </row>
    <row r="295" spans="1:4" s="96" customFormat="1" ht="26.25" customHeight="1" x14ac:dyDescent="0.25">
      <c r="A295" s="330" t="s">
        <v>339</v>
      </c>
      <c r="B295" s="331"/>
      <c r="C295" s="226">
        <f>C6+C48+C54+C58+C180+C209+C232+C243+C259+C279+C287+C293</f>
        <v>60721514</v>
      </c>
      <c r="D295" s="195"/>
    </row>
    <row r="296" spans="1:4" s="68" customFormat="1" ht="36.75" hidden="1" customHeight="1" x14ac:dyDescent="0.25">
      <c r="A296" s="65"/>
      <c r="B296" s="66"/>
      <c r="C296" s="67"/>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9" priority="18">
      <formula>LEN(TRIM(C188))=0</formula>
    </cfRule>
  </conditionalFormatting>
  <conditionalFormatting sqref="C240">
    <cfRule type="containsBlanks" dxfId="8" priority="15">
      <formula>LEN(TRIM(C240))=0</formula>
    </cfRule>
  </conditionalFormatting>
  <conditionalFormatting sqref="C236">
    <cfRule type="containsBlanks" dxfId="7" priority="14">
      <formula>LEN(TRIM(C236))=0</formula>
    </cfRule>
  </conditionalFormatting>
  <conditionalFormatting sqref="B234:C234">
    <cfRule type="containsBlanks" dxfId="6" priority="12">
      <formula>LEN(TRIM(B234))=0</formula>
    </cfRule>
  </conditionalFormatting>
  <conditionalFormatting sqref="B236">
    <cfRule type="containsBlanks" dxfId="5" priority="8">
      <formula>LEN(TRIM(B236))=0</formula>
    </cfRule>
  </conditionalFormatting>
  <conditionalFormatting sqref="B238">
    <cfRule type="containsBlanks" dxfId="4" priority="7">
      <formula>LEN(TRIM(B238))=0</formula>
    </cfRule>
  </conditionalFormatting>
  <conditionalFormatting sqref="B240">
    <cfRule type="containsBlanks" dxfId="3" priority="6">
      <formula>LEN(TRIM(B240))=0</formula>
    </cfRule>
  </conditionalFormatting>
  <conditionalFormatting sqref="C238">
    <cfRule type="containsBlanks" dxfId="2" priority="4">
      <formula>LEN(TRIM(C238))=0</formula>
    </cfRule>
  </conditionalFormatting>
  <conditionalFormatting sqref="B233">
    <cfRule type="containsBlanks" dxfId="1" priority="3">
      <formula>LEN(TRIM(B233))=0</formula>
    </cfRule>
  </conditionalFormatting>
  <conditionalFormatting sqref="C233">
    <cfRule type="containsBlanks" dxfId="0"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85" zoomScale="90" zoomScaleNormal="90" workbookViewId="0">
      <selection activeCell="F76" sqref="F76"/>
    </sheetView>
  </sheetViews>
  <sheetFormatPr baseColWidth="10" defaultColWidth="0" defaultRowHeight="15" customHeight="1" zeroHeight="1" x14ac:dyDescent="0.25"/>
  <cols>
    <col min="1" max="1" width="8.42578125" style="24" customWidth="1"/>
    <col min="2" max="2" width="32.85546875" style="22" customWidth="1"/>
    <col min="3" max="3" width="17.140625" style="29" customWidth="1"/>
    <col min="4" max="4" width="15.42578125" style="30" customWidth="1"/>
    <col min="5" max="5" width="23.42578125" style="22" customWidth="1"/>
    <col min="6" max="6" width="20.7109375" style="22" customWidth="1"/>
    <col min="7" max="7" width="25.7109375" style="22" customWidth="1"/>
    <col min="8" max="8" width="0.7109375" style="22" customWidth="1"/>
    <col min="9" max="16" width="0" style="22" hidden="1" customWidth="1"/>
    <col min="17" max="17" width="11.42578125" style="22" hidden="1" customWidth="1"/>
    <col min="18" max="18" width="0" style="22" hidden="1" customWidth="1"/>
    <col min="19" max="16384" width="11.42578125" style="22" hidden="1"/>
  </cols>
  <sheetData>
    <row r="1" spans="1:7" ht="33" customHeight="1" x14ac:dyDescent="0.25">
      <c r="A1" s="310" t="s">
        <v>1035</v>
      </c>
      <c r="B1" s="311"/>
      <c r="C1" s="311"/>
      <c r="D1" s="311"/>
      <c r="E1" s="311"/>
      <c r="F1" s="311"/>
      <c r="G1" s="312"/>
    </row>
    <row r="2" spans="1:7" ht="21" customHeight="1" x14ac:dyDescent="0.25">
      <c r="A2" s="313" t="e">
        <f>#REF!</f>
        <v>#REF!</v>
      </c>
      <c r="B2" s="314"/>
      <c r="C2" s="314"/>
      <c r="D2" s="314"/>
      <c r="E2" s="314"/>
      <c r="F2" s="314"/>
      <c r="G2" s="315"/>
    </row>
    <row r="3" spans="1:7" s="14" customFormat="1" ht="9.75" customHeight="1" x14ac:dyDescent="0.25">
      <c r="A3" s="361" t="s">
        <v>3</v>
      </c>
      <c r="B3" s="361"/>
      <c r="C3" s="361"/>
      <c r="D3" s="361"/>
      <c r="E3" s="362" t="s">
        <v>1036</v>
      </c>
      <c r="F3" s="362" t="s">
        <v>1037</v>
      </c>
      <c r="G3" s="363" t="s">
        <v>1038</v>
      </c>
    </row>
    <row r="4" spans="1:7" s="14" customFormat="1" ht="11.25" customHeight="1" x14ac:dyDescent="0.25">
      <c r="A4" s="361"/>
      <c r="B4" s="361"/>
      <c r="C4" s="361"/>
      <c r="D4" s="361"/>
      <c r="E4" s="362"/>
      <c r="F4" s="362"/>
      <c r="G4" s="363"/>
    </row>
    <row r="5" spans="1:7" s="14" customFormat="1" ht="15.75" x14ac:dyDescent="0.25">
      <c r="A5" s="364" t="s">
        <v>40</v>
      </c>
      <c r="B5" s="365"/>
      <c r="C5" s="365"/>
      <c r="D5" s="365"/>
      <c r="E5" s="365"/>
      <c r="F5" s="365"/>
      <c r="G5" s="366"/>
    </row>
    <row r="6" spans="1:7" s="14" customFormat="1" ht="15" customHeight="1" x14ac:dyDescent="0.25">
      <c r="A6" s="141">
        <v>1000</v>
      </c>
      <c r="B6" s="367" t="s">
        <v>41</v>
      </c>
      <c r="C6" s="367"/>
      <c r="D6" s="367"/>
      <c r="E6" s="142">
        <f>SUM(E7:E13)</f>
        <v>21284556.790000003</v>
      </c>
      <c r="F6" s="142">
        <f>SUM(F7:F13)</f>
        <v>25754213.800000001</v>
      </c>
      <c r="G6" s="143">
        <f>F6/E6-1</f>
        <v>0.20999530570915859</v>
      </c>
    </row>
    <row r="7" spans="1:7" s="14" customFormat="1" ht="15" customHeight="1" x14ac:dyDescent="0.25">
      <c r="A7" s="40">
        <v>1100</v>
      </c>
      <c r="B7" s="352" t="s">
        <v>42</v>
      </c>
      <c r="C7" s="352"/>
      <c r="D7" s="352"/>
      <c r="E7" s="291">
        <v>15514375.800000001</v>
      </c>
      <c r="F7" s="52">
        <f>'PRESUP.EGRESOS FUENTE FINANCIAM'!M7</f>
        <v>18169115.400000002</v>
      </c>
      <c r="G7" s="53">
        <f>F7/E7-1</f>
        <v>0.17111481855428567</v>
      </c>
    </row>
    <row r="8" spans="1:7" s="14" customFormat="1" ht="15" customHeight="1" x14ac:dyDescent="0.25">
      <c r="A8" s="40">
        <v>1200</v>
      </c>
      <c r="B8" s="352" t="s">
        <v>43</v>
      </c>
      <c r="C8" s="352"/>
      <c r="D8" s="352"/>
      <c r="E8" s="291">
        <v>1464905</v>
      </c>
      <c r="F8" s="52">
        <f>'PRESUP.EGRESOS FUENTE FINANCIAM'!M12</f>
        <v>2729566.88</v>
      </c>
      <c r="G8" s="53">
        <f t="shared" ref="G8:G13" si="0">F8/E8-1</f>
        <v>0.86330641236121108</v>
      </c>
    </row>
    <row r="9" spans="1:7" s="14" customFormat="1" ht="15" customHeight="1" x14ac:dyDescent="0.25">
      <c r="A9" s="40">
        <v>1300</v>
      </c>
      <c r="B9" s="352" t="s">
        <v>44</v>
      </c>
      <c r="C9" s="352"/>
      <c r="D9" s="352"/>
      <c r="E9" s="291">
        <v>3258051</v>
      </c>
      <c r="F9" s="52">
        <f>'PRESUP.EGRESOS FUENTE FINANCIAM'!M17</f>
        <v>3885290.94</v>
      </c>
      <c r="G9" s="53">
        <f t="shared" si="0"/>
        <v>0.19251998817698057</v>
      </c>
    </row>
    <row r="10" spans="1:7" s="14" customFormat="1" ht="15" customHeight="1" x14ac:dyDescent="0.25">
      <c r="A10" s="40">
        <v>1400</v>
      </c>
      <c r="B10" s="352" t="s">
        <v>45</v>
      </c>
      <c r="C10" s="352"/>
      <c r="D10" s="352"/>
      <c r="E10" s="291">
        <v>0</v>
      </c>
      <c r="F10" s="52">
        <f>'PRESUP.EGRESOS FUENTE FINANCIAM'!M26</f>
        <v>0</v>
      </c>
      <c r="G10" s="53" t="e">
        <f t="shared" si="0"/>
        <v>#DIV/0!</v>
      </c>
    </row>
    <row r="11" spans="1:7" s="14" customFormat="1" ht="15" customHeight="1" x14ac:dyDescent="0.25">
      <c r="A11" s="40">
        <v>1500</v>
      </c>
      <c r="B11" s="352" t="s">
        <v>46</v>
      </c>
      <c r="C11" s="352"/>
      <c r="D11" s="352"/>
      <c r="E11" s="291">
        <v>85000</v>
      </c>
      <c r="F11" s="52">
        <f>'PRESUP.EGRESOS FUENTE FINANCIAM'!M31</f>
        <v>0</v>
      </c>
      <c r="G11" s="53">
        <f t="shared" si="0"/>
        <v>-1</v>
      </c>
    </row>
    <row r="12" spans="1:7" s="14" customFormat="1" ht="15" customHeight="1" x14ac:dyDescent="0.25">
      <c r="A12" s="40">
        <v>1600</v>
      </c>
      <c r="B12" s="352" t="s">
        <v>47</v>
      </c>
      <c r="C12" s="352"/>
      <c r="D12" s="352"/>
      <c r="E12" s="291">
        <v>678830.96</v>
      </c>
      <c r="F12" s="52">
        <f>'PRESUP.EGRESOS FUENTE FINANCIAM'!M38</f>
        <v>683681.36</v>
      </c>
      <c r="G12" s="53">
        <f t="shared" si="0"/>
        <v>7.1452250793040406E-3</v>
      </c>
    </row>
    <row r="13" spans="1:7" s="14" customFormat="1" ht="15" customHeight="1" x14ac:dyDescent="0.25">
      <c r="A13" s="40">
        <v>1700</v>
      </c>
      <c r="B13" s="353" t="s">
        <v>48</v>
      </c>
      <c r="C13" s="354"/>
      <c r="D13" s="355"/>
      <c r="E13" s="291">
        <v>283394.03000000003</v>
      </c>
      <c r="F13" s="52">
        <f>'PRESUP.EGRESOS FUENTE FINANCIAM'!M40</f>
        <v>286559.21999999997</v>
      </c>
      <c r="G13" s="53">
        <f t="shared" si="0"/>
        <v>1.1168866189594562E-2</v>
      </c>
    </row>
    <row r="14" spans="1:7" s="14" customFormat="1" ht="15" customHeight="1" x14ac:dyDescent="0.25">
      <c r="A14" s="144">
        <v>2000</v>
      </c>
      <c r="B14" s="347" t="s">
        <v>49</v>
      </c>
      <c r="C14" s="347"/>
      <c r="D14" s="347"/>
      <c r="E14" s="145">
        <f>SUM(E15:E23)</f>
        <v>4629217</v>
      </c>
      <c r="F14" s="145">
        <f>SUM(F15:F23)</f>
        <v>4771703</v>
      </c>
      <c r="G14" s="146">
        <f>F14/E14-1</f>
        <v>3.0779719334824929E-2</v>
      </c>
    </row>
    <row r="15" spans="1:7" s="14" customFormat="1" ht="15" customHeight="1" x14ac:dyDescent="0.25">
      <c r="A15" s="40">
        <v>2100</v>
      </c>
      <c r="B15" s="352" t="s">
        <v>50</v>
      </c>
      <c r="C15" s="352"/>
      <c r="D15" s="352"/>
      <c r="E15" s="15">
        <v>387000</v>
      </c>
      <c r="F15" s="52">
        <f>'PRESUP.EGRESOS FUENTE FINANCIAM'!M44</f>
        <v>429300</v>
      </c>
      <c r="G15" s="53">
        <f>F15/E15-1</f>
        <v>0.10930232558139541</v>
      </c>
    </row>
    <row r="16" spans="1:7" s="14" customFormat="1" ht="15" customHeight="1" x14ac:dyDescent="0.25">
      <c r="A16" s="40">
        <v>2200</v>
      </c>
      <c r="B16" s="352" t="s">
        <v>51</v>
      </c>
      <c r="C16" s="352"/>
      <c r="D16" s="352"/>
      <c r="E16" s="15">
        <v>46000</v>
      </c>
      <c r="F16" s="52">
        <f>'PRESUP.EGRESOS FUENTE FINANCIAM'!M53</f>
        <v>43800</v>
      </c>
      <c r="G16" s="53">
        <f t="shared" ref="G16:G23" si="1">F16/E16-1</f>
        <v>-4.7826086956521685E-2</v>
      </c>
    </row>
    <row r="17" spans="1:7" s="14" customFormat="1" ht="15" customHeight="1" x14ac:dyDescent="0.25">
      <c r="A17" s="40">
        <v>2300</v>
      </c>
      <c r="B17" s="352" t="s">
        <v>52</v>
      </c>
      <c r="C17" s="352"/>
      <c r="D17" s="352"/>
      <c r="E17" s="16">
        <v>0</v>
      </c>
      <c r="F17" s="52">
        <f>'PRESUP.EGRESOS FUENTE FINANCIAM'!M57</f>
        <v>0</v>
      </c>
      <c r="G17" s="53" t="e">
        <f t="shared" si="1"/>
        <v>#DIV/0!</v>
      </c>
    </row>
    <row r="18" spans="1:7" s="14" customFormat="1" ht="15" customHeight="1" x14ac:dyDescent="0.25">
      <c r="A18" s="40">
        <v>2400</v>
      </c>
      <c r="B18" s="352" t="s">
        <v>53</v>
      </c>
      <c r="C18" s="352"/>
      <c r="D18" s="352"/>
      <c r="E18" s="16">
        <v>342000</v>
      </c>
      <c r="F18" s="52">
        <f>'PRESUP.EGRESOS FUENTE FINANCIAM'!M67</f>
        <v>382200</v>
      </c>
      <c r="G18" s="53">
        <f t="shared" si="1"/>
        <v>0.11754385964912273</v>
      </c>
    </row>
    <row r="19" spans="1:7" s="14" customFormat="1" ht="15" customHeight="1" x14ac:dyDescent="0.25">
      <c r="A19" s="40">
        <v>2500</v>
      </c>
      <c r="B19" s="352" t="s">
        <v>54</v>
      </c>
      <c r="C19" s="352"/>
      <c r="D19" s="352"/>
      <c r="E19" s="16">
        <v>328000</v>
      </c>
      <c r="F19" s="52">
        <f>'PRESUP.EGRESOS FUENTE FINANCIAM'!M77</f>
        <v>223000</v>
      </c>
      <c r="G19" s="53">
        <f t="shared" si="1"/>
        <v>-0.32012195121951215</v>
      </c>
    </row>
    <row r="20" spans="1:7" s="14" customFormat="1" ht="15" customHeight="1" x14ac:dyDescent="0.25">
      <c r="A20" s="40">
        <v>2600</v>
      </c>
      <c r="B20" s="352" t="s">
        <v>55</v>
      </c>
      <c r="C20" s="352"/>
      <c r="D20" s="352"/>
      <c r="E20" s="16">
        <v>3052868</v>
      </c>
      <c r="F20" s="52">
        <f>'PRESUP.EGRESOS FUENTE FINANCIAM'!M85</f>
        <v>3105303</v>
      </c>
      <c r="G20" s="53">
        <f t="shared" si="1"/>
        <v>1.7175652533945041E-2</v>
      </c>
    </row>
    <row r="21" spans="1:7" s="14" customFormat="1" ht="15" customHeight="1" x14ac:dyDescent="0.25">
      <c r="A21" s="40">
        <v>2700</v>
      </c>
      <c r="B21" s="353" t="s">
        <v>56</v>
      </c>
      <c r="C21" s="354"/>
      <c r="D21" s="355"/>
      <c r="E21" s="16">
        <v>78000</v>
      </c>
      <c r="F21" s="52">
        <f>'PRESUP.EGRESOS FUENTE FINANCIAM'!M88</f>
        <v>54400</v>
      </c>
      <c r="G21" s="53">
        <f t="shared" si="1"/>
        <v>-0.3025641025641026</v>
      </c>
    </row>
    <row r="22" spans="1:7" s="14" customFormat="1" ht="15" customHeight="1" x14ac:dyDescent="0.25">
      <c r="A22" s="40">
        <v>2800</v>
      </c>
      <c r="B22" s="353" t="s">
        <v>57</v>
      </c>
      <c r="C22" s="354"/>
      <c r="D22" s="355"/>
      <c r="E22" s="16">
        <v>0</v>
      </c>
      <c r="F22" s="52">
        <f>'PRESUP.EGRESOS FUENTE FINANCIAM'!M94</f>
        <v>25000</v>
      </c>
      <c r="G22" s="53" t="e">
        <f t="shared" si="1"/>
        <v>#DIV/0!</v>
      </c>
    </row>
    <row r="23" spans="1:7" s="14" customFormat="1" ht="15" customHeight="1" x14ac:dyDescent="0.25">
      <c r="A23" s="40">
        <v>2900</v>
      </c>
      <c r="B23" s="352" t="s">
        <v>58</v>
      </c>
      <c r="C23" s="352"/>
      <c r="D23" s="352"/>
      <c r="E23" s="16">
        <v>395349</v>
      </c>
      <c r="F23" s="52">
        <f>'PRESUP.EGRESOS FUENTE FINANCIAM'!M98</f>
        <v>508700</v>
      </c>
      <c r="G23" s="53">
        <f t="shared" si="1"/>
        <v>0.28671123488360917</v>
      </c>
    </row>
    <row r="24" spans="1:7" s="14" customFormat="1" ht="15" customHeight="1" x14ac:dyDescent="0.25">
      <c r="A24" s="144">
        <v>3000</v>
      </c>
      <c r="B24" s="347" t="s">
        <v>59</v>
      </c>
      <c r="C24" s="347"/>
      <c r="D24" s="347"/>
      <c r="E24" s="145">
        <f>SUM(E25:E33)</f>
        <v>18815773</v>
      </c>
      <c r="F24" s="145">
        <f>SUM(F25:F33)</f>
        <v>20349903</v>
      </c>
      <c r="G24" s="146">
        <f>F24/E24-1</f>
        <v>8.1534253203416007E-2</v>
      </c>
    </row>
    <row r="25" spans="1:7" s="14" customFormat="1" ht="15" customHeight="1" x14ac:dyDescent="0.25">
      <c r="A25" s="40">
        <v>3100</v>
      </c>
      <c r="B25" s="352" t="s">
        <v>60</v>
      </c>
      <c r="C25" s="352"/>
      <c r="D25" s="352"/>
      <c r="E25" s="15">
        <v>6321445</v>
      </c>
      <c r="F25" s="52">
        <f>'PRESUP.EGRESOS FUENTE FINANCIAM'!M109</f>
        <v>7445303</v>
      </c>
      <c r="G25" s="53">
        <f>F25/E25-1</f>
        <v>0.17778498428761136</v>
      </c>
    </row>
    <row r="26" spans="1:7" s="14" customFormat="1" ht="15" customHeight="1" x14ac:dyDescent="0.25">
      <c r="A26" s="40">
        <v>3200</v>
      </c>
      <c r="B26" s="352" t="s">
        <v>61</v>
      </c>
      <c r="C26" s="352"/>
      <c r="D26" s="352"/>
      <c r="E26" s="15">
        <v>7341000</v>
      </c>
      <c r="F26" s="52">
        <f>'PRESUP.EGRESOS FUENTE FINANCIAM'!M119</f>
        <v>7020000</v>
      </c>
      <c r="G26" s="53">
        <f t="shared" ref="G26:G32" si="2">F26/E26-1</f>
        <v>-4.3727012668573817E-2</v>
      </c>
    </row>
    <row r="27" spans="1:7" s="14" customFormat="1" ht="15" customHeight="1" x14ac:dyDescent="0.25">
      <c r="A27" s="40">
        <v>3300</v>
      </c>
      <c r="B27" s="352" t="s">
        <v>62</v>
      </c>
      <c r="C27" s="352"/>
      <c r="D27" s="352"/>
      <c r="E27" s="16">
        <v>300000</v>
      </c>
      <c r="F27" s="52">
        <f>'PRESUP.EGRESOS FUENTE FINANCIAM'!M129</f>
        <v>382000</v>
      </c>
      <c r="G27" s="53">
        <f t="shared" si="2"/>
        <v>0.27333333333333343</v>
      </c>
    </row>
    <row r="28" spans="1:7" s="14" customFormat="1" ht="15" customHeight="1" x14ac:dyDescent="0.25">
      <c r="A28" s="40">
        <v>3400</v>
      </c>
      <c r="B28" s="352" t="s">
        <v>63</v>
      </c>
      <c r="C28" s="352"/>
      <c r="D28" s="352"/>
      <c r="E28" s="16">
        <v>190000</v>
      </c>
      <c r="F28" s="52">
        <f>'PRESUP.EGRESOS FUENTE FINANCIAM'!M139</f>
        <v>183000</v>
      </c>
      <c r="G28" s="53">
        <f t="shared" si="2"/>
        <v>-3.6842105263157898E-2</v>
      </c>
    </row>
    <row r="29" spans="1:7" s="14" customFormat="1" ht="15" customHeight="1" x14ac:dyDescent="0.25">
      <c r="A29" s="40">
        <v>3500</v>
      </c>
      <c r="B29" s="352" t="s">
        <v>64</v>
      </c>
      <c r="C29" s="352"/>
      <c r="D29" s="352"/>
      <c r="E29" s="16">
        <v>2954528</v>
      </c>
      <c r="F29" s="52">
        <f>'PRESUP.EGRESOS FUENTE FINANCIAM'!M149</f>
        <v>2831600</v>
      </c>
      <c r="G29" s="53">
        <f t="shared" si="2"/>
        <v>-4.1606645799261321E-2</v>
      </c>
    </row>
    <row r="30" spans="1:7" s="14" customFormat="1" ht="15" customHeight="1" x14ac:dyDescent="0.25">
      <c r="A30" s="40">
        <v>3600</v>
      </c>
      <c r="B30" s="352" t="s">
        <v>65</v>
      </c>
      <c r="C30" s="352"/>
      <c r="D30" s="352"/>
      <c r="E30" s="16">
        <v>78800</v>
      </c>
      <c r="F30" s="52">
        <f>'PRESUP.EGRESOS FUENTE FINANCIAM'!M159</f>
        <v>47500</v>
      </c>
      <c r="G30" s="53">
        <f t="shared" si="2"/>
        <v>-0.39720812182741116</v>
      </c>
    </row>
    <row r="31" spans="1:7" s="14" customFormat="1" ht="15" customHeight="1" x14ac:dyDescent="0.25">
      <c r="A31" s="40">
        <v>3700</v>
      </c>
      <c r="B31" s="353" t="s">
        <v>66</v>
      </c>
      <c r="C31" s="354"/>
      <c r="D31" s="355"/>
      <c r="E31" s="16">
        <v>70000</v>
      </c>
      <c r="F31" s="52">
        <f>'PRESUP.EGRESOS FUENTE FINANCIAM'!M167</f>
        <v>5500</v>
      </c>
      <c r="G31" s="53">
        <f t="shared" si="2"/>
        <v>-0.92142857142857149</v>
      </c>
    </row>
    <row r="32" spans="1:7" s="14" customFormat="1" ht="15" customHeight="1" x14ac:dyDescent="0.25">
      <c r="A32" s="40">
        <v>3800</v>
      </c>
      <c r="B32" s="353" t="s">
        <v>67</v>
      </c>
      <c r="C32" s="354"/>
      <c r="D32" s="355"/>
      <c r="E32" s="16">
        <v>115000</v>
      </c>
      <c r="F32" s="52">
        <f>'PRESUP.EGRESOS FUENTE FINANCIAM'!M177</f>
        <v>190000</v>
      </c>
      <c r="G32" s="53">
        <f t="shared" si="2"/>
        <v>0.65217391304347827</v>
      </c>
    </row>
    <row r="33" spans="1:7" s="14" customFormat="1" ht="15" customHeight="1" x14ac:dyDescent="0.25">
      <c r="A33" s="40">
        <v>3900</v>
      </c>
      <c r="B33" s="352" t="s">
        <v>68</v>
      </c>
      <c r="C33" s="352"/>
      <c r="D33" s="352"/>
      <c r="E33" s="16">
        <v>1445000</v>
      </c>
      <c r="F33" s="52">
        <f>'PRESUP.EGRESOS FUENTE FINANCIAM'!M183</f>
        <v>2245000</v>
      </c>
      <c r="G33" s="53">
        <f>F33/E33-1</f>
        <v>0.55363321799307963</v>
      </c>
    </row>
    <row r="34" spans="1:7" s="14" customFormat="1" ht="15" customHeight="1" x14ac:dyDescent="0.25">
      <c r="A34" s="144">
        <v>4000</v>
      </c>
      <c r="B34" s="347" t="s">
        <v>69</v>
      </c>
      <c r="C34" s="347"/>
      <c r="D34" s="347"/>
      <c r="E34" s="145">
        <f>SUM(E35:E43)</f>
        <v>3039704</v>
      </c>
      <c r="F34" s="145">
        <f>SUM(F35:F43)</f>
        <v>1957500</v>
      </c>
      <c r="G34" s="146">
        <f>F34/E34-1</f>
        <v>-0.35602282327489787</v>
      </c>
    </row>
    <row r="35" spans="1:7" s="14" customFormat="1" ht="15.75" x14ac:dyDescent="0.25">
      <c r="A35" s="33">
        <v>4100</v>
      </c>
      <c r="B35" s="346" t="s">
        <v>70</v>
      </c>
      <c r="C35" s="346"/>
      <c r="D35" s="346"/>
      <c r="E35" s="15">
        <v>0</v>
      </c>
      <c r="F35" s="52">
        <f>'PRESUP.EGRESOS FUENTE FINANCIAM'!M194</f>
        <v>0</v>
      </c>
      <c r="G35" s="53" t="e">
        <f t="shared" ref="G35:G74" si="3">F35/E35-1</f>
        <v>#DIV/0!</v>
      </c>
    </row>
    <row r="36" spans="1:7" s="14" customFormat="1" ht="15" customHeight="1" x14ac:dyDescent="0.25">
      <c r="A36" s="33">
        <v>4200</v>
      </c>
      <c r="B36" s="346" t="s">
        <v>71</v>
      </c>
      <c r="C36" s="346"/>
      <c r="D36" s="346"/>
      <c r="E36" s="16">
        <v>0</v>
      </c>
      <c r="F36" s="52">
        <f>'PRESUP.EGRESOS FUENTE FINANCIAM'!M204</f>
        <v>0</v>
      </c>
      <c r="G36" s="53" t="e">
        <f t="shared" si="3"/>
        <v>#DIV/0!</v>
      </c>
    </row>
    <row r="37" spans="1:7" s="14" customFormat="1" ht="15" customHeight="1" x14ac:dyDescent="0.25">
      <c r="A37" s="33">
        <v>4300</v>
      </c>
      <c r="B37" s="349" t="s">
        <v>72</v>
      </c>
      <c r="C37" s="350"/>
      <c r="D37" s="351"/>
      <c r="E37" s="16">
        <v>807132</v>
      </c>
      <c r="F37" s="52">
        <f>'PRESUP.EGRESOS FUENTE FINANCIAM'!M210</f>
        <v>770000</v>
      </c>
      <c r="G37" s="53">
        <f t="shared" si="3"/>
        <v>-4.6004866614134943E-2</v>
      </c>
    </row>
    <row r="38" spans="1:7" s="14" customFormat="1" ht="15" customHeight="1" x14ac:dyDescent="0.25">
      <c r="A38" s="33">
        <v>4400</v>
      </c>
      <c r="B38" s="346" t="s">
        <v>73</v>
      </c>
      <c r="C38" s="346"/>
      <c r="D38" s="346"/>
      <c r="E38" s="15">
        <v>1432572</v>
      </c>
      <c r="F38" s="52">
        <f>'PRESUP.EGRESOS FUENTE FINANCIAM'!M220</f>
        <v>1187500</v>
      </c>
      <c r="G38" s="53">
        <f>F38/E38-1</f>
        <v>-0.17107133184230883</v>
      </c>
    </row>
    <row r="39" spans="1:7" s="14" customFormat="1" ht="15" customHeight="1" x14ac:dyDescent="0.25">
      <c r="A39" s="33">
        <v>4500</v>
      </c>
      <c r="B39" s="352" t="s">
        <v>74</v>
      </c>
      <c r="C39" s="352"/>
      <c r="D39" s="352"/>
      <c r="E39" s="16">
        <v>800000</v>
      </c>
      <c r="F39" s="52">
        <f>'PRESUP.EGRESOS FUENTE FINANCIAM'!M229</f>
        <v>0</v>
      </c>
      <c r="G39" s="53">
        <f>F39/E39-1</f>
        <v>-1</v>
      </c>
    </row>
    <row r="40" spans="1:7" s="14" customFormat="1" ht="15" customHeight="1" x14ac:dyDescent="0.25">
      <c r="A40" s="33">
        <v>4600</v>
      </c>
      <c r="B40" s="353" t="s">
        <v>75</v>
      </c>
      <c r="C40" s="354"/>
      <c r="D40" s="355"/>
      <c r="E40" s="16">
        <v>0</v>
      </c>
      <c r="F40" s="52">
        <f>'PRESUP.EGRESOS FUENTE FINANCIAM'!M233</f>
        <v>0</v>
      </c>
      <c r="G40" s="53" t="e">
        <f>F40/E40-1</f>
        <v>#DIV/0!</v>
      </c>
    </row>
    <row r="41" spans="1:7" s="14" customFormat="1" ht="15" customHeight="1" x14ac:dyDescent="0.25">
      <c r="A41" s="33">
        <v>4700</v>
      </c>
      <c r="B41" s="353" t="s">
        <v>76</v>
      </c>
      <c r="C41" s="354"/>
      <c r="D41" s="355"/>
      <c r="E41" s="16">
        <v>0</v>
      </c>
      <c r="F41" s="52">
        <f>'PRESUP.EGRESOS FUENTE FINANCIAM'!M240</f>
        <v>0</v>
      </c>
      <c r="G41" s="53" t="e">
        <f>F41/E41-1</f>
        <v>#DIV/0!</v>
      </c>
    </row>
    <row r="42" spans="1:7" s="14" customFormat="1" ht="15" customHeight="1" x14ac:dyDescent="0.25">
      <c r="A42" s="33">
        <v>4800</v>
      </c>
      <c r="B42" s="352" t="s">
        <v>77</v>
      </c>
      <c r="C42" s="352"/>
      <c r="D42" s="352"/>
      <c r="E42" s="16">
        <v>0</v>
      </c>
      <c r="F42" s="52">
        <f>'PRESUP.EGRESOS FUENTE FINANCIAM'!M242</f>
        <v>0</v>
      </c>
      <c r="G42" s="53" t="e">
        <f>F42/E42-1</f>
        <v>#DIV/0!</v>
      </c>
    </row>
    <row r="43" spans="1:7" s="14" customFormat="1" ht="15" customHeight="1" x14ac:dyDescent="0.25">
      <c r="A43" s="33">
        <v>4900</v>
      </c>
      <c r="B43" s="346" t="s">
        <v>78</v>
      </c>
      <c r="C43" s="346"/>
      <c r="D43" s="346"/>
      <c r="E43" s="15">
        <v>0</v>
      </c>
      <c r="F43" s="52">
        <f>'PRESUP.EGRESOS FUENTE FINANCIAM'!M248</f>
        <v>0</v>
      </c>
      <c r="G43" s="53" t="e">
        <f t="shared" si="3"/>
        <v>#DIV/0!</v>
      </c>
    </row>
    <row r="44" spans="1:7" s="14" customFormat="1" ht="15" customHeight="1" x14ac:dyDescent="0.25">
      <c r="A44" s="144">
        <v>5000</v>
      </c>
      <c r="B44" s="347" t="s">
        <v>79</v>
      </c>
      <c r="C44" s="347"/>
      <c r="D44" s="347"/>
      <c r="E44" s="145">
        <f>SUM(E45:E53)</f>
        <v>170000</v>
      </c>
      <c r="F44" s="145">
        <f>SUM(F45:F53)</f>
        <v>104500</v>
      </c>
      <c r="G44" s="146">
        <f t="shared" si="3"/>
        <v>-0.38529411764705879</v>
      </c>
    </row>
    <row r="45" spans="1:7" s="14" customFormat="1" ht="15" customHeight="1" x14ac:dyDescent="0.25">
      <c r="A45" s="33">
        <v>5100</v>
      </c>
      <c r="B45" s="346" t="s">
        <v>80</v>
      </c>
      <c r="C45" s="346"/>
      <c r="D45" s="346"/>
      <c r="E45" s="15">
        <v>100000</v>
      </c>
      <c r="F45" s="52">
        <f>'PRESUP.EGRESOS FUENTE FINANCIAM'!M253</f>
        <v>35500</v>
      </c>
      <c r="G45" s="53">
        <f t="shared" si="3"/>
        <v>-0.64500000000000002</v>
      </c>
    </row>
    <row r="46" spans="1:7" s="14" customFormat="1" ht="15" customHeight="1" x14ac:dyDescent="0.25">
      <c r="A46" s="33">
        <v>5200</v>
      </c>
      <c r="B46" s="346" t="s">
        <v>81</v>
      </c>
      <c r="C46" s="346"/>
      <c r="D46" s="346"/>
      <c r="E46" s="15">
        <v>10000</v>
      </c>
      <c r="F46" s="52">
        <f>'PRESUP.EGRESOS FUENTE FINANCIAM'!M260</f>
        <v>8000</v>
      </c>
      <c r="G46" s="53">
        <f t="shared" si="3"/>
        <v>-0.19999999999999996</v>
      </c>
    </row>
    <row r="47" spans="1:7" s="14" customFormat="1" ht="15" customHeight="1" x14ac:dyDescent="0.25">
      <c r="A47" s="33">
        <v>5300</v>
      </c>
      <c r="B47" s="346" t="s">
        <v>82</v>
      </c>
      <c r="C47" s="346"/>
      <c r="D47" s="346"/>
      <c r="E47" s="15">
        <v>0</v>
      </c>
      <c r="F47" s="52">
        <f>'PRESUP.EGRESOS FUENTE FINANCIAM'!M265</f>
        <v>0</v>
      </c>
      <c r="G47" s="53" t="e">
        <f t="shared" si="3"/>
        <v>#DIV/0!</v>
      </c>
    </row>
    <row r="48" spans="1:7" s="14" customFormat="1" ht="15" customHeight="1" x14ac:dyDescent="0.25">
      <c r="A48" s="33">
        <v>5400</v>
      </c>
      <c r="B48" s="346" t="s">
        <v>83</v>
      </c>
      <c r="C48" s="346"/>
      <c r="D48" s="346"/>
      <c r="E48" s="15">
        <v>0</v>
      </c>
      <c r="F48" s="52">
        <f>'PRESUP.EGRESOS FUENTE FINANCIAM'!M268</f>
        <v>0</v>
      </c>
      <c r="G48" s="53" t="e">
        <f t="shared" ref="G48:G53" si="4">F48/E48-1</f>
        <v>#DIV/0!</v>
      </c>
    </row>
    <row r="49" spans="1:256" s="14" customFormat="1" ht="15" customHeight="1" x14ac:dyDescent="0.25">
      <c r="A49" s="33">
        <v>5500</v>
      </c>
      <c r="B49" s="352" t="s">
        <v>84</v>
      </c>
      <c r="C49" s="352"/>
      <c r="D49" s="352"/>
      <c r="E49" s="16">
        <v>0</v>
      </c>
      <c r="F49" s="52">
        <f>'PRESUP.EGRESOS FUENTE FINANCIAM'!M275</f>
        <v>0</v>
      </c>
      <c r="G49" s="53" t="e">
        <f t="shared" si="4"/>
        <v>#DIV/0!</v>
      </c>
    </row>
    <row r="50" spans="1:256" s="14" customFormat="1" ht="15" customHeight="1" x14ac:dyDescent="0.25">
      <c r="A50" s="33">
        <v>5600</v>
      </c>
      <c r="B50" s="353" t="s">
        <v>85</v>
      </c>
      <c r="C50" s="354"/>
      <c r="D50" s="355"/>
      <c r="E50" s="16">
        <v>60000</v>
      </c>
      <c r="F50" s="52">
        <f>'PRESUP.EGRESOS FUENTE FINANCIAM'!M277</f>
        <v>61000</v>
      </c>
      <c r="G50" s="53">
        <f t="shared" si="4"/>
        <v>1.6666666666666607E-2</v>
      </c>
    </row>
    <row r="51" spans="1:256" s="14" customFormat="1" ht="15" customHeight="1" x14ac:dyDescent="0.25">
      <c r="A51" s="33">
        <v>5700</v>
      </c>
      <c r="B51" s="353" t="s">
        <v>86</v>
      </c>
      <c r="C51" s="354"/>
      <c r="D51" s="355"/>
      <c r="E51" s="16">
        <v>0</v>
      </c>
      <c r="F51" s="52">
        <f>'PRESUP.EGRESOS FUENTE FINANCIAM'!M286</f>
        <v>0</v>
      </c>
      <c r="G51" s="53" t="e">
        <f t="shared" si="4"/>
        <v>#DIV/0!</v>
      </c>
    </row>
    <row r="52" spans="1:256" s="14" customFormat="1" ht="15" customHeight="1" x14ac:dyDescent="0.25">
      <c r="A52" s="33">
        <v>5800</v>
      </c>
      <c r="B52" s="352" t="s">
        <v>87</v>
      </c>
      <c r="C52" s="352"/>
      <c r="D52" s="352"/>
      <c r="E52" s="16">
        <v>0</v>
      </c>
      <c r="F52" s="52">
        <f>'PRESUP.EGRESOS FUENTE FINANCIAM'!M296</f>
        <v>0</v>
      </c>
      <c r="G52" s="53" t="e">
        <f t="shared" si="4"/>
        <v>#DIV/0!</v>
      </c>
    </row>
    <row r="53" spans="1:256" s="14" customFormat="1" ht="15" customHeight="1" x14ac:dyDescent="0.25">
      <c r="A53" s="33">
        <v>5900</v>
      </c>
      <c r="B53" s="346" t="s">
        <v>88</v>
      </c>
      <c r="C53" s="346"/>
      <c r="D53" s="346"/>
      <c r="E53" s="15">
        <v>0</v>
      </c>
      <c r="F53" s="52">
        <f>'PRESUP.EGRESOS FUENTE FINANCIAM'!M301</f>
        <v>0</v>
      </c>
      <c r="G53" s="53" t="e">
        <f t="shared" si="4"/>
        <v>#DIV/0!</v>
      </c>
    </row>
    <row r="54" spans="1:256" s="14" customFormat="1" ht="15" customHeight="1" x14ac:dyDescent="0.25">
      <c r="A54" s="144">
        <v>6000</v>
      </c>
      <c r="B54" s="347" t="s">
        <v>89</v>
      </c>
      <c r="C54" s="347"/>
      <c r="D54" s="347"/>
      <c r="E54" s="145">
        <f>SUM(E55:E57)</f>
        <v>7797690</v>
      </c>
      <c r="F54" s="145">
        <f>SUM(F55:F57)</f>
        <v>1923213</v>
      </c>
      <c r="G54" s="146">
        <f t="shared" si="3"/>
        <v>-0.75336118773636807</v>
      </c>
    </row>
    <row r="55" spans="1:256" s="14" customFormat="1" ht="15" customHeight="1" x14ac:dyDescent="0.25">
      <c r="A55" s="41">
        <v>6100</v>
      </c>
      <c r="B55" s="348" t="s">
        <v>90</v>
      </c>
      <c r="C55" s="348"/>
      <c r="D55" s="348"/>
      <c r="E55" s="42">
        <v>7797690</v>
      </c>
      <c r="F55" s="52">
        <f>'PRESUP.EGRESOS FUENTE FINANCIAM'!M312</f>
        <v>1923213</v>
      </c>
      <c r="G55" s="53">
        <f t="shared" si="3"/>
        <v>-0.75336118773636807</v>
      </c>
    </row>
    <row r="56" spans="1:256" s="14" customFormat="1" ht="15" customHeight="1" x14ac:dyDescent="0.25">
      <c r="A56" s="33">
        <v>6200</v>
      </c>
      <c r="B56" s="346" t="s">
        <v>91</v>
      </c>
      <c r="C56" s="346"/>
      <c r="D56" s="346"/>
      <c r="E56" s="15">
        <v>0</v>
      </c>
      <c r="F56" s="52">
        <f>'PRESUP.EGRESOS FUENTE FINANCIAM'!M321</f>
        <v>0</v>
      </c>
      <c r="G56" s="53" t="e">
        <f t="shared" si="3"/>
        <v>#DIV/0!</v>
      </c>
    </row>
    <row r="57" spans="1:256" s="14" customFormat="1" ht="15" customHeight="1" x14ac:dyDescent="0.25">
      <c r="A57" s="33">
        <v>6300</v>
      </c>
      <c r="B57" s="346" t="s">
        <v>92</v>
      </c>
      <c r="C57" s="346"/>
      <c r="D57" s="346"/>
      <c r="E57" s="15">
        <v>0</v>
      </c>
      <c r="F57" s="52">
        <f>'PRESUP.EGRESOS FUENTE FINANCIAM'!M330</f>
        <v>0</v>
      </c>
      <c r="G57" s="53" t="e">
        <f t="shared" si="3"/>
        <v>#DIV/0!</v>
      </c>
    </row>
    <row r="58" spans="1:256" s="14" customFormat="1" ht="15.75" customHeight="1" x14ac:dyDescent="0.25">
      <c r="A58" s="144">
        <v>7000</v>
      </c>
      <c r="B58" s="347" t="s">
        <v>93</v>
      </c>
      <c r="C58" s="347"/>
      <c r="D58" s="347"/>
      <c r="E58" s="145">
        <f>SUM(E59:E65)</f>
        <v>0</v>
      </c>
      <c r="F58" s="145">
        <f>SUM(F59:F65)</f>
        <v>0</v>
      </c>
      <c r="G58" s="146" t="e">
        <f t="shared" si="3"/>
        <v>#DIV/0!</v>
      </c>
    </row>
    <row r="59" spans="1:256" s="14" customFormat="1" ht="15.75" x14ac:dyDescent="0.25">
      <c r="A59" s="33">
        <v>7100</v>
      </c>
      <c r="B59" s="346" t="s">
        <v>94</v>
      </c>
      <c r="C59" s="346"/>
      <c r="D59" s="346"/>
      <c r="E59" s="34"/>
      <c r="F59" s="52">
        <f>'PRESUP.EGRESOS FUENTE FINANCIAM'!M334</f>
        <v>0</v>
      </c>
      <c r="G59" s="53" t="e">
        <f t="shared" si="3"/>
        <v>#DIV/0!</v>
      </c>
      <c r="H59" s="17"/>
      <c r="I59" s="18">
        <v>61</v>
      </c>
      <c r="J59" s="359"/>
      <c r="K59" s="359"/>
      <c r="L59" s="360"/>
      <c r="M59" s="19">
        <v>61</v>
      </c>
      <c r="N59" s="359"/>
      <c r="O59" s="359"/>
      <c r="P59" s="360"/>
      <c r="Q59" s="19">
        <v>61</v>
      </c>
      <c r="R59" s="359"/>
      <c r="S59" s="359"/>
      <c r="T59" s="360"/>
      <c r="U59" s="19">
        <v>61</v>
      </c>
      <c r="V59" s="359"/>
      <c r="W59" s="359"/>
      <c r="X59" s="360"/>
      <c r="Y59" s="19">
        <v>61</v>
      </c>
      <c r="Z59" s="359"/>
      <c r="AA59" s="359"/>
      <c r="AB59" s="360"/>
      <c r="AC59" s="19">
        <v>61</v>
      </c>
      <c r="AD59" s="359"/>
      <c r="AE59" s="359"/>
      <c r="AF59" s="360"/>
      <c r="AG59" s="19">
        <v>61</v>
      </c>
      <c r="AH59" s="359"/>
      <c r="AI59" s="359"/>
      <c r="AJ59" s="360"/>
      <c r="AK59" s="19">
        <v>61</v>
      </c>
      <c r="AL59" s="359"/>
      <c r="AM59" s="359"/>
      <c r="AN59" s="360"/>
      <c r="AO59" s="19">
        <v>61</v>
      </c>
      <c r="AP59" s="359"/>
      <c r="AQ59" s="359"/>
      <c r="AR59" s="360"/>
      <c r="AS59" s="19">
        <v>61</v>
      </c>
      <c r="AT59" s="359"/>
      <c r="AU59" s="359"/>
      <c r="AV59" s="360"/>
      <c r="AW59" s="19">
        <v>61</v>
      </c>
      <c r="AX59" s="359"/>
      <c r="AY59" s="359"/>
      <c r="AZ59" s="360"/>
      <c r="BA59" s="19">
        <v>61</v>
      </c>
      <c r="BB59" s="359"/>
      <c r="BC59" s="359"/>
      <c r="BD59" s="360"/>
      <c r="BE59" s="19">
        <v>61</v>
      </c>
      <c r="BF59" s="359"/>
      <c r="BG59" s="359"/>
      <c r="BH59" s="360"/>
      <c r="BI59" s="19">
        <v>61</v>
      </c>
      <c r="BJ59" s="359"/>
      <c r="BK59" s="359"/>
      <c r="BL59" s="360"/>
      <c r="BM59" s="19">
        <v>61</v>
      </c>
      <c r="BN59" s="359"/>
      <c r="BO59" s="359"/>
      <c r="BP59" s="360"/>
      <c r="BQ59" s="19">
        <v>61</v>
      </c>
      <c r="BR59" s="359"/>
      <c r="BS59" s="359"/>
      <c r="BT59" s="360"/>
      <c r="BU59" s="19">
        <v>61</v>
      </c>
      <c r="BV59" s="359"/>
      <c r="BW59" s="359"/>
      <c r="BX59" s="360"/>
      <c r="BY59" s="19">
        <v>61</v>
      </c>
      <c r="BZ59" s="359"/>
      <c r="CA59" s="359"/>
      <c r="CB59" s="360"/>
      <c r="CC59" s="19">
        <v>61</v>
      </c>
      <c r="CD59" s="359"/>
      <c r="CE59" s="359"/>
      <c r="CF59" s="360"/>
      <c r="CG59" s="19">
        <v>61</v>
      </c>
      <c r="CH59" s="359"/>
      <c r="CI59" s="359"/>
      <c r="CJ59" s="360"/>
      <c r="CK59" s="19">
        <v>61</v>
      </c>
      <c r="CL59" s="359"/>
      <c r="CM59" s="359"/>
      <c r="CN59" s="360"/>
      <c r="CO59" s="19">
        <v>61</v>
      </c>
      <c r="CP59" s="359"/>
      <c r="CQ59" s="359"/>
      <c r="CR59" s="360"/>
      <c r="CS59" s="19">
        <v>61</v>
      </c>
      <c r="CT59" s="359"/>
      <c r="CU59" s="359"/>
      <c r="CV59" s="360"/>
      <c r="CW59" s="19">
        <v>61</v>
      </c>
      <c r="CX59" s="359"/>
      <c r="CY59" s="359"/>
      <c r="CZ59" s="360"/>
      <c r="DA59" s="19">
        <v>61</v>
      </c>
      <c r="DB59" s="359"/>
      <c r="DC59" s="359"/>
      <c r="DD59" s="360"/>
      <c r="DE59" s="19">
        <v>61</v>
      </c>
      <c r="DF59" s="359"/>
      <c r="DG59" s="359"/>
      <c r="DH59" s="360"/>
      <c r="DI59" s="19">
        <v>61</v>
      </c>
      <c r="DJ59" s="359"/>
      <c r="DK59" s="359"/>
      <c r="DL59" s="360"/>
      <c r="DM59" s="19">
        <v>61</v>
      </c>
      <c r="DN59" s="359"/>
      <c r="DO59" s="359"/>
      <c r="DP59" s="360"/>
      <c r="DQ59" s="19">
        <v>61</v>
      </c>
      <c r="DR59" s="359"/>
      <c r="DS59" s="359"/>
      <c r="DT59" s="360"/>
      <c r="DU59" s="19">
        <v>61</v>
      </c>
      <c r="DV59" s="359"/>
      <c r="DW59" s="359"/>
      <c r="DX59" s="360"/>
      <c r="DY59" s="19">
        <v>61</v>
      </c>
      <c r="DZ59" s="359"/>
      <c r="EA59" s="359"/>
      <c r="EB59" s="360"/>
      <c r="EC59" s="19">
        <v>61</v>
      </c>
      <c r="ED59" s="359"/>
      <c r="EE59" s="359"/>
      <c r="EF59" s="360"/>
      <c r="EG59" s="19">
        <v>61</v>
      </c>
      <c r="EH59" s="359"/>
      <c r="EI59" s="359"/>
      <c r="EJ59" s="360"/>
      <c r="EK59" s="19">
        <v>61</v>
      </c>
      <c r="EL59" s="359"/>
      <c r="EM59" s="359"/>
      <c r="EN59" s="360"/>
      <c r="EO59" s="19">
        <v>61</v>
      </c>
      <c r="EP59" s="359"/>
      <c r="EQ59" s="359"/>
      <c r="ER59" s="360"/>
      <c r="ES59" s="19">
        <v>61</v>
      </c>
      <c r="ET59" s="359"/>
      <c r="EU59" s="359"/>
      <c r="EV59" s="360"/>
      <c r="EW59" s="19">
        <v>61</v>
      </c>
      <c r="EX59" s="359"/>
      <c r="EY59" s="359"/>
      <c r="EZ59" s="360"/>
      <c r="FA59" s="19">
        <v>61</v>
      </c>
      <c r="FB59" s="359"/>
      <c r="FC59" s="359"/>
      <c r="FD59" s="360"/>
      <c r="FE59" s="19">
        <v>61</v>
      </c>
      <c r="FF59" s="359"/>
      <c r="FG59" s="359"/>
      <c r="FH59" s="360"/>
      <c r="FI59" s="19">
        <v>61</v>
      </c>
      <c r="FJ59" s="359"/>
      <c r="FK59" s="359"/>
      <c r="FL59" s="360"/>
      <c r="FM59" s="19">
        <v>61</v>
      </c>
      <c r="FN59" s="359"/>
      <c r="FO59" s="359"/>
      <c r="FP59" s="360"/>
      <c r="FQ59" s="19">
        <v>61</v>
      </c>
      <c r="FR59" s="359"/>
      <c r="FS59" s="359"/>
      <c r="FT59" s="360"/>
      <c r="FU59" s="19">
        <v>61</v>
      </c>
      <c r="FV59" s="359"/>
      <c r="FW59" s="359"/>
      <c r="FX59" s="360"/>
      <c r="FY59" s="19">
        <v>61</v>
      </c>
      <c r="FZ59" s="359"/>
      <c r="GA59" s="359"/>
      <c r="GB59" s="360"/>
      <c r="GC59" s="19">
        <v>61</v>
      </c>
      <c r="GD59" s="359"/>
      <c r="GE59" s="359"/>
      <c r="GF59" s="360"/>
      <c r="GG59" s="19">
        <v>61</v>
      </c>
      <c r="GH59" s="359"/>
      <c r="GI59" s="359"/>
      <c r="GJ59" s="360"/>
      <c r="GK59" s="19">
        <v>61</v>
      </c>
      <c r="GL59" s="359"/>
      <c r="GM59" s="359"/>
      <c r="GN59" s="360"/>
      <c r="GO59" s="19">
        <v>61</v>
      </c>
      <c r="GP59" s="359"/>
      <c r="GQ59" s="359"/>
      <c r="GR59" s="360"/>
      <c r="GS59" s="19">
        <v>61</v>
      </c>
      <c r="GT59" s="359"/>
      <c r="GU59" s="359"/>
      <c r="GV59" s="360"/>
      <c r="GW59" s="19">
        <v>61</v>
      </c>
      <c r="GX59" s="359"/>
      <c r="GY59" s="359"/>
      <c r="GZ59" s="360"/>
      <c r="HA59" s="19">
        <v>61</v>
      </c>
      <c r="HB59" s="359"/>
      <c r="HC59" s="359"/>
      <c r="HD59" s="360"/>
      <c r="HE59" s="19">
        <v>61</v>
      </c>
      <c r="HF59" s="359"/>
      <c r="HG59" s="359"/>
      <c r="HH59" s="360"/>
      <c r="HI59" s="19">
        <v>61</v>
      </c>
      <c r="HJ59" s="359"/>
      <c r="HK59" s="359"/>
      <c r="HL59" s="360"/>
      <c r="HM59" s="19">
        <v>61</v>
      </c>
      <c r="HN59" s="359"/>
      <c r="HO59" s="359"/>
      <c r="HP59" s="360"/>
      <c r="HQ59" s="19">
        <v>61</v>
      </c>
      <c r="HR59" s="359"/>
      <c r="HS59" s="359"/>
      <c r="HT59" s="360"/>
      <c r="HU59" s="19">
        <v>61</v>
      </c>
      <c r="HV59" s="359"/>
      <c r="HW59" s="359"/>
      <c r="HX59" s="360"/>
      <c r="HY59" s="19">
        <v>61</v>
      </c>
      <c r="HZ59" s="359"/>
      <c r="IA59" s="359"/>
      <c r="IB59" s="360"/>
      <c r="IC59" s="19">
        <v>61</v>
      </c>
      <c r="ID59" s="359"/>
      <c r="IE59" s="359"/>
      <c r="IF59" s="360"/>
      <c r="IG59" s="19">
        <v>61</v>
      </c>
      <c r="IH59" s="359"/>
      <c r="II59" s="359"/>
      <c r="IJ59" s="360"/>
      <c r="IK59" s="19">
        <v>61</v>
      </c>
      <c r="IL59" s="359"/>
      <c r="IM59" s="359"/>
      <c r="IN59" s="360"/>
      <c r="IO59" s="19">
        <v>61</v>
      </c>
      <c r="IP59" s="359"/>
      <c r="IQ59" s="359"/>
      <c r="IR59" s="360"/>
      <c r="IS59" s="19">
        <v>61</v>
      </c>
      <c r="IT59" s="359"/>
      <c r="IU59" s="359"/>
      <c r="IV59" s="360"/>
    </row>
    <row r="60" spans="1:256" s="14" customFormat="1" ht="15.75" x14ac:dyDescent="0.25">
      <c r="A60" s="33">
        <v>7200</v>
      </c>
      <c r="B60" s="346" t="s">
        <v>95</v>
      </c>
      <c r="C60" s="346"/>
      <c r="D60" s="346"/>
      <c r="E60" s="34"/>
      <c r="F60" s="52">
        <f>'PRESUP.EGRESOS FUENTE FINANCIAM'!M337</f>
        <v>0</v>
      </c>
      <c r="G60" s="53" t="e">
        <f t="shared" si="3"/>
        <v>#DIV/0!</v>
      </c>
      <c r="H60" s="17"/>
      <c r="I60" s="18"/>
      <c r="J60" s="20"/>
      <c r="K60" s="20"/>
      <c r="L60" s="21"/>
      <c r="M60" s="19"/>
      <c r="N60" s="20"/>
      <c r="O60" s="20"/>
      <c r="P60" s="21"/>
      <c r="Q60" s="19"/>
      <c r="R60" s="20"/>
      <c r="S60" s="20"/>
      <c r="T60" s="21"/>
      <c r="U60" s="19"/>
      <c r="V60" s="20"/>
      <c r="W60" s="20"/>
      <c r="X60" s="21"/>
      <c r="Y60" s="19"/>
      <c r="Z60" s="20"/>
      <c r="AA60" s="20"/>
      <c r="AB60" s="21"/>
      <c r="AC60" s="19"/>
      <c r="AD60" s="20"/>
      <c r="AE60" s="20"/>
      <c r="AF60" s="21"/>
      <c r="AG60" s="19"/>
      <c r="AH60" s="20"/>
      <c r="AI60" s="20"/>
      <c r="AJ60" s="21"/>
      <c r="AK60" s="19"/>
      <c r="AL60" s="20"/>
      <c r="AM60" s="20"/>
      <c r="AN60" s="21"/>
      <c r="AO60" s="19"/>
      <c r="AP60" s="20"/>
      <c r="AQ60" s="20"/>
      <c r="AR60" s="21"/>
      <c r="AS60" s="19"/>
      <c r="AT60" s="20"/>
      <c r="AU60" s="20"/>
      <c r="AV60" s="21"/>
      <c r="AW60" s="19"/>
      <c r="AX60" s="20"/>
      <c r="AY60" s="20"/>
      <c r="AZ60" s="21"/>
      <c r="BA60" s="19"/>
      <c r="BB60" s="20"/>
      <c r="BC60" s="20"/>
      <c r="BD60" s="21"/>
      <c r="BE60" s="19"/>
      <c r="BF60" s="20"/>
      <c r="BG60" s="20"/>
      <c r="BH60" s="21"/>
      <c r="BI60" s="19"/>
      <c r="BJ60" s="20"/>
      <c r="BK60" s="20"/>
      <c r="BL60" s="21"/>
      <c r="BM60" s="19"/>
      <c r="BN60" s="20"/>
      <c r="BO60" s="20"/>
      <c r="BP60" s="21"/>
      <c r="BQ60" s="19"/>
      <c r="BR60" s="20"/>
      <c r="BS60" s="20"/>
      <c r="BT60" s="21"/>
      <c r="BU60" s="19"/>
      <c r="BV60" s="20"/>
      <c r="BW60" s="20"/>
      <c r="BX60" s="21"/>
      <c r="BY60" s="19"/>
      <c r="BZ60" s="20"/>
      <c r="CA60" s="20"/>
      <c r="CB60" s="21"/>
      <c r="CC60" s="19"/>
      <c r="CD60" s="20"/>
      <c r="CE60" s="20"/>
      <c r="CF60" s="21"/>
      <c r="CG60" s="19"/>
      <c r="CH60" s="20"/>
      <c r="CI60" s="20"/>
      <c r="CJ60" s="21"/>
      <c r="CK60" s="19"/>
      <c r="CL60" s="20"/>
      <c r="CM60" s="20"/>
      <c r="CN60" s="21"/>
      <c r="CO60" s="19"/>
      <c r="CP60" s="20"/>
      <c r="CQ60" s="20"/>
      <c r="CR60" s="21"/>
      <c r="CS60" s="19"/>
      <c r="CT60" s="20"/>
      <c r="CU60" s="20"/>
      <c r="CV60" s="21"/>
      <c r="CW60" s="19"/>
      <c r="CX60" s="20"/>
      <c r="CY60" s="20"/>
      <c r="CZ60" s="21"/>
      <c r="DA60" s="19"/>
      <c r="DB60" s="20"/>
      <c r="DC60" s="20"/>
      <c r="DD60" s="21"/>
      <c r="DE60" s="19"/>
      <c r="DF60" s="20"/>
      <c r="DG60" s="20"/>
      <c r="DH60" s="21"/>
      <c r="DI60" s="19"/>
      <c r="DJ60" s="20"/>
      <c r="DK60" s="20"/>
      <c r="DL60" s="21"/>
      <c r="DM60" s="19"/>
      <c r="DN60" s="20"/>
      <c r="DO60" s="20"/>
      <c r="DP60" s="21"/>
      <c r="DQ60" s="19"/>
      <c r="DR60" s="20"/>
      <c r="DS60" s="20"/>
      <c r="DT60" s="21"/>
      <c r="DU60" s="19"/>
      <c r="DV60" s="20"/>
      <c r="DW60" s="20"/>
      <c r="DX60" s="21"/>
      <c r="DY60" s="19"/>
      <c r="DZ60" s="20"/>
      <c r="EA60" s="20"/>
      <c r="EB60" s="21"/>
      <c r="EC60" s="19"/>
      <c r="ED60" s="20"/>
      <c r="EE60" s="20"/>
      <c r="EF60" s="21"/>
      <c r="EG60" s="19"/>
      <c r="EH60" s="20"/>
      <c r="EI60" s="20"/>
      <c r="EJ60" s="21"/>
      <c r="EK60" s="19"/>
      <c r="EL60" s="20"/>
      <c r="EM60" s="20"/>
      <c r="EN60" s="21"/>
      <c r="EO60" s="19"/>
      <c r="EP60" s="20"/>
      <c r="EQ60" s="20"/>
      <c r="ER60" s="21"/>
      <c r="ES60" s="19"/>
      <c r="ET60" s="20"/>
      <c r="EU60" s="20"/>
      <c r="EV60" s="21"/>
      <c r="EW60" s="19"/>
      <c r="EX60" s="20"/>
      <c r="EY60" s="20"/>
      <c r="EZ60" s="21"/>
      <c r="FA60" s="19"/>
      <c r="FB60" s="20"/>
      <c r="FC60" s="20"/>
      <c r="FD60" s="21"/>
      <c r="FE60" s="19"/>
      <c r="FF60" s="20"/>
      <c r="FG60" s="20"/>
      <c r="FH60" s="21"/>
      <c r="FI60" s="19"/>
      <c r="FJ60" s="20"/>
      <c r="FK60" s="20"/>
      <c r="FL60" s="21"/>
      <c r="FM60" s="19"/>
      <c r="FN60" s="20"/>
      <c r="FO60" s="20"/>
      <c r="FP60" s="21"/>
      <c r="FQ60" s="19"/>
      <c r="FR60" s="20"/>
      <c r="FS60" s="20"/>
      <c r="FT60" s="21"/>
      <c r="FU60" s="19"/>
      <c r="FV60" s="20"/>
      <c r="FW60" s="20"/>
      <c r="FX60" s="21"/>
      <c r="FY60" s="19"/>
      <c r="FZ60" s="20"/>
      <c r="GA60" s="20"/>
      <c r="GB60" s="21"/>
      <c r="GC60" s="19"/>
      <c r="GD60" s="20"/>
      <c r="GE60" s="20"/>
      <c r="GF60" s="21"/>
      <c r="GG60" s="19"/>
      <c r="GH60" s="20"/>
      <c r="GI60" s="20"/>
      <c r="GJ60" s="21"/>
      <c r="GK60" s="19"/>
      <c r="GL60" s="20"/>
      <c r="GM60" s="20"/>
      <c r="GN60" s="21"/>
      <c r="GO60" s="19"/>
      <c r="GP60" s="20"/>
      <c r="GQ60" s="20"/>
      <c r="GR60" s="21"/>
      <c r="GS60" s="19"/>
      <c r="GT60" s="20"/>
      <c r="GU60" s="20"/>
      <c r="GV60" s="21"/>
      <c r="GW60" s="19"/>
      <c r="GX60" s="20"/>
      <c r="GY60" s="20"/>
      <c r="GZ60" s="21"/>
      <c r="HA60" s="19"/>
      <c r="HB60" s="20"/>
      <c r="HC60" s="20"/>
      <c r="HD60" s="21"/>
      <c r="HE60" s="19"/>
      <c r="HF60" s="20"/>
      <c r="HG60" s="20"/>
      <c r="HH60" s="21"/>
      <c r="HI60" s="19"/>
      <c r="HJ60" s="20"/>
      <c r="HK60" s="20"/>
      <c r="HL60" s="21"/>
      <c r="HM60" s="19"/>
      <c r="HN60" s="20"/>
      <c r="HO60" s="20"/>
      <c r="HP60" s="21"/>
      <c r="HQ60" s="19"/>
      <c r="HR60" s="20"/>
      <c r="HS60" s="20"/>
      <c r="HT60" s="21"/>
      <c r="HU60" s="19"/>
      <c r="HV60" s="20"/>
      <c r="HW60" s="20"/>
      <c r="HX60" s="21"/>
      <c r="HY60" s="19"/>
      <c r="HZ60" s="20"/>
      <c r="IA60" s="20"/>
      <c r="IB60" s="21"/>
      <c r="IC60" s="19"/>
      <c r="ID60" s="20"/>
      <c r="IE60" s="20"/>
      <c r="IF60" s="21"/>
      <c r="IG60" s="19"/>
      <c r="IH60" s="20"/>
      <c r="II60" s="20"/>
      <c r="IJ60" s="21"/>
      <c r="IK60" s="19"/>
      <c r="IL60" s="20"/>
      <c r="IM60" s="20"/>
      <c r="IN60" s="21"/>
      <c r="IO60" s="19"/>
      <c r="IP60" s="20"/>
      <c r="IQ60" s="20"/>
      <c r="IR60" s="21"/>
      <c r="IS60" s="19"/>
      <c r="IT60" s="20"/>
      <c r="IU60" s="20"/>
      <c r="IV60" s="21"/>
    </row>
    <row r="61" spans="1:256" s="14" customFormat="1" ht="15.75" x14ac:dyDescent="0.25">
      <c r="A61" s="33">
        <v>7300</v>
      </c>
      <c r="B61" s="346" t="s">
        <v>96</v>
      </c>
      <c r="C61" s="346"/>
      <c r="D61" s="346"/>
      <c r="E61" s="34"/>
      <c r="F61" s="52">
        <f>'PRESUP.EGRESOS FUENTE FINANCIAM'!M347</f>
        <v>0</v>
      </c>
      <c r="G61" s="53" t="e">
        <f t="shared" si="3"/>
        <v>#DIV/0!</v>
      </c>
      <c r="H61" s="17"/>
      <c r="I61" s="18"/>
      <c r="J61" s="20"/>
      <c r="K61" s="20"/>
      <c r="L61" s="21"/>
      <c r="M61" s="19"/>
      <c r="N61" s="20"/>
      <c r="O61" s="20"/>
      <c r="P61" s="21"/>
      <c r="Q61" s="19"/>
      <c r="R61" s="20"/>
      <c r="S61" s="20"/>
      <c r="T61" s="21"/>
      <c r="U61" s="19"/>
      <c r="V61" s="20"/>
      <c r="W61" s="20"/>
      <c r="X61" s="21"/>
      <c r="Y61" s="19"/>
      <c r="Z61" s="20"/>
      <c r="AA61" s="20"/>
      <c r="AB61" s="21"/>
      <c r="AC61" s="19"/>
      <c r="AD61" s="20"/>
      <c r="AE61" s="20"/>
      <c r="AF61" s="21"/>
      <c r="AG61" s="19"/>
      <c r="AH61" s="20"/>
      <c r="AI61" s="20"/>
      <c r="AJ61" s="21"/>
      <c r="AK61" s="19"/>
      <c r="AL61" s="20"/>
      <c r="AM61" s="20"/>
      <c r="AN61" s="21"/>
      <c r="AO61" s="19"/>
      <c r="AP61" s="20"/>
      <c r="AQ61" s="20"/>
      <c r="AR61" s="21"/>
      <c r="AS61" s="19"/>
      <c r="AT61" s="20"/>
      <c r="AU61" s="20"/>
      <c r="AV61" s="21"/>
      <c r="AW61" s="19"/>
      <c r="AX61" s="20"/>
      <c r="AY61" s="20"/>
      <c r="AZ61" s="21"/>
      <c r="BA61" s="19"/>
      <c r="BB61" s="20"/>
      <c r="BC61" s="20"/>
      <c r="BD61" s="21"/>
      <c r="BE61" s="19"/>
      <c r="BF61" s="20"/>
      <c r="BG61" s="20"/>
      <c r="BH61" s="21"/>
      <c r="BI61" s="19"/>
      <c r="BJ61" s="20"/>
      <c r="BK61" s="20"/>
      <c r="BL61" s="21"/>
      <c r="BM61" s="19"/>
      <c r="BN61" s="20"/>
      <c r="BO61" s="20"/>
      <c r="BP61" s="21"/>
      <c r="BQ61" s="19"/>
      <c r="BR61" s="20"/>
      <c r="BS61" s="20"/>
      <c r="BT61" s="21"/>
      <c r="BU61" s="19"/>
      <c r="BV61" s="20"/>
      <c r="BW61" s="20"/>
      <c r="BX61" s="21"/>
      <c r="BY61" s="19"/>
      <c r="BZ61" s="20"/>
      <c r="CA61" s="20"/>
      <c r="CB61" s="21"/>
      <c r="CC61" s="19"/>
      <c r="CD61" s="20"/>
      <c r="CE61" s="20"/>
      <c r="CF61" s="21"/>
      <c r="CG61" s="19"/>
      <c r="CH61" s="20"/>
      <c r="CI61" s="20"/>
      <c r="CJ61" s="21"/>
      <c r="CK61" s="19"/>
      <c r="CL61" s="20"/>
      <c r="CM61" s="20"/>
      <c r="CN61" s="21"/>
      <c r="CO61" s="19"/>
      <c r="CP61" s="20"/>
      <c r="CQ61" s="20"/>
      <c r="CR61" s="21"/>
      <c r="CS61" s="19"/>
      <c r="CT61" s="20"/>
      <c r="CU61" s="20"/>
      <c r="CV61" s="21"/>
      <c r="CW61" s="19"/>
      <c r="CX61" s="20"/>
      <c r="CY61" s="20"/>
      <c r="CZ61" s="21"/>
      <c r="DA61" s="19"/>
      <c r="DB61" s="20"/>
      <c r="DC61" s="20"/>
      <c r="DD61" s="21"/>
      <c r="DE61" s="19"/>
      <c r="DF61" s="20"/>
      <c r="DG61" s="20"/>
      <c r="DH61" s="21"/>
      <c r="DI61" s="19"/>
      <c r="DJ61" s="20"/>
      <c r="DK61" s="20"/>
      <c r="DL61" s="21"/>
      <c r="DM61" s="19"/>
      <c r="DN61" s="20"/>
      <c r="DO61" s="20"/>
      <c r="DP61" s="21"/>
      <c r="DQ61" s="19"/>
      <c r="DR61" s="20"/>
      <c r="DS61" s="20"/>
      <c r="DT61" s="21"/>
      <c r="DU61" s="19"/>
      <c r="DV61" s="20"/>
      <c r="DW61" s="20"/>
      <c r="DX61" s="21"/>
      <c r="DY61" s="19"/>
      <c r="DZ61" s="20"/>
      <c r="EA61" s="20"/>
      <c r="EB61" s="21"/>
      <c r="EC61" s="19"/>
      <c r="ED61" s="20"/>
      <c r="EE61" s="20"/>
      <c r="EF61" s="21"/>
      <c r="EG61" s="19"/>
      <c r="EH61" s="20"/>
      <c r="EI61" s="20"/>
      <c r="EJ61" s="21"/>
      <c r="EK61" s="19"/>
      <c r="EL61" s="20"/>
      <c r="EM61" s="20"/>
      <c r="EN61" s="21"/>
      <c r="EO61" s="19"/>
      <c r="EP61" s="20"/>
      <c r="EQ61" s="20"/>
      <c r="ER61" s="21"/>
      <c r="ES61" s="19"/>
      <c r="ET61" s="20"/>
      <c r="EU61" s="20"/>
      <c r="EV61" s="21"/>
      <c r="EW61" s="19"/>
      <c r="EX61" s="20"/>
      <c r="EY61" s="20"/>
      <c r="EZ61" s="21"/>
      <c r="FA61" s="19"/>
      <c r="FB61" s="20"/>
      <c r="FC61" s="20"/>
      <c r="FD61" s="21"/>
      <c r="FE61" s="19"/>
      <c r="FF61" s="20"/>
      <c r="FG61" s="20"/>
      <c r="FH61" s="21"/>
      <c r="FI61" s="19"/>
      <c r="FJ61" s="20"/>
      <c r="FK61" s="20"/>
      <c r="FL61" s="21"/>
      <c r="FM61" s="19"/>
      <c r="FN61" s="20"/>
      <c r="FO61" s="20"/>
      <c r="FP61" s="21"/>
      <c r="FQ61" s="19"/>
      <c r="FR61" s="20"/>
      <c r="FS61" s="20"/>
      <c r="FT61" s="21"/>
      <c r="FU61" s="19"/>
      <c r="FV61" s="20"/>
      <c r="FW61" s="20"/>
      <c r="FX61" s="21"/>
      <c r="FY61" s="19"/>
      <c r="FZ61" s="20"/>
      <c r="GA61" s="20"/>
      <c r="GB61" s="21"/>
      <c r="GC61" s="19"/>
      <c r="GD61" s="20"/>
      <c r="GE61" s="20"/>
      <c r="GF61" s="21"/>
      <c r="GG61" s="19"/>
      <c r="GH61" s="20"/>
      <c r="GI61" s="20"/>
      <c r="GJ61" s="21"/>
      <c r="GK61" s="19"/>
      <c r="GL61" s="20"/>
      <c r="GM61" s="20"/>
      <c r="GN61" s="21"/>
      <c r="GO61" s="19"/>
      <c r="GP61" s="20"/>
      <c r="GQ61" s="20"/>
      <c r="GR61" s="21"/>
      <c r="GS61" s="19"/>
      <c r="GT61" s="20"/>
      <c r="GU61" s="20"/>
      <c r="GV61" s="21"/>
      <c r="GW61" s="19"/>
      <c r="GX61" s="20"/>
      <c r="GY61" s="20"/>
      <c r="GZ61" s="21"/>
      <c r="HA61" s="19"/>
      <c r="HB61" s="20"/>
      <c r="HC61" s="20"/>
      <c r="HD61" s="21"/>
      <c r="HE61" s="19"/>
      <c r="HF61" s="20"/>
      <c r="HG61" s="20"/>
      <c r="HH61" s="21"/>
      <c r="HI61" s="19"/>
      <c r="HJ61" s="20"/>
      <c r="HK61" s="20"/>
      <c r="HL61" s="21"/>
      <c r="HM61" s="19"/>
      <c r="HN61" s="20"/>
      <c r="HO61" s="20"/>
      <c r="HP61" s="21"/>
      <c r="HQ61" s="19"/>
      <c r="HR61" s="20"/>
      <c r="HS61" s="20"/>
      <c r="HT61" s="21"/>
      <c r="HU61" s="19"/>
      <c r="HV61" s="20"/>
      <c r="HW61" s="20"/>
      <c r="HX61" s="21"/>
      <c r="HY61" s="19"/>
      <c r="HZ61" s="20"/>
      <c r="IA61" s="20"/>
      <c r="IB61" s="21"/>
      <c r="IC61" s="19"/>
      <c r="ID61" s="20"/>
      <c r="IE61" s="20"/>
      <c r="IF61" s="21"/>
      <c r="IG61" s="19"/>
      <c r="IH61" s="20"/>
      <c r="II61" s="20"/>
      <c r="IJ61" s="21"/>
      <c r="IK61" s="19"/>
      <c r="IL61" s="20"/>
      <c r="IM61" s="20"/>
      <c r="IN61" s="21"/>
      <c r="IO61" s="19"/>
      <c r="IP61" s="20"/>
      <c r="IQ61" s="20"/>
      <c r="IR61" s="21"/>
      <c r="IS61" s="19"/>
      <c r="IT61" s="20"/>
      <c r="IU61" s="20"/>
      <c r="IV61" s="21"/>
    </row>
    <row r="62" spans="1:256" s="14" customFormat="1" ht="15.75" x14ac:dyDescent="0.25">
      <c r="A62" s="33">
        <v>7400</v>
      </c>
      <c r="B62" s="346" t="s">
        <v>97</v>
      </c>
      <c r="C62" s="346"/>
      <c r="D62" s="346"/>
      <c r="E62" s="34"/>
      <c r="F62" s="52">
        <f>'PRESUP.EGRESOS FUENTE FINANCIAM'!M354</f>
        <v>0</v>
      </c>
      <c r="G62" s="53" t="e">
        <f t="shared" si="3"/>
        <v>#DIV/0!</v>
      </c>
      <c r="H62" s="17"/>
      <c r="I62" s="18">
        <v>62</v>
      </c>
      <c r="J62" s="359"/>
      <c r="K62" s="359"/>
      <c r="L62" s="360"/>
      <c r="M62" s="19">
        <v>62</v>
      </c>
      <c r="N62" s="359"/>
      <c r="O62" s="359"/>
      <c r="P62" s="360"/>
      <c r="Q62" s="19">
        <v>62</v>
      </c>
      <c r="R62" s="359"/>
      <c r="S62" s="359"/>
      <c r="T62" s="360"/>
      <c r="U62" s="19">
        <v>62</v>
      </c>
      <c r="V62" s="359"/>
      <c r="W62" s="359"/>
      <c r="X62" s="360"/>
      <c r="Y62" s="19">
        <v>62</v>
      </c>
      <c r="Z62" s="359"/>
      <c r="AA62" s="359"/>
      <c r="AB62" s="360"/>
      <c r="AC62" s="19">
        <v>62</v>
      </c>
      <c r="AD62" s="359"/>
      <c r="AE62" s="359"/>
      <c r="AF62" s="360"/>
      <c r="AG62" s="19">
        <v>62</v>
      </c>
      <c r="AH62" s="359"/>
      <c r="AI62" s="359"/>
      <c r="AJ62" s="360"/>
      <c r="AK62" s="19">
        <v>62</v>
      </c>
      <c r="AL62" s="359"/>
      <c r="AM62" s="359"/>
      <c r="AN62" s="360"/>
      <c r="AO62" s="19">
        <v>62</v>
      </c>
      <c r="AP62" s="359"/>
      <c r="AQ62" s="359"/>
      <c r="AR62" s="360"/>
      <c r="AS62" s="19">
        <v>62</v>
      </c>
      <c r="AT62" s="359"/>
      <c r="AU62" s="359"/>
      <c r="AV62" s="360"/>
      <c r="AW62" s="19">
        <v>62</v>
      </c>
      <c r="AX62" s="359"/>
      <c r="AY62" s="359"/>
      <c r="AZ62" s="360"/>
      <c r="BA62" s="19">
        <v>62</v>
      </c>
      <c r="BB62" s="359"/>
      <c r="BC62" s="359"/>
      <c r="BD62" s="360"/>
      <c r="BE62" s="19">
        <v>62</v>
      </c>
      <c r="BF62" s="359"/>
      <c r="BG62" s="359"/>
      <c r="BH62" s="360"/>
      <c r="BI62" s="19">
        <v>62</v>
      </c>
      <c r="BJ62" s="359"/>
      <c r="BK62" s="359"/>
      <c r="BL62" s="360"/>
      <c r="BM62" s="19">
        <v>62</v>
      </c>
      <c r="BN62" s="359"/>
      <c r="BO62" s="359"/>
      <c r="BP62" s="360"/>
      <c r="BQ62" s="19">
        <v>62</v>
      </c>
      <c r="BR62" s="359"/>
      <c r="BS62" s="359"/>
      <c r="BT62" s="360"/>
      <c r="BU62" s="19">
        <v>62</v>
      </c>
      <c r="BV62" s="359"/>
      <c r="BW62" s="359"/>
      <c r="BX62" s="360"/>
      <c r="BY62" s="19">
        <v>62</v>
      </c>
      <c r="BZ62" s="359"/>
      <c r="CA62" s="359"/>
      <c r="CB62" s="360"/>
      <c r="CC62" s="19">
        <v>62</v>
      </c>
      <c r="CD62" s="359"/>
      <c r="CE62" s="359"/>
      <c r="CF62" s="360"/>
      <c r="CG62" s="19">
        <v>62</v>
      </c>
      <c r="CH62" s="359"/>
      <c r="CI62" s="359"/>
      <c r="CJ62" s="360"/>
      <c r="CK62" s="19">
        <v>62</v>
      </c>
      <c r="CL62" s="359"/>
      <c r="CM62" s="359"/>
      <c r="CN62" s="360"/>
      <c r="CO62" s="19">
        <v>62</v>
      </c>
      <c r="CP62" s="359"/>
      <c r="CQ62" s="359"/>
      <c r="CR62" s="360"/>
      <c r="CS62" s="19">
        <v>62</v>
      </c>
      <c r="CT62" s="359"/>
      <c r="CU62" s="359"/>
      <c r="CV62" s="360"/>
      <c r="CW62" s="19">
        <v>62</v>
      </c>
      <c r="CX62" s="359"/>
      <c r="CY62" s="359"/>
      <c r="CZ62" s="360"/>
      <c r="DA62" s="19">
        <v>62</v>
      </c>
      <c r="DB62" s="359"/>
      <c r="DC62" s="359"/>
      <c r="DD62" s="360"/>
      <c r="DE62" s="19">
        <v>62</v>
      </c>
      <c r="DF62" s="359"/>
      <c r="DG62" s="359"/>
      <c r="DH62" s="360"/>
      <c r="DI62" s="19">
        <v>62</v>
      </c>
      <c r="DJ62" s="359"/>
      <c r="DK62" s="359"/>
      <c r="DL62" s="360"/>
      <c r="DM62" s="19">
        <v>62</v>
      </c>
      <c r="DN62" s="359"/>
      <c r="DO62" s="359"/>
      <c r="DP62" s="360"/>
      <c r="DQ62" s="19">
        <v>62</v>
      </c>
      <c r="DR62" s="359"/>
      <c r="DS62" s="359"/>
      <c r="DT62" s="360"/>
      <c r="DU62" s="19">
        <v>62</v>
      </c>
      <c r="DV62" s="359"/>
      <c r="DW62" s="359"/>
      <c r="DX62" s="360"/>
      <c r="DY62" s="19">
        <v>62</v>
      </c>
      <c r="DZ62" s="359"/>
      <c r="EA62" s="359"/>
      <c r="EB62" s="360"/>
      <c r="EC62" s="19">
        <v>62</v>
      </c>
      <c r="ED62" s="359"/>
      <c r="EE62" s="359"/>
      <c r="EF62" s="360"/>
      <c r="EG62" s="19">
        <v>62</v>
      </c>
      <c r="EH62" s="359"/>
      <c r="EI62" s="359"/>
      <c r="EJ62" s="360"/>
      <c r="EK62" s="19">
        <v>62</v>
      </c>
      <c r="EL62" s="359"/>
      <c r="EM62" s="359"/>
      <c r="EN62" s="360"/>
      <c r="EO62" s="19">
        <v>62</v>
      </c>
      <c r="EP62" s="359"/>
      <c r="EQ62" s="359"/>
      <c r="ER62" s="360"/>
      <c r="ES62" s="19">
        <v>62</v>
      </c>
      <c r="ET62" s="359"/>
      <c r="EU62" s="359"/>
      <c r="EV62" s="360"/>
      <c r="EW62" s="19">
        <v>62</v>
      </c>
      <c r="EX62" s="359"/>
      <c r="EY62" s="359"/>
      <c r="EZ62" s="360"/>
      <c r="FA62" s="19">
        <v>62</v>
      </c>
      <c r="FB62" s="359"/>
      <c r="FC62" s="359"/>
      <c r="FD62" s="360"/>
      <c r="FE62" s="19">
        <v>62</v>
      </c>
      <c r="FF62" s="359"/>
      <c r="FG62" s="359"/>
      <c r="FH62" s="360"/>
      <c r="FI62" s="19">
        <v>62</v>
      </c>
      <c r="FJ62" s="359"/>
      <c r="FK62" s="359"/>
      <c r="FL62" s="360"/>
      <c r="FM62" s="19">
        <v>62</v>
      </c>
      <c r="FN62" s="359"/>
      <c r="FO62" s="359"/>
      <c r="FP62" s="360"/>
      <c r="FQ62" s="19">
        <v>62</v>
      </c>
      <c r="FR62" s="359"/>
      <c r="FS62" s="359"/>
      <c r="FT62" s="360"/>
      <c r="FU62" s="19">
        <v>62</v>
      </c>
      <c r="FV62" s="359"/>
      <c r="FW62" s="359"/>
      <c r="FX62" s="360"/>
      <c r="FY62" s="19">
        <v>62</v>
      </c>
      <c r="FZ62" s="359"/>
      <c r="GA62" s="359"/>
      <c r="GB62" s="360"/>
      <c r="GC62" s="19">
        <v>62</v>
      </c>
      <c r="GD62" s="359"/>
      <c r="GE62" s="359"/>
      <c r="GF62" s="360"/>
      <c r="GG62" s="19">
        <v>62</v>
      </c>
      <c r="GH62" s="359"/>
      <c r="GI62" s="359"/>
      <c r="GJ62" s="360"/>
      <c r="GK62" s="19">
        <v>62</v>
      </c>
      <c r="GL62" s="359"/>
      <c r="GM62" s="359"/>
      <c r="GN62" s="360"/>
      <c r="GO62" s="19">
        <v>62</v>
      </c>
      <c r="GP62" s="359"/>
      <c r="GQ62" s="359"/>
      <c r="GR62" s="360"/>
      <c r="GS62" s="19">
        <v>62</v>
      </c>
      <c r="GT62" s="359"/>
      <c r="GU62" s="359"/>
      <c r="GV62" s="360"/>
      <c r="GW62" s="19">
        <v>62</v>
      </c>
      <c r="GX62" s="359"/>
      <c r="GY62" s="359"/>
      <c r="GZ62" s="360"/>
      <c r="HA62" s="19">
        <v>62</v>
      </c>
      <c r="HB62" s="359"/>
      <c r="HC62" s="359"/>
      <c r="HD62" s="360"/>
      <c r="HE62" s="19">
        <v>62</v>
      </c>
      <c r="HF62" s="359"/>
      <c r="HG62" s="359"/>
      <c r="HH62" s="360"/>
      <c r="HI62" s="19">
        <v>62</v>
      </c>
      <c r="HJ62" s="359"/>
      <c r="HK62" s="359"/>
      <c r="HL62" s="360"/>
      <c r="HM62" s="19">
        <v>62</v>
      </c>
      <c r="HN62" s="359"/>
      <c r="HO62" s="359"/>
      <c r="HP62" s="360"/>
      <c r="HQ62" s="19">
        <v>62</v>
      </c>
      <c r="HR62" s="359"/>
      <c r="HS62" s="359"/>
      <c r="HT62" s="360"/>
      <c r="HU62" s="19">
        <v>62</v>
      </c>
      <c r="HV62" s="359"/>
      <c r="HW62" s="359"/>
      <c r="HX62" s="360"/>
      <c r="HY62" s="19">
        <v>62</v>
      </c>
      <c r="HZ62" s="359"/>
      <c r="IA62" s="359"/>
      <c r="IB62" s="360"/>
      <c r="IC62" s="19">
        <v>62</v>
      </c>
      <c r="ID62" s="359"/>
      <c r="IE62" s="359"/>
      <c r="IF62" s="360"/>
      <c r="IG62" s="19">
        <v>62</v>
      </c>
      <c r="IH62" s="359"/>
      <c r="II62" s="359"/>
      <c r="IJ62" s="360"/>
      <c r="IK62" s="19">
        <v>62</v>
      </c>
      <c r="IL62" s="359"/>
      <c r="IM62" s="359"/>
      <c r="IN62" s="360"/>
      <c r="IO62" s="19">
        <v>62</v>
      </c>
      <c r="IP62" s="359"/>
      <c r="IQ62" s="359"/>
      <c r="IR62" s="360"/>
      <c r="IS62" s="19">
        <v>62</v>
      </c>
      <c r="IT62" s="359"/>
      <c r="IU62" s="359"/>
      <c r="IV62" s="360"/>
    </row>
    <row r="63" spans="1:256" s="14" customFormat="1" ht="15" customHeight="1" x14ac:dyDescent="0.25">
      <c r="A63" s="33">
        <v>7500</v>
      </c>
      <c r="B63" s="346" t="s">
        <v>98</v>
      </c>
      <c r="C63" s="346"/>
      <c r="D63" s="346"/>
      <c r="E63" s="15"/>
      <c r="F63" s="52">
        <f>'PRESUP.EGRESOS FUENTE FINANCIAM'!M364</f>
        <v>0</v>
      </c>
      <c r="G63" s="53" t="e">
        <f t="shared" si="3"/>
        <v>#DIV/0!</v>
      </c>
    </row>
    <row r="64" spans="1:256" s="14" customFormat="1" ht="15" customHeight="1" x14ac:dyDescent="0.25">
      <c r="A64" s="33">
        <v>7600</v>
      </c>
      <c r="B64" s="346" t="s">
        <v>99</v>
      </c>
      <c r="C64" s="346"/>
      <c r="D64" s="346"/>
      <c r="E64" s="15"/>
      <c r="F64" s="52">
        <f>'PRESUP.EGRESOS FUENTE FINANCIAM'!M374</f>
        <v>0</v>
      </c>
      <c r="G64" s="53" t="e">
        <f t="shared" si="3"/>
        <v>#DIV/0!</v>
      </c>
    </row>
    <row r="65" spans="1:8" s="14" customFormat="1" ht="15" customHeight="1" x14ac:dyDescent="0.25">
      <c r="A65" s="33">
        <v>7900</v>
      </c>
      <c r="B65" s="346" t="s">
        <v>100</v>
      </c>
      <c r="C65" s="346"/>
      <c r="D65" s="346"/>
      <c r="E65" s="15">
        <v>0</v>
      </c>
      <c r="F65" s="52">
        <f>'PRESUP.EGRESOS FUENTE FINANCIAM'!M377</f>
        <v>0</v>
      </c>
      <c r="G65" s="53" t="e">
        <f t="shared" si="3"/>
        <v>#DIV/0!</v>
      </c>
    </row>
    <row r="66" spans="1:8" s="14" customFormat="1" ht="15.75" customHeight="1" x14ac:dyDescent="0.25">
      <c r="A66" s="144">
        <v>8000</v>
      </c>
      <c r="B66" s="347" t="s">
        <v>23</v>
      </c>
      <c r="C66" s="347"/>
      <c r="D66" s="347"/>
      <c r="E66" s="147">
        <v>0</v>
      </c>
      <c r="F66" s="145">
        <f>'PRESUP.EGRESOS FUENTE FINANCIAM'!M381</f>
        <v>0</v>
      </c>
      <c r="G66" s="146" t="e">
        <f t="shared" si="3"/>
        <v>#DIV/0!</v>
      </c>
    </row>
    <row r="67" spans="1:8" s="14" customFormat="1" ht="15.75" x14ac:dyDescent="0.25">
      <c r="A67" s="144">
        <v>9000</v>
      </c>
      <c r="B67" s="347" t="s">
        <v>101</v>
      </c>
      <c r="C67" s="347"/>
      <c r="D67" s="347"/>
      <c r="E67" s="145">
        <f>SUM(E68:E74)</f>
        <v>4189000</v>
      </c>
      <c r="F67" s="145">
        <f>SUM(F68:F74)</f>
        <v>5860481</v>
      </c>
      <c r="G67" s="146">
        <f t="shared" si="3"/>
        <v>0.39901671043208409</v>
      </c>
    </row>
    <row r="68" spans="1:8" s="14" customFormat="1" ht="15.75" x14ac:dyDescent="0.25">
      <c r="A68" s="33">
        <v>9100</v>
      </c>
      <c r="B68" s="346" t="s">
        <v>102</v>
      </c>
      <c r="C68" s="346"/>
      <c r="D68" s="346"/>
      <c r="E68" s="15">
        <v>3332000</v>
      </c>
      <c r="F68" s="52">
        <f>'PRESUP.EGRESOS FUENTE FINANCIAM'!M400</f>
        <v>4724859</v>
      </c>
      <c r="G68" s="53">
        <f t="shared" si="3"/>
        <v>0.41802490996398567</v>
      </c>
    </row>
    <row r="69" spans="1:8" s="14" customFormat="1" ht="15.75" x14ac:dyDescent="0.25">
      <c r="A69" s="33">
        <v>9200</v>
      </c>
      <c r="B69" s="346" t="s">
        <v>103</v>
      </c>
      <c r="C69" s="346"/>
      <c r="D69" s="346"/>
      <c r="E69" s="16">
        <v>857000</v>
      </c>
      <c r="F69" s="52">
        <f>'PRESUP.EGRESOS FUENTE FINANCIAM'!M409</f>
        <v>1135622</v>
      </c>
      <c r="G69" s="53">
        <f t="shared" si="3"/>
        <v>0.32511318553092172</v>
      </c>
    </row>
    <row r="70" spans="1:8" s="14" customFormat="1" ht="15.75" x14ac:dyDescent="0.25">
      <c r="A70" s="33">
        <v>9300</v>
      </c>
      <c r="B70" s="346" t="s">
        <v>104</v>
      </c>
      <c r="C70" s="346"/>
      <c r="D70" s="346"/>
      <c r="E70" s="16">
        <v>0</v>
      </c>
      <c r="F70" s="52">
        <f>'PRESUP.EGRESOS FUENTE FINANCIAM'!M418</f>
        <v>0</v>
      </c>
      <c r="G70" s="53" t="e">
        <f t="shared" si="3"/>
        <v>#DIV/0!</v>
      </c>
    </row>
    <row r="71" spans="1:8" s="14" customFormat="1" ht="15.75" x14ac:dyDescent="0.25">
      <c r="A71" s="33">
        <v>9400</v>
      </c>
      <c r="B71" s="346" t="s">
        <v>105</v>
      </c>
      <c r="C71" s="346"/>
      <c r="D71" s="346"/>
      <c r="E71" s="16">
        <v>0</v>
      </c>
      <c r="F71" s="52">
        <f>'PRESUP.EGRESOS FUENTE FINANCIAM'!M421</f>
        <v>0</v>
      </c>
      <c r="G71" s="53" t="e">
        <f t="shared" si="3"/>
        <v>#DIV/0!</v>
      </c>
    </row>
    <row r="72" spans="1:8" s="14" customFormat="1" ht="15.75" x14ac:dyDescent="0.25">
      <c r="A72" s="33">
        <v>9500</v>
      </c>
      <c r="B72" s="346" t="s">
        <v>106</v>
      </c>
      <c r="C72" s="346"/>
      <c r="D72" s="346"/>
      <c r="E72" s="16">
        <v>0</v>
      </c>
      <c r="F72" s="52">
        <f>'PRESUP.EGRESOS FUENTE FINANCIAM'!M424</f>
        <v>0</v>
      </c>
      <c r="G72" s="53" t="e">
        <f t="shared" si="3"/>
        <v>#DIV/0!</v>
      </c>
    </row>
    <row r="73" spans="1:8" s="14" customFormat="1" ht="15.75" x14ac:dyDescent="0.25">
      <c r="A73" s="33">
        <v>9600</v>
      </c>
      <c r="B73" s="346" t="s">
        <v>1021</v>
      </c>
      <c r="C73" s="346"/>
      <c r="D73" s="346"/>
      <c r="E73" s="16">
        <v>0</v>
      </c>
      <c r="F73" s="52">
        <f>'PRESUP.EGRESOS FUENTE FINANCIAM'!M426</f>
        <v>0</v>
      </c>
      <c r="G73" s="53" t="e">
        <f>F73/E73-1</f>
        <v>#DIV/0!</v>
      </c>
    </row>
    <row r="74" spans="1:8" s="14" customFormat="1" ht="15.75" x14ac:dyDescent="0.25">
      <c r="A74" s="43">
        <v>9900</v>
      </c>
      <c r="B74" s="343" t="s">
        <v>107</v>
      </c>
      <c r="C74" s="343"/>
      <c r="D74" s="343"/>
      <c r="E74" s="44">
        <v>0</v>
      </c>
      <c r="F74" s="52">
        <f>'PRESUP.EGRESOS FUENTE FINANCIAM'!M429</f>
        <v>0</v>
      </c>
      <c r="G74" s="53" t="e">
        <f t="shared" si="3"/>
        <v>#DIV/0!</v>
      </c>
    </row>
    <row r="75" spans="1:8" s="14" customFormat="1" ht="15.75" x14ac:dyDescent="0.25">
      <c r="A75" s="344" t="s">
        <v>748</v>
      </c>
      <c r="B75" s="345"/>
      <c r="C75" s="345"/>
      <c r="D75" s="345"/>
      <c r="E75" s="148">
        <f>E6+E14+E24+E34+E44+E54+E58+E66+E67</f>
        <v>59925940.790000007</v>
      </c>
      <c r="F75" s="148">
        <f>F6+F14+F24+F34+F44+F54+F58+F66+F67</f>
        <v>60721513.799999997</v>
      </c>
      <c r="G75" s="149">
        <f>F75/E75-1</f>
        <v>1.3275936923342391E-2</v>
      </c>
    </row>
    <row r="76" spans="1:8" ht="30.75" customHeight="1" x14ac:dyDescent="0.25">
      <c r="A76" s="357" t="s">
        <v>1028</v>
      </c>
      <c r="B76" s="357"/>
      <c r="C76" s="357"/>
      <c r="D76" s="357"/>
    </row>
    <row r="77" spans="1:8" ht="18" customHeight="1" x14ac:dyDescent="0.25">
      <c r="A77" s="358"/>
      <c r="B77" s="358"/>
      <c r="C77" s="358"/>
      <c r="D77" s="358"/>
      <c r="E77" s="23"/>
      <c r="F77" s="23"/>
      <c r="G77" s="23"/>
      <c r="H77" s="23"/>
    </row>
    <row r="78" spans="1:8" ht="32.1" customHeight="1" x14ac:dyDescent="0.25">
      <c r="A78" s="157" t="s">
        <v>108</v>
      </c>
      <c r="B78" s="161" t="s">
        <v>2</v>
      </c>
      <c r="C78" s="162" t="s">
        <v>998</v>
      </c>
      <c r="D78" s="150" t="s">
        <v>30</v>
      </c>
      <c r="E78" s="24"/>
      <c r="F78" s="24"/>
      <c r="G78" s="24"/>
      <c r="H78" s="24"/>
    </row>
    <row r="79" spans="1:8" ht="32.1" customHeight="1" x14ac:dyDescent="0.25">
      <c r="A79" s="6">
        <v>1</v>
      </c>
      <c r="B79" s="7" t="s">
        <v>109</v>
      </c>
      <c r="C79" s="25">
        <f>(F6+F14+F24+F34)-F39</f>
        <v>52833319.799999997</v>
      </c>
      <c r="D79" s="26">
        <f>C79/C84</f>
        <v>0.87009227032808267</v>
      </c>
    </row>
    <row r="80" spans="1:8" ht="32.1" customHeight="1" x14ac:dyDescent="0.25">
      <c r="A80" s="6">
        <v>2</v>
      </c>
      <c r="B80" s="7" t="s">
        <v>110</v>
      </c>
      <c r="C80" s="25">
        <f>F44+F54+F58</f>
        <v>2027713</v>
      </c>
      <c r="D80" s="26">
        <f>C80/C84</f>
        <v>3.3393650340779221E-2</v>
      </c>
    </row>
    <row r="81" spans="1:256" ht="32.1" customHeight="1" x14ac:dyDescent="0.25">
      <c r="A81" s="6">
        <v>3</v>
      </c>
      <c r="B81" s="7" t="s">
        <v>111</v>
      </c>
      <c r="C81" s="25">
        <f>F67</f>
        <v>5860481</v>
      </c>
      <c r="D81" s="26">
        <f>C81/C84</f>
        <v>9.6514079331138161E-2</v>
      </c>
    </row>
    <row r="82" spans="1:256" ht="32.1" customHeight="1" x14ac:dyDescent="0.25">
      <c r="A82" s="6">
        <v>4</v>
      </c>
      <c r="B82" s="7" t="s">
        <v>323</v>
      </c>
      <c r="C82" s="25">
        <f>F39</f>
        <v>0</v>
      </c>
      <c r="D82" s="121">
        <f>C82/C84</f>
        <v>0</v>
      </c>
    </row>
    <row r="83" spans="1:256" ht="32.1" customHeight="1" x14ac:dyDescent="0.25">
      <c r="A83" s="6">
        <v>5</v>
      </c>
      <c r="B83" s="7" t="s">
        <v>301</v>
      </c>
      <c r="C83" s="25">
        <f>F66</f>
        <v>0</v>
      </c>
      <c r="D83" s="121">
        <f>C83/C84</f>
        <v>0</v>
      </c>
    </row>
    <row r="84" spans="1:256" ht="32.1" customHeight="1" x14ac:dyDescent="0.25">
      <c r="A84" s="151"/>
      <c r="B84" s="152" t="s">
        <v>997</v>
      </c>
      <c r="C84" s="153">
        <f>SUM(C79:C83)</f>
        <v>60721513.799999997</v>
      </c>
      <c r="D84" s="154">
        <f>SUM(D79:D83)</f>
        <v>1</v>
      </c>
    </row>
    <row r="85" spans="1:256" ht="24.75" customHeight="1" x14ac:dyDescent="0.25">
      <c r="A85" s="356" t="s">
        <v>1029</v>
      </c>
      <c r="B85" s="356"/>
      <c r="C85" s="356"/>
      <c r="D85" s="356"/>
      <c r="E85" s="23"/>
      <c r="F85" s="23"/>
      <c r="G85" s="23"/>
      <c r="H85" s="23"/>
    </row>
    <row r="86" spans="1:256" ht="12" customHeight="1" x14ac:dyDescent="0.25">
      <c r="A86" s="27"/>
      <c r="B86" s="27"/>
      <c r="C86" s="27"/>
      <c r="D86" s="27"/>
      <c r="E86" s="27"/>
      <c r="F86" s="27"/>
      <c r="G86" s="27"/>
      <c r="H86" s="27"/>
    </row>
    <row r="87" spans="1:256" ht="32.1" customHeight="1" x14ac:dyDescent="0.25">
      <c r="A87" s="159" t="s">
        <v>34</v>
      </c>
      <c r="B87" s="159" t="s">
        <v>2</v>
      </c>
      <c r="C87" s="160" t="s">
        <v>998</v>
      </c>
      <c r="D87" s="158" t="s">
        <v>30</v>
      </c>
      <c r="E87" s="24"/>
      <c r="F87" s="24"/>
      <c r="G87" s="24"/>
      <c r="H87" s="24"/>
    </row>
    <row r="88" spans="1:256" ht="32.1" customHeight="1" x14ac:dyDescent="0.25">
      <c r="A88" s="6">
        <v>100</v>
      </c>
      <c r="B88" s="10" t="s">
        <v>756</v>
      </c>
      <c r="C88" s="28">
        <f>'PRESUP.EGRESOS FUENTE FINANCIAM'!C432</f>
        <v>0</v>
      </c>
      <c r="D88" s="26">
        <f>C88/C94</f>
        <v>0</v>
      </c>
    </row>
    <row r="89" spans="1:256" ht="32.1" customHeight="1" x14ac:dyDescent="0.25">
      <c r="A89" s="6">
        <v>200</v>
      </c>
      <c r="B89" s="10" t="s">
        <v>35</v>
      </c>
      <c r="C89" s="28">
        <f>'PRESUP.EGRESOS FUENTE FINANCIAM'!K432</f>
        <v>0</v>
      </c>
      <c r="D89" s="26">
        <f>C89/C94</f>
        <v>0</v>
      </c>
    </row>
    <row r="90" spans="1:256" ht="32.1" customHeight="1" x14ac:dyDescent="0.25">
      <c r="A90" s="6">
        <v>400</v>
      </c>
      <c r="B90" s="10" t="s">
        <v>36</v>
      </c>
      <c r="C90" s="28">
        <f>'PRESUP.EGRESOS FUENTE FINANCIAM'!D432</f>
        <v>22375163.819999997</v>
      </c>
      <c r="D90" s="26">
        <f>C90/C94</f>
        <v>0.36848824114790096</v>
      </c>
    </row>
    <row r="91" spans="1:256" ht="32.1" customHeight="1" x14ac:dyDescent="0.25">
      <c r="A91" s="6">
        <v>500</v>
      </c>
      <c r="B91" s="10" t="s">
        <v>37</v>
      </c>
      <c r="C91" s="28">
        <f>'PRESUP.EGRESOS FUENTE FINANCIAM'!E432+'PRESUP.EGRESOS FUENTE FINANCIAM'!F432+'PRESUP.EGRESOS FUENTE FINANCIAM'!G432+'PRESUP.EGRESOS FUENTE FINANCIAM'!H432</f>
        <v>37656349.980000004</v>
      </c>
      <c r="D91" s="26">
        <f>C91/C94</f>
        <v>0.62014840578628672</v>
      </c>
    </row>
    <row r="92" spans="1:256" ht="32.1" customHeight="1" x14ac:dyDescent="0.25">
      <c r="A92" s="6">
        <v>600</v>
      </c>
      <c r="B92" s="10" t="s">
        <v>38</v>
      </c>
      <c r="C92" s="28">
        <f>'PRESUP.EGRESOS FUENTE FINANCIAM'!I432+'PRESUP.EGRESOS FUENTE FINANCIAM'!J432</f>
        <v>690000</v>
      </c>
      <c r="D92" s="26">
        <f>C92/C94</f>
        <v>1.1363353065812402E-2</v>
      </c>
    </row>
    <row r="93" spans="1:256" ht="32.1" customHeight="1" x14ac:dyDescent="0.25">
      <c r="A93" s="6">
        <v>700</v>
      </c>
      <c r="B93" s="10" t="s">
        <v>39</v>
      </c>
      <c r="C93" s="28">
        <f>'PRESUP.EGRESOS FUENTE FINANCIAM'!L432</f>
        <v>0</v>
      </c>
      <c r="D93" s="26">
        <f>C93/C94</f>
        <v>0</v>
      </c>
    </row>
    <row r="94" spans="1:256" ht="32.1" customHeight="1" x14ac:dyDescent="0.25">
      <c r="A94" s="157"/>
      <c r="B94" s="152" t="s">
        <v>997</v>
      </c>
      <c r="C94" s="153">
        <f>SUM(C88:C93)</f>
        <v>60721513.799999997</v>
      </c>
      <c r="D94" s="155">
        <f>SUM(D88:D92)</f>
        <v>1</v>
      </c>
      <c r="E94" s="156"/>
    </row>
    <row r="95" spans="1:256" ht="18" customHeight="1" x14ac:dyDescent="0.25"/>
    <row r="96" spans="1:256" s="24" customFormat="1" x14ac:dyDescent="0.25">
      <c r="B96" s="22"/>
      <c r="C96" s="29"/>
      <c r="D96" s="30"/>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c r="HU96" s="22"/>
      <c r="HV96" s="22"/>
      <c r="HW96" s="22"/>
      <c r="HX96" s="22"/>
      <c r="HY96" s="22"/>
      <c r="HZ96" s="22"/>
      <c r="IA96" s="22"/>
      <c r="IB96" s="22"/>
      <c r="IC96" s="22"/>
      <c r="ID96" s="22"/>
      <c r="IE96" s="22"/>
      <c r="IF96" s="22"/>
      <c r="IG96" s="22"/>
      <c r="IH96" s="22"/>
      <c r="II96" s="22"/>
      <c r="IJ96" s="22"/>
      <c r="IK96" s="22"/>
      <c r="IL96" s="22"/>
      <c r="IM96" s="22"/>
      <c r="IN96" s="22"/>
      <c r="IO96" s="22"/>
      <c r="IP96" s="22"/>
      <c r="IQ96" s="22"/>
      <c r="IR96" s="22"/>
      <c r="IS96" s="22"/>
      <c r="IT96" s="22"/>
      <c r="IU96" s="22"/>
      <c r="IV96" s="22"/>
    </row>
    <row r="97" spans="2:256" s="24" customFormat="1" x14ac:dyDescent="0.25">
      <c r="B97" s="22"/>
      <c r="C97" s="29"/>
      <c r="D97" s="30"/>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c r="HU97" s="22"/>
      <c r="HV97" s="22"/>
      <c r="HW97" s="22"/>
      <c r="HX97" s="22"/>
      <c r="HY97" s="22"/>
      <c r="HZ97" s="22"/>
      <c r="IA97" s="22"/>
      <c r="IB97" s="22"/>
      <c r="IC97" s="22"/>
      <c r="ID97" s="22"/>
      <c r="IE97" s="22"/>
      <c r="IF97" s="22"/>
      <c r="IG97" s="22"/>
      <c r="IH97" s="22"/>
      <c r="II97" s="22"/>
      <c r="IJ97" s="22"/>
      <c r="IK97" s="22"/>
      <c r="IL97" s="22"/>
      <c r="IM97" s="22"/>
      <c r="IN97" s="22"/>
      <c r="IO97" s="22"/>
      <c r="IP97" s="22"/>
      <c r="IQ97" s="22"/>
      <c r="IR97" s="22"/>
      <c r="IS97" s="22"/>
      <c r="IT97" s="22"/>
      <c r="IU97" s="22"/>
      <c r="IV97" s="22"/>
    </row>
    <row r="98" spans="2:256" s="24" customFormat="1" x14ac:dyDescent="0.25">
      <c r="B98" s="22"/>
      <c r="C98" s="29"/>
      <c r="D98" s="30"/>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c r="IU98" s="22"/>
      <c r="IV98" s="22"/>
    </row>
    <row r="99" spans="2:256" s="24" customFormat="1" x14ac:dyDescent="0.25">
      <c r="B99" s="22"/>
      <c r="C99" s="29"/>
      <c r="D99" s="30"/>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c r="HU99" s="22"/>
      <c r="HV99" s="22"/>
      <c r="HW99" s="22"/>
      <c r="HX99" s="22"/>
      <c r="HY99" s="22"/>
      <c r="HZ99" s="22"/>
      <c r="IA99" s="22"/>
      <c r="IB99" s="22"/>
      <c r="IC99" s="22"/>
      <c r="ID99" s="22"/>
      <c r="IE99" s="22"/>
      <c r="IF99" s="22"/>
      <c r="IG99" s="22"/>
      <c r="IH99" s="22"/>
      <c r="II99" s="22"/>
      <c r="IJ99" s="22"/>
      <c r="IK99" s="22"/>
      <c r="IL99" s="22"/>
      <c r="IM99" s="22"/>
      <c r="IN99" s="22"/>
      <c r="IO99" s="22"/>
      <c r="IP99" s="22"/>
      <c r="IQ99" s="22"/>
      <c r="IR99" s="22"/>
      <c r="IS99" s="22"/>
      <c r="IT99" s="22"/>
      <c r="IU99" s="22"/>
      <c r="IV99" s="22"/>
    </row>
    <row r="100" spans="2:256" s="24" customFormat="1" x14ac:dyDescent="0.25">
      <c r="B100" s="22"/>
      <c r="C100" s="29"/>
      <c r="D100" s="30"/>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c r="FP100" s="22"/>
      <c r="FQ100" s="22"/>
      <c r="FR100" s="22"/>
      <c r="FS100" s="22"/>
      <c r="FT100" s="22"/>
      <c r="FU100" s="22"/>
      <c r="FV100" s="22"/>
      <c r="FW100" s="22"/>
      <c r="FX100" s="22"/>
      <c r="FY100" s="22"/>
      <c r="FZ100" s="22"/>
      <c r="GA100" s="22"/>
      <c r="GB100" s="22"/>
      <c r="GC100" s="22"/>
      <c r="GD100" s="22"/>
      <c r="GE100" s="22"/>
      <c r="GF100" s="22"/>
      <c r="GG100" s="22"/>
      <c r="GH100" s="22"/>
      <c r="GI100" s="22"/>
      <c r="GJ100" s="22"/>
      <c r="GK100" s="22"/>
      <c r="GL100" s="22"/>
      <c r="GM100" s="22"/>
      <c r="GN100" s="22"/>
      <c r="GO100" s="22"/>
      <c r="GP100" s="22"/>
      <c r="GQ100" s="22"/>
      <c r="GR100" s="22"/>
      <c r="GS100" s="22"/>
      <c r="GT100" s="22"/>
      <c r="GU100" s="22"/>
      <c r="GV100" s="22"/>
      <c r="GW100" s="22"/>
      <c r="GX100" s="22"/>
      <c r="GY100" s="22"/>
      <c r="GZ100" s="22"/>
      <c r="HA100" s="22"/>
      <c r="HB100" s="22"/>
      <c r="HC100" s="22"/>
      <c r="HD100" s="22"/>
      <c r="HE100" s="22"/>
      <c r="HF100" s="22"/>
      <c r="HG100" s="22"/>
      <c r="HH100" s="22"/>
      <c r="HI100" s="22"/>
      <c r="HJ100" s="22"/>
      <c r="HK100" s="22"/>
      <c r="HL100" s="22"/>
      <c r="HM100" s="22"/>
      <c r="HN100" s="22"/>
      <c r="HO100" s="22"/>
      <c r="HP100" s="22"/>
      <c r="HQ100" s="22"/>
      <c r="HR100" s="22"/>
      <c r="HS100" s="22"/>
      <c r="HT100" s="22"/>
      <c r="HU100" s="22"/>
      <c r="HV100" s="22"/>
      <c r="HW100" s="22"/>
      <c r="HX100" s="22"/>
      <c r="HY100" s="22"/>
      <c r="HZ100" s="22"/>
      <c r="IA100" s="22"/>
      <c r="IB100" s="22"/>
      <c r="IC100" s="22"/>
      <c r="ID100" s="22"/>
      <c r="IE100" s="22"/>
      <c r="IF100" s="22"/>
      <c r="IG100" s="22"/>
      <c r="IH100" s="22"/>
      <c r="II100" s="22"/>
      <c r="IJ100" s="22"/>
      <c r="IK100" s="22"/>
      <c r="IL100" s="22"/>
      <c r="IM100" s="22"/>
      <c r="IN100" s="22"/>
      <c r="IO100" s="22"/>
      <c r="IP100" s="22"/>
      <c r="IQ100" s="22"/>
      <c r="IR100" s="22"/>
      <c r="IS100" s="22"/>
      <c r="IT100" s="22"/>
      <c r="IU100" s="22"/>
      <c r="IV100" s="22"/>
    </row>
    <row r="101" spans="2:256" s="24" customFormat="1" x14ac:dyDescent="0.25">
      <c r="B101" s="22"/>
      <c r="C101" s="29"/>
      <c r="D101" s="30"/>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c r="FP101" s="22"/>
      <c r="FQ101" s="22"/>
      <c r="FR101" s="22"/>
      <c r="FS101" s="22"/>
      <c r="FT101" s="22"/>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2"/>
      <c r="GR101" s="22"/>
      <c r="GS101" s="22"/>
      <c r="GT101" s="22"/>
      <c r="GU101" s="22"/>
      <c r="GV101" s="22"/>
      <c r="GW101" s="22"/>
      <c r="GX101" s="22"/>
      <c r="GY101" s="22"/>
      <c r="GZ101" s="22"/>
      <c r="HA101" s="22"/>
      <c r="HB101" s="22"/>
      <c r="HC101" s="22"/>
      <c r="HD101" s="22"/>
      <c r="HE101" s="22"/>
      <c r="HF101" s="22"/>
      <c r="HG101" s="22"/>
      <c r="HH101" s="22"/>
      <c r="HI101" s="22"/>
      <c r="HJ101" s="22"/>
      <c r="HK101" s="22"/>
      <c r="HL101" s="22"/>
      <c r="HM101" s="22"/>
      <c r="HN101" s="22"/>
      <c r="HO101" s="22"/>
      <c r="HP101" s="22"/>
      <c r="HQ101" s="22"/>
      <c r="HR101" s="22"/>
      <c r="HS101" s="22"/>
      <c r="HT101" s="22"/>
      <c r="HU101" s="22"/>
      <c r="HV101" s="22"/>
      <c r="HW101" s="22"/>
      <c r="HX101" s="22"/>
      <c r="HY101" s="22"/>
      <c r="HZ101" s="22"/>
      <c r="IA101" s="22"/>
      <c r="IB101" s="22"/>
      <c r="IC101" s="22"/>
      <c r="ID101" s="22"/>
      <c r="IE101" s="22"/>
      <c r="IF101" s="22"/>
      <c r="IG101" s="22"/>
      <c r="IH101" s="22"/>
      <c r="II101" s="22"/>
      <c r="IJ101" s="22"/>
      <c r="IK101" s="22"/>
      <c r="IL101" s="22"/>
      <c r="IM101" s="22"/>
      <c r="IN101" s="22"/>
      <c r="IO101" s="22"/>
      <c r="IP101" s="22"/>
      <c r="IQ101" s="22"/>
      <c r="IR101" s="22"/>
      <c r="IS101" s="22"/>
      <c r="IT101" s="22"/>
      <c r="IU101" s="22"/>
      <c r="IV101" s="22"/>
    </row>
    <row r="102" spans="2:256" s="24" customFormat="1" x14ac:dyDescent="0.25">
      <c r="B102" s="22"/>
      <c r="C102" s="29"/>
      <c r="D102" s="30"/>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2"/>
      <c r="GR102" s="22"/>
      <c r="GS102" s="22"/>
      <c r="GT102" s="22"/>
      <c r="GU102" s="22"/>
      <c r="GV102" s="22"/>
      <c r="GW102" s="22"/>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row>
    <row r="103" spans="2:256" s="24" customFormat="1" x14ac:dyDescent="0.25">
      <c r="B103" s="22"/>
      <c r="C103" s="29"/>
      <c r="D103" s="30"/>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row>
    <row r="104" spans="2:256" s="24" customFormat="1" x14ac:dyDescent="0.25">
      <c r="B104" s="22"/>
      <c r="C104" s="29"/>
      <c r="D104" s="30"/>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c r="IV104" s="22"/>
    </row>
    <row r="105" spans="2:256" s="24" customFormat="1" x14ac:dyDescent="0.25">
      <c r="B105" s="22"/>
      <c r="C105" s="29"/>
      <c r="D105" s="30"/>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row>
    <row r="106" spans="2:256" s="24" customFormat="1" x14ac:dyDescent="0.25">
      <c r="B106" s="22"/>
      <c r="C106" s="29"/>
      <c r="D106" s="30"/>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c r="FP106" s="22"/>
      <c r="FQ106" s="22"/>
      <c r="FR106" s="22"/>
      <c r="FS106" s="22"/>
      <c r="FT106" s="22"/>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2"/>
      <c r="GR106" s="22"/>
      <c r="GS106" s="22"/>
      <c r="GT106" s="22"/>
      <c r="GU106" s="22"/>
      <c r="GV106" s="22"/>
      <c r="GW106" s="22"/>
      <c r="GX106" s="22"/>
      <c r="GY106" s="22"/>
      <c r="GZ106" s="22"/>
      <c r="HA106" s="22"/>
      <c r="HB106" s="22"/>
      <c r="HC106" s="22"/>
      <c r="HD106" s="22"/>
      <c r="HE106" s="22"/>
      <c r="HF106" s="22"/>
      <c r="HG106" s="22"/>
      <c r="HH106" s="22"/>
      <c r="HI106" s="22"/>
      <c r="HJ106" s="22"/>
      <c r="HK106" s="22"/>
      <c r="HL106" s="22"/>
      <c r="HM106" s="22"/>
      <c r="HN106" s="22"/>
      <c r="HO106" s="22"/>
      <c r="HP106" s="22"/>
      <c r="HQ106" s="22"/>
      <c r="HR106" s="22"/>
      <c r="HS106" s="22"/>
      <c r="HT106" s="22"/>
      <c r="HU106" s="22"/>
      <c r="HV106" s="22"/>
      <c r="HW106" s="22"/>
      <c r="HX106" s="22"/>
      <c r="HY106" s="22"/>
      <c r="HZ106" s="22"/>
      <c r="IA106" s="22"/>
      <c r="IB106" s="22"/>
      <c r="IC106" s="22"/>
      <c r="ID106" s="22"/>
      <c r="IE106" s="22"/>
      <c r="IF106" s="22"/>
      <c r="IG106" s="22"/>
      <c r="IH106" s="22"/>
      <c r="II106" s="22"/>
      <c r="IJ106" s="22"/>
      <c r="IK106" s="22"/>
      <c r="IL106" s="22"/>
      <c r="IM106" s="22"/>
      <c r="IN106" s="22"/>
      <c r="IO106" s="22"/>
      <c r="IP106" s="22"/>
      <c r="IQ106" s="22"/>
      <c r="IR106" s="22"/>
      <c r="IS106" s="22"/>
      <c r="IT106" s="22"/>
      <c r="IU106" s="22"/>
      <c r="IV106" s="22"/>
    </row>
    <row r="107" spans="2:256" s="24" customFormat="1" x14ac:dyDescent="0.25">
      <c r="B107" s="22"/>
      <c r="C107" s="29"/>
      <c r="D107" s="30"/>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row>
    <row r="108" spans="2:256" s="24" customFormat="1" x14ac:dyDescent="0.25">
      <c r="B108" s="22"/>
      <c r="C108" s="29"/>
      <c r="D108" s="30"/>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c r="IV108" s="22"/>
    </row>
    <row r="109" spans="2:256" s="24" customFormat="1" x14ac:dyDescent="0.25">
      <c r="B109" s="22"/>
      <c r="C109" s="29"/>
      <c r="D109" s="30"/>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c r="FP109" s="22"/>
      <c r="FQ109" s="22"/>
      <c r="FR109" s="22"/>
      <c r="FS109" s="22"/>
      <c r="FT109" s="22"/>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2"/>
      <c r="GR109" s="22"/>
      <c r="GS109" s="22"/>
      <c r="GT109" s="22"/>
      <c r="GU109" s="22"/>
      <c r="GV109" s="22"/>
      <c r="GW109" s="22"/>
      <c r="GX109" s="22"/>
      <c r="GY109" s="22"/>
      <c r="GZ109" s="22"/>
      <c r="HA109" s="22"/>
      <c r="HB109" s="22"/>
      <c r="HC109" s="22"/>
      <c r="HD109" s="22"/>
      <c r="HE109" s="22"/>
      <c r="HF109" s="22"/>
      <c r="HG109" s="22"/>
      <c r="HH109" s="22"/>
      <c r="HI109" s="22"/>
      <c r="HJ109" s="22"/>
      <c r="HK109" s="22"/>
      <c r="HL109" s="22"/>
      <c r="HM109" s="22"/>
      <c r="HN109" s="22"/>
      <c r="HO109" s="22"/>
      <c r="HP109" s="22"/>
      <c r="HQ109" s="22"/>
      <c r="HR109" s="22"/>
      <c r="HS109" s="22"/>
      <c r="HT109" s="22"/>
      <c r="HU109" s="22"/>
      <c r="HV109" s="22"/>
      <c r="HW109" s="22"/>
      <c r="HX109" s="22"/>
      <c r="HY109" s="22"/>
      <c r="HZ109" s="22"/>
      <c r="IA109" s="22"/>
      <c r="IB109" s="22"/>
      <c r="IC109" s="22"/>
      <c r="ID109" s="22"/>
      <c r="IE109" s="22"/>
      <c r="IF109" s="22"/>
      <c r="IG109" s="22"/>
      <c r="IH109" s="22"/>
      <c r="II109" s="22"/>
      <c r="IJ109" s="22"/>
      <c r="IK109" s="22"/>
      <c r="IL109" s="22"/>
      <c r="IM109" s="22"/>
      <c r="IN109" s="22"/>
      <c r="IO109" s="22"/>
      <c r="IP109" s="22"/>
      <c r="IQ109" s="22"/>
      <c r="IR109" s="22"/>
      <c r="IS109" s="22"/>
      <c r="IT109" s="22"/>
      <c r="IU109" s="22"/>
      <c r="IV109" s="22"/>
    </row>
    <row r="110" spans="2:256" s="24" customFormat="1" x14ac:dyDescent="0.25">
      <c r="B110" s="22"/>
      <c r="C110" s="29"/>
      <c r="D110" s="30"/>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c r="IU110" s="22"/>
      <c r="IV110" s="22"/>
    </row>
    <row r="111" spans="2:256" s="24" customFormat="1" x14ac:dyDescent="0.25">
      <c r="B111" s="22"/>
      <c r="C111" s="29"/>
      <c r="D111" s="30"/>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c r="FP111" s="22"/>
      <c r="FQ111" s="22"/>
      <c r="FR111" s="22"/>
      <c r="FS111" s="22"/>
      <c r="FT111" s="22"/>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2"/>
      <c r="GR111" s="22"/>
      <c r="GS111" s="22"/>
      <c r="GT111" s="22"/>
      <c r="GU111" s="22"/>
      <c r="GV111" s="22"/>
      <c r="GW111" s="22"/>
      <c r="GX111" s="22"/>
      <c r="GY111" s="22"/>
      <c r="GZ111" s="22"/>
      <c r="HA111" s="22"/>
      <c r="HB111" s="22"/>
      <c r="HC111" s="22"/>
      <c r="HD111" s="22"/>
      <c r="HE111" s="22"/>
      <c r="HF111" s="22"/>
      <c r="HG111" s="22"/>
      <c r="HH111" s="22"/>
      <c r="HI111" s="22"/>
      <c r="HJ111" s="22"/>
      <c r="HK111" s="22"/>
      <c r="HL111" s="22"/>
      <c r="HM111" s="22"/>
      <c r="HN111" s="22"/>
      <c r="HO111" s="22"/>
      <c r="HP111" s="22"/>
      <c r="HQ111" s="22"/>
      <c r="HR111" s="22"/>
      <c r="HS111" s="22"/>
      <c r="HT111" s="22"/>
      <c r="HU111" s="22"/>
      <c r="HV111" s="22"/>
      <c r="HW111" s="22"/>
      <c r="HX111" s="22"/>
      <c r="HY111" s="22"/>
      <c r="HZ111" s="22"/>
      <c r="IA111" s="22"/>
      <c r="IB111" s="22"/>
      <c r="IC111" s="22"/>
      <c r="ID111" s="22"/>
      <c r="IE111" s="22"/>
      <c r="IF111" s="22"/>
      <c r="IG111" s="22"/>
      <c r="IH111" s="22"/>
      <c r="II111" s="22"/>
      <c r="IJ111" s="22"/>
      <c r="IK111" s="22"/>
      <c r="IL111" s="22"/>
      <c r="IM111" s="22"/>
      <c r="IN111" s="22"/>
      <c r="IO111" s="22"/>
      <c r="IP111" s="22"/>
      <c r="IQ111" s="22"/>
      <c r="IR111" s="22"/>
      <c r="IS111" s="22"/>
      <c r="IT111" s="22"/>
      <c r="IU111" s="22"/>
      <c r="IV111" s="22"/>
    </row>
    <row r="112" spans="2:256" s="24" customFormat="1" x14ac:dyDescent="0.25">
      <c r="B112" s="22"/>
      <c r="C112" s="29"/>
      <c r="D112" s="30"/>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c r="HM112" s="22"/>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c r="IM112" s="22"/>
      <c r="IN112" s="22"/>
      <c r="IO112" s="22"/>
      <c r="IP112" s="22"/>
      <c r="IQ112" s="22"/>
      <c r="IR112" s="22"/>
      <c r="IS112" s="22"/>
      <c r="IT112" s="22"/>
      <c r="IU112" s="22"/>
      <c r="IV112" s="22"/>
    </row>
    <row r="113" spans="2:256" s="24" customFormat="1" x14ac:dyDescent="0.25">
      <c r="B113" s="22"/>
      <c r="C113" s="29"/>
      <c r="D113" s="30"/>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c r="FP113" s="22"/>
      <c r="FQ113" s="22"/>
      <c r="FR113" s="22"/>
      <c r="FS113" s="22"/>
      <c r="FT113" s="22"/>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2"/>
      <c r="GR113" s="22"/>
      <c r="GS113" s="22"/>
      <c r="GT113" s="22"/>
      <c r="GU113" s="22"/>
      <c r="GV113" s="22"/>
      <c r="GW113" s="22"/>
      <c r="GX113" s="22"/>
      <c r="GY113" s="22"/>
      <c r="GZ113" s="22"/>
      <c r="HA113" s="22"/>
      <c r="HB113" s="22"/>
      <c r="HC113" s="22"/>
      <c r="HD113" s="22"/>
      <c r="HE113" s="22"/>
      <c r="HF113" s="22"/>
      <c r="HG113" s="22"/>
      <c r="HH113" s="22"/>
      <c r="HI113" s="22"/>
      <c r="HJ113" s="22"/>
      <c r="HK113" s="22"/>
      <c r="HL113" s="22"/>
      <c r="HM113" s="22"/>
      <c r="HN113" s="22"/>
      <c r="HO113" s="22"/>
      <c r="HP113" s="22"/>
      <c r="HQ113" s="22"/>
      <c r="HR113" s="22"/>
      <c r="HS113" s="22"/>
      <c r="HT113" s="22"/>
      <c r="HU113" s="22"/>
      <c r="HV113" s="22"/>
      <c r="HW113" s="22"/>
      <c r="HX113" s="22"/>
      <c r="HY113" s="22"/>
      <c r="HZ113" s="22"/>
      <c r="IA113" s="22"/>
      <c r="IB113" s="22"/>
      <c r="IC113" s="22"/>
      <c r="ID113" s="22"/>
      <c r="IE113" s="22"/>
      <c r="IF113" s="22"/>
      <c r="IG113" s="22"/>
      <c r="IH113" s="22"/>
      <c r="II113" s="22"/>
      <c r="IJ113" s="22"/>
      <c r="IK113" s="22"/>
      <c r="IL113" s="22"/>
      <c r="IM113" s="22"/>
      <c r="IN113" s="22"/>
      <c r="IO113" s="22"/>
      <c r="IP113" s="22"/>
      <c r="IQ113" s="22"/>
      <c r="IR113" s="22"/>
      <c r="IS113" s="22"/>
      <c r="IT113" s="22"/>
      <c r="IU113" s="22"/>
      <c r="IV113" s="22"/>
    </row>
    <row r="114" spans="2:256" s="24" customFormat="1" x14ac:dyDescent="0.25">
      <c r="B114" s="22"/>
      <c r="C114" s="29"/>
      <c r="D114" s="30"/>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c r="HM114" s="22"/>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c r="IM114" s="22"/>
      <c r="IN114" s="22"/>
      <c r="IO114" s="22"/>
      <c r="IP114" s="22"/>
      <c r="IQ114" s="22"/>
      <c r="IR114" s="22"/>
      <c r="IS114" s="22"/>
      <c r="IT114" s="22"/>
      <c r="IU114" s="22"/>
      <c r="IV114" s="22"/>
    </row>
    <row r="115" spans="2:256" s="24" customFormat="1" x14ac:dyDescent="0.25">
      <c r="B115" s="22"/>
      <c r="C115" s="29"/>
      <c r="D115" s="30"/>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c r="IU115" s="22"/>
      <c r="IV115" s="22"/>
    </row>
    <row r="116" spans="2:256" s="24" customFormat="1" x14ac:dyDescent="0.25">
      <c r="B116" s="22"/>
      <c r="C116" s="29"/>
      <c r="D116" s="30"/>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c r="IU116" s="22"/>
      <c r="IV116" s="22"/>
    </row>
    <row r="117" spans="2:256" s="24" customFormat="1" x14ac:dyDescent="0.25">
      <c r="B117" s="22"/>
      <c r="C117" s="29"/>
      <c r="D117" s="30"/>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c r="IU117" s="22"/>
      <c r="IV117" s="22"/>
    </row>
    <row r="118" spans="2:256" s="24" customFormat="1" x14ac:dyDescent="0.25">
      <c r="B118" s="22"/>
      <c r="C118" s="29"/>
      <c r="D118" s="30"/>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c r="IU118" s="22"/>
      <c r="IV118" s="22"/>
    </row>
    <row r="119" spans="2:256" s="24" customFormat="1" x14ac:dyDescent="0.25">
      <c r="B119" s="22"/>
      <c r="C119" s="29"/>
      <c r="D119" s="30"/>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c r="IU119" s="22"/>
      <c r="IV119" s="22"/>
    </row>
    <row r="120" spans="2:256" s="24" customFormat="1" x14ac:dyDescent="0.25">
      <c r="B120" s="22"/>
      <c r="C120" s="29"/>
      <c r="D120" s="30"/>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c r="IN120" s="22"/>
      <c r="IO120" s="22"/>
      <c r="IP120" s="22"/>
      <c r="IQ120" s="22"/>
      <c r="IR120" s="22"/>
      <c r="IS120" s="22"/>
      <c r="IT120" s="22"/>
      <c r="IU120" s="22"/>
      <c r="IV120" s="22"/>
    </row>
    <row r="121" spans="2:256" s="24" customFormat="1" x14ac:dyDescent="0.25">
      <c r="B121" s="22"/>
      <c r="C121" s="29"/>
      <c r="D121" s="30"/>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row>
    <row r="122" spans="2:256" s="24" customFormat="1" x14ac:dyDescent="0.25">
      <c r="B122" s="22"/>
      <c r="C122" s="29"/>
      <c r="D122" s="30"/>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row>
    <row r="123" spans="2:256" s="24" customFormat="1" x14ac:dyDescent="0.25">
      <c r="B123" s="22"/>
      <c r="C123" s="29"/>
      <c r="D123" s="30"/>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c r="FP123" s="22"/>
      <c r="FQ123" s="22"/>
      <c r="FR123" s="22"/>
      <c r="FS123" s="22"/>
      <c r="FT123" s="22"/>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2"/>
      <c r="GR123" s="22"/>
      <c r="GS123" s="22"/>
      <c r="GT123" s="22"/>
      <c r="GU123" s="22"/>
      <c r="GV123" s="22"/>
      <c r="GW123" s="22"/>
      <c r="GX123" s="22"/>
      <c r="GY123" s="22"/>
      <c r="GZ123" s="22"/>
      <c r="HA123" s="22"/>
      <c r="HB123" s="22"/>
      <c r="HC123" s="22"/>
      <c r="HD123" s="22"/>
      <c r="HE123" s="22"/>
      <c r="HF123" s="22"/>
      <c r="HG123" s="22"/>
      <c r="HH123" s="22"/>
      <c r="HI123" s="22"/>
      <c r="HJ123" s="22"/>
      <c r="HK123" s="22"/>
      <c r="HL123" s="22"/>
      <c r="HM123" s="22"/>
      <c r="HN123" s="22"/>
      <c r="HO123" s="22"/>
      <c r="HP123" s="22"/>
      <c r="HQ123" s="22"/>
      <c r="HR123" s="22"/>
      <c r="HS123" s="22"/>
      <c r="HT123" s="22"/>
      <c r="HU123" s="22"/>
      <c r="HV123" s="22"/>
      <c r="HW123" s="22"/>
      <c r="HX123" s="22"/>
      <c r="HY123" s="22"/>
      <c r="HZ123" s="22"/>
      <c r="IA123" s="22"/>
      <c r="IB123" s="22"/>
      <c r="IC123" s="22"/>
      <c r="ID123" s="22"/>
      <c r="IE123" s="22"/>
      <c r="IF123" s="22"/>
      <c r="IG123" s="22"/>
      <c r="IH123" s="22"/>
      <c r="II123" s="22"/>
      <c r="IJ123" s="22"/>
      <c r="IK123" s="22"/>
      <c r="IL123" s="22"/>
      <c r="IM123" s="22"/>
      <c r="IN123" s="22"/>
      <c r="IO123" s="22"/>
      <c r="IP123" s="22"/>
      <c r="IQ123" s="22"/>
      <c r="IR123" s="22"/>
      <c r="IS123" s="22"/>
      <c r="IT123" s="22"/>
      <c r="IU123" s="22"/>
      <c r="IV123" s="22"/>
    </row>
    <row r="124" spans="2:256" s="24" customFormat="1" x14ac:dyDescent="0.25">
      <c r="B124" s="22"/>
      <c r="C124" s="29"/>
      <c r="D124" s="30"/>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c r="EA124" s="22"/>
      <c r="EB124" s="22"/>
      <c r="EC124" s="22"/>
      <c r="ED124" s="22"/>
      <c r="EE124" s="22"/>
      <c r="EF124" s="22"/>
      <c r="EG124" s="22"/>
      <c r="EH124" s="22"/>
      <c r="EI124" s="22"/>
      <c r="EJ124" s="22"/>
      <c r="EK124" s="22"/>
      <c r="EL124" s="22"/>
      <c r="EM124" s="22"/>
      <c r="EN124" s="22"/>
      <c r="EO124" s="22"/>
      <c r="EP124" s="22"/>
      <c r="EQ124" s="22"/>
      <c r="ER124" s="22"/>
      <c r="ES124" s="22"/>
      <c r="ET124" s="22"/>
      <c r="EU124" s="22"/>
      <c r="EV124" s="22"/>
      <c r="EW124" s="22"/>
      <c r="EX124" s="22"/>
      <c r="EY124" s="22"/>
      <c r="EZ124" s="22"/>
      <c r="FA124" s="22"/>
      <c r="FB124" s="22"/>
      <c r="FC124" s="22"/>
      <c r="FD124" s="22"/>
      <c r="FE124" s="22"/>
      <c r="FF124" s="22"/>
      <c r="FG124" s="22"/>
      <c r="FH124" s="22"/>
      <c r="FI124" s="22"/>
      <c r="FJ124" s="22"/>
      <c r="FK124" s="22"/>
      <c r="FL124" s="22"/>
      <c r="FM124" s="22"/>
      <c r="FN124" s="22"/>
      <c r="FO124" s="22"/>
      <c r="FP124" s="22"/>
      <c r="FQ124" s="22"/>
      <c r="FR124" s="22"/>
      <c r="FS124" s="22"/>
      <c r="FT124" s="22"/>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2"/>
      <c r="GR124" s="22"/>
      <c r="GS124" s="22"/>
      <c r="GT124" s="22"/>
      <c r="GU124" s="22"/>
      <c r="GV124" s="22"/>
      <c r="GW124" s="22"/>
      <c r="GX124" s="22"/>
      <c r="GY124" s="22"/>
      <c r="GZ124" s="22"/>
      <c r="HA124" s="22"/>
      <c r="HB124" s="22"/>
      <c r="HC124" s="22"/>
      <c r="HD124" s="22"/>
      <c r="HE124" s="22"/>
      <c r="HF124" s="22"/>
      <c r="HG124" s="22"/>
      <c r="HH124" s="22"/>
      <c r="HI124" s="22"/>
      <c r="HJ124" s="22"/>
      <c r="HK124" s="22"/>
      <c r="HL124" s="22"/>
      <c r="HM124" s="22"/>
      <c r="HN124" s="22"/>
      <c r="HO124" s="22"/>
      <c r="HP124" s="22"/>
      <c r="HQ124" s="22"/>
      <c r="HR124" s="22"/>
      <c r="HS124" s="22"/>
      <c r="HT124" s="22"/>
      <c r="HU124" s="22"/>
      <c r="HV124" s="22"/>
      <c r="HW124" s="22"/>
      <c r="HX124" s="22"/>
      <c r="HY124" s="22"/>
      <c r="HZ124" s="22"/>
      <c r="IA124" s="22"/>
      <c r="IB124" s="22"/>
      <c r="IC124" s="22"/>
      <c r="ID124" s="22"/>
      <c r="IE124" s="22"/>
      <c r="IF124" s="22"/>
      <c r="IG124" s="22"/>
      <c r="IH124" s="22"/>
      <c r="II124" s="22"/>
      <c r="IJ124" s="22"/>
      <c r="IK124" s="22"/>
      <c r="IL124" s="22"/>
      <c r="IM124" s="22"/>
      <c r="IN124" s="22"/>
      <c r="IO124" s="22"/>
      <c r="IP124" s="22"/>
      <c r="IQ124" s="22"/>
      <c r="IR124" s="22"/>
      <c r="IS124" s="22"/>
      <c r="IT124" s="22"/>
      <c r="IU124" s="22"/>
      <c r="IV124" s="22"/>
    </row>
    <row r="125" spans="2:256" s="24" customFormat="1" x14ac:dyDescent="0.25">
      <c r="B125" s="22"/>
      <c r="C125" s="29"/>
      <c r="D125" s="30"/>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c r="FP125" s="22"/>
      <c r="FQ125" s="22"/>
      <c r="FR125" s="22"/>
      <c r="FS125" s="22"/>
      <c r="FT125" s="22"/>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2"/>
      <c r="GR125" s="22"/>
      <c r="GS125" s="22"/>
      <c r="GT125" s="22"/>
      <c r="GU125" s="22"/>
      <c r="GV125" s="22"/>
      <c r="GW125" s="22"/>
      <c r="GX125" s="22"/>
      <c r="GY125" s="22"/>
      <c r="GZ125" s="22"/>
      <c r="HA125" s="22"/>
      <c r="HB125" s="22"/>
      <c r="HC125" s="22"/>
      <c r="HD125" s="22"/>
      <c r="HE125" s="22"/>
      <c r="HF125" s="22"/>
      <c r="HG125" s="22"/>
      <c r="HH125" s="22"/>
      <c r="HI125" s="22"/>
      <c r="HJ125" s="22"/>
      <c r="HK125" s="22"/>
      <c r="HL125" s="22"/>
      <c r="HM125" s="22"/>
      <c r="HN125" s="22"/>
      <c r="HO125" s="22"/>
      <c r="HP125" s="22"/>
      <c r="HQ125" s="22"/>
      <c r="HR125" s="22"/>
      <c r="HS125" s="22"/>
      <c r="HT125" s="22"/>
      <c r="HU125" s="22"/>
      <c r="HV125" s="22"/>
      <c r="HW125" s="22"/>
      <c r="HX125" s="22"/>
      <c r="HY125" s="22"/>
      <c r="HZ125" s="22"/>
      <c r="IA125" s="22"/>
      <c r="IB125" s="22"/>
      <c r="IC125" s="22"/>
      <c r="ID125" s="22"/>
      <c r="IE125" s="22"/>
      <c r="IF125" s="22"/>
      <c r="IG125" s="22"/>
      <c r="IH125" s="22"/>
      <c r="II125" s="22"/>
      <c r="IJ125" s="22"/>
      <c r="IK125" s="22"/>
      <c r="IL125" s="22"/>
      <c r="IM125" s="22"/>
      <c r="IN125" s="22"/>
      <c r="IO125" s="22"/>
      <c r="IP125" s="22"/>
      <c r="IQ125" s="22"/>
      <c r="IR125" s="22"/>
      <c r="IS125" s="22"/>
      <c r="IT125" s="22"/>
      <c r="IU125" s="22"/>
      <c r="IV125" s="22"/>
    </row>
    <row r="126" spans="2:256" s="24" customFormat="1" x14ac:dyDescent="0.25">
      <c r="B126" s="22"/>
      <c r="C126" s="29"/>
      <c r="D126" s="30"/>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c r="IN126" s="22"/>
      <c r="IO126" s="22"/>
      <c r="IP126" s="22"/>
      <c r="IQ126" s="22"/>
      <c r="IR126" s="22"/>
      <c r="IS126" s="22"/>
      <c r="IT126" s="22"/>
      <c r="IU126" s="22"/>
      <c r="IV126" s="22"/>
    </row>
    <row r="127" spans="2:256" s="24" customFormat="1" x14ac:dyDescent="0.25">
      <c r="B127" s="22"/>
      <c r="C127" s="29"/>
      <c r="D127" s="30"/>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c r="IU127" s="22"/>
      <c r="IV127" s="22"/>
    </row>
    <row r="128" spans="2:256" s="24" customFormat="1" x14ac:dyDescent="0.25">
      <c r="B128" s="22"/>
      <c r="C128" s="29"/>
      <c r="D128" s="30"/>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c r="IN128" s="22"/>
      <c r="IO128" s="22"/>
      <c r="IP128" s="22"/>
      <c r="IQ128" s="22"/>
      <c r="IR128" s="22"/>
      <c r="IS128" s="22"/>
      <c r="IT128" s="22"/>
      <c r="IU128" s="22"/>
      <c r="IV128" s="22"/>
    </row>
    <row r="129" spans="2:256" s="24" customFormat="1" x14ac:dyDescent="0.25">
      <c r="B129" s="22"/>
      <c r="C129" s="29"/>
      <c r="D129" s="30"/>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c r="IR129" s="22"/>
      <c r="IS129" s="22"/>
      <c r="IT129" s="22"/>
      <c r="IU129" s="22"/>
      <c r="IV129" s="22"/>
    </row>
    <row r="130" spans="2:256" s="24" customFormat="1" x14ac:dyDescent="0.25">
      <c r="B130" s="22"/>
      <c r="C130" s="29"/>
      <c r="D130" s="30"/>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c r="EA130" s="22"/>
      <c r="EB130" s="22"/>
      <c r="EC130" s="22"/>
      <c r="ED130" s="22"/>
      <c r="EE130" s="22"/>
      <c r="EF130" s="22"/>
      <c r="EG130" s="22"/>
      <c r="EH130" s="22"/>
      <c r="EI130" s="22"/>
      <c r="EJ130" s="22"/>
      <c r="EK130" s="22"/>
      <c r="EL130" s="22"/>
      <c r="EM130" s="22"/>
      <c r="EN130" s="22"/>
      <c r="EO130" s="22"/>
      <c r="EP130" s="22"/>
      <c r="EQ130" s="22"/>
      <c r="ER130" s="22"/>
      <c r="ES130" s="22"/>
      <c r="ET130" s="22"/>
      <c r="EU130" s="22"/>
      <c r="EV130" s="22"/>
      <c r="EW130" s="22"/>
      <c r="EX130" s="22"/>
      <c r="EY130" s="22"/>
      <c r="EZ130" s="22"/>
      <c r="FA130" s="22"/>
      <c r="FB130" s="22"/>
      <c r="FC130" s="22"/>
      <c r="FD130" s="22"/>
      <c r="FE130" s="22"/>
      <c r="FF130" s="22"/>
      <c r="FG130" s="22"/>
      <c r="FH130" s="22"/>
      <c r="FI130" s="22"/>
      <c r="FJ130" s="22"/>
      <c r="FK130" s="22"/>
      <c r="FL130" s="22"/>
      <c r="FM130" s="22"/>
      <c r="FN130" s="22"/>
      <c r="FO130" s="22"/>
      <c r="FP130" s="22"/>
      <c r="FQ130" s="22"/>
      <c r="FR130" s="22"/>
      <c r="FS130" s="22"/>
      <c r="FT130" s="22"/>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2"/>
      <c r="GR130" s="22"/>
      <c r="GS130" s="22"/>
      <c r="GT130" s="22"/>
      <c r="GU130" s="22"/>
      <c r="GV130" s="22"/>
      <c r="GW130" s="22"/>
      <c r="GX130" s="22"/>
      <c r="GY130" s="22"/>
      <c r="GZ130" s="22"/>
      <c r="HA130" s="22"/>
      <c r="HB130" s="22"/>
      <c r="HC130" s="22"/>
      <c r="HD130" s="22"/>
      <c r="HE130" s="22"/>
      <c r="HF130" s="22"/>
      <c r="HG130" s="22"/>
      <c r="HH130" s="22"/>
      <c r="HI130" s="22"/>
      <c r="HJ130" s="22"/>
      <c r="HK130" s="22"/>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c r="IN130" s="22"/>
      <c r="IO130" s="22"/>
      <c r="IP130" s="22"/>
      <c r="IQ130" s="22"/>
      <c r="IR130" s="22"/>
      <c r="IS130" s="22"/>
      <c r="IT130" s="22"/>
      <c r="IU130" s="22"/>
      <c r="IV130" s="22"/>
    </row>
    <row r="131" spans="2:256" s="24" customFormat="1" x14ac:dyDescent="0.25">
      <c r="B131" s="22"/>
      <c r="C131" s="29"/>
      <c r="D131" s="30"/>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c r="FP131" s="22"/>
      <c r="FQ131" s="22"/>
      <c r="FR131" s="22"/>
      <c r="FS131" s="22"/>
      <c r="FT131" s="22"/>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2"/>
      <c r="GR131" s="22"/>
      <c r="GS131" s="22"/>
      <c r="GT131" s="22"/>
      <c r="GU131" s="22"/>
      <c r="GV131" s="22"/>
      <c r="GW131" s="22"/>
      <c r="GX131" s="22"/>
      <c r="GY131" s="22"/>
      <c r="GZ131" s="22"/>
      <c r="HA131" s="22"/>
      <c r="HB131" s="22"/>
      <c r="HC131" s="22"/>
      <c r="HD131" s="22"/>
      <c r="HE131" s="22"/>
      <c r="HF131" s="22"/>
      <c r="HG131" s="22"/>
      <c r="HH131" s="22"/>
      <c r="HI131" s="22"/>
      <c r="HJ131" s="22"/>
      <c r="HK131" s="22"/>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c r="IR131" s="22"/>
      <c r="IS131" s="22"/>
      <c r="IT131" s="22"/>
      <c r="IU131" s="22"/>
      <c r="IV131" s="22"/>
    </row>
    <row r="132" spans="2:256" s="24" customFormat="1" x14ac:dyDescent="0.25">
      <c r="B132" s="22"/>
      <c r="C132" s="29"/>
      <c r="D132" s="30"/>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c r="IR132" s="22"/>
      <c r="IS132" s="22"/>
      <c r="IT132" s="22"/>
      <c r="IU132" s="22"/>
      <c r="IV132" s="22"/>
    </row>
    <row r="133" spans="2:256" s="24" customFormat="1" x14ac:dyDescent="0.25">
      <c r="B133" s="22"/>
      <c r="C133" s="29"/>
      <c r="D133" s="30"/>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c r="IV133" s="22"/>
    </row>
    <row r="134" spans="2:256" s="24" customFormat="1" x14ac:dyDescent="0.25">
      <c r="B134" s="22"/>
      <c r="C134" s="29"/>
      <c r="D134" s="30"/>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c r="EA134" s="22"/>
      <c r="EB134" s="22"/>
      <c r="EC134" s="22"/>
      <c r="ED134" s="22"/>
      <c r="EE134" s="22"/>
      <c r="EF134" s="22"/>
      <c r="EG134" s="22"/>
      <c r="EH134" s="22"/>
      <c r="EI134" s="22"/>
      <c r="EJ134" s="22"/>
      <c r="EK134" s="22"/>
      <c r="EL134" s="22"/>
      <c r="EM134" s="22"/>
      <c r="EN134" s="22"/>
      <c r="EO134" s="22"/>
      <c r="EP134" s="22"/>
      <c r="EQ134" s="22"/>
      <c r="ER134" s="22"/>
      <c r="ES134" s="22"/>
      <c r="ET134" s="22"/>
      <c r="EU134" s="22"/>
      <c r="EV134" s="22"/>
      <c r="EW134" s="22"/>
      <c r="EX134" s="22"/>
      <c r="EY134" s="22"/>
      <c r="EZ134" s="22"/>
      <c r="FA134" s="22"/>
      <c r="FB134" s="22"/>
      <c r="FC134" s="22"/>
      <c r="FD134" s="22"/>
      <c r="FE134" s="22"/>
      <c r="FF134" s="22"/>
      <c r="FG134" s="22"/>
      <c r="FH134" s="22"/>
      <c r="FI134" s="22"/>
      <c r="FJ134" s="22"/>
      <c r="FK134" s="22"/>
      <c r="FL134" s="22"/>
      <c r="FM134" s="22"/>
      <c r="FN134" s="22"/>
      <c r="FO134" s="22"/>
      <c r="FP134" s="22"/>
      <c r="FQ134" s="22"/>
      <c r="FR134" s="22"/>
      <c r="FS134" s="22"/>
      <c r="FT134" s="22"/>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2"/>
      <c r="GR134" s="22"/>
      <c r="GS134" s="22"/>
      <c r="GT134" s="22"/>
      <c r="GU134" s="22"/>
      <c r="GV134" s="22"/>
      <c r="GW134" s="22"/>
      <c r="GX134" s="22"/>
      <c r="GY134" s="22"/>
      <c r="GZ134" s="22"/>
      <c r="HA134" s="22"/>
      <c r="HB134" s="22"/>
      <c r="HC134" s="22"/>
      <c r="HD134" s="22"/>
      <c r="HE134" s="22"/>
      <c r="HF134" s="22"/>
      <c r="HG134" s="22"/>
      <c r="HH134" s="22"/>
      <c r="HI134" s="22"/>
      <c r="HJ134" s="22"/>
      <c r="HK134" s="22"/>
      <c r="HL134" s="22"/>
      <c r="HM134" s="22"/>
      <c r="HN134" s="22"/>
      <c r="HO134" s="22"/>
      <c r="HP134" s="22"/>
      <c r="HQ134" s="22"/>
      <c r="HR134" s="22"/>
      <c r="HS134" s="22"/>
      <c r="HT134" s="22"/>
      <c r="HU134" s="22"/>
      <c r="HV134" s="22"/>
      <c r="HW134" s="22"/>
      <c r="HX134" s="22"/>
      <c r="HY134" s="22"/>
      <c r="HZ134" s="22"/>
      <c r="IA134" s="22"/>
      <c r="IB134" s="22"/>
      <c r="IC134" s="22"/>
      <c r="ID134" s="22"/>
      <c r="IE134" s="22"/>
      <c r="IF134" s="22"/>
      <c r="IG134" s="22"/>
      <c r="IH134" s="22"/>
      <c r="II134" s="22"/>
      <c r="IJ134" s="22"/>
      <c r="IK134" s="22"/>
      <c r="IL134" s="22"/>
      <c r="IM134" s="22"/>
      <c r="IN134" s="22"/>
      <c r="IO134" s="22"/>
      <c r="IP134" s="22"/>
      <c r="IQ134" s="22"/>
      <c r="IR134" s="22"/>
      <c r="IS134" s="22"/>
      <c r="IT134" s="22"/>
      <c r="IU134" s="22"/>
      <c r="IV134" s="22"/>
    </row>
    <row r="135" spans="2:256" s="24" customFormat="1" x14ac:dyDescent="0.25">
      <c r="B135" s="22"/>
      <c r="C135" s="29"/>
      <c r="D135" s="30"/>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c r="IR135" s="22"/>
      <c r="IS135" s="22"/>
      <c r="IT135" s="22"/>
      <c r="IU135" s="22"/>
      <c r="IV135" s="22"/>
    </row>
    <row r="136" spans="2:256" s="24" customFormat="1" x14ac:dyDescent="0.25">
      <c r="B136" s="22"/>
      <c r="C136" s="29"/>
      <c r="D136" s="30"/>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c r="EA136" s="22"/>
      <c r="EB136" s="22"/>
      <c r="EC136" s="22"/>
      <c r="ED136" s="22"/>
      <c r="EE136" s="22"/>
      <c r="EF136" s="22"/>
      <c r="EG136" s="22"/>
      <c r="EH136" s="22"/>
      <c r="EI136" s="22"/>
      <c r="EJ136" s="22"/>
      <c r="EK136" s="22"/>
      <c r="EL136" s="22"/>
      <c r="EM136" s="22"/>
      <c r="EN136" s="22"/>
      <c r="EO136" s="22"/>
      <c r="EP136" s="22"/>
      <c r="EQ136" s="22"/>
      <c r="ER136" s="22"/>
      <c r="ES136" s="22"/>
      <c r="ET136" s="22"/>
      <c r="EU136" s="22"/>
      <c r="EV136" s="22"/>
      <c r="EW136" s="22"/>
      <c r="EX136" s="22"/>
      <c r="EY136" s="22"/>
      <c r="EZ136" s="22"/>
      <c r="FA136" s="22"/>
      <c r="FB136" s="22"/>
      <c r="FC136" s="22"/>
      <c r="FD136" s="22"/>
      <c r="FE136" s="22"/>
      <c r="FF136" s="22"/>
      <c r="FG136" s="22"/>
      <c r="FH136" s="22"/>
      <c r="FI136" s="22"/>
      <c r="FJ136" s="22"/>
      <c r="FK136" s="22"/>
      <c r="FL136" s="22"/>
      <c r="FM136" s="22"/>
      <c r="FN136" s="22"/>
      <c r="FO136" s="22"/>
      <c r="FP136" s="22"/>
      <c r="FQ136" s="22"/>
      <c r="FR136" s="22"/>
      <c r="FS136" s="22"/>
      <c r="FT136" s="22"/>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2"/>
      <c r="GR136" s="22"/>
      <c r="GS136" s="22"/>
      <c r="GT136" s="22"/>
      <c r="GU136" s="22"/>
      <c r="GV136" s="22"/>
      <c r="GW136" s="22"/>
      <c r="GX136" s="22"/>
      <c r="GY136" s="22"/>
      <c r="GZ136" s="22"/>
      <c r="HA136" s="22"/>
      <c r="HB136" s="22"/>
      <c r="HC136" s="22"/>
      <c r="HD136" s="22"/>
      <c r="HE136" s="22"/>
      <c r="HF136" s="22"/>
      <c r="HG136" s="22"/>
      <c r="HH136" s="22"/>
      <c r="HI136" s="22"/>
      <c r="HJ136" s="22"/>
      <c r="HK136" s="22"/>
      <c r="HL136" s="22"/>
      <c r="HM136" s="22"/>
      <c r="HN136" s="22"/>
      <c r="HO136" s="22"/>
      <c r="HP136" s="22"/>
      <c r="HQ136" s="22"/>
      <c r="HR136" s="22"/>
      <c r="HS136" s="22"/>
      <c r="HT136" s="22"/>
      <c r="HU136" s="22"/>
      <c r="HV136" s="22"/>
      <c r="HW136" s="22"/>
      <c r="HX136" s="22"/>
      <c r="HY136" s="22"/>
      <c r="HZ136" s="22"/>
      <c r="IA136" s="22"/>
      <c r="IB136" s="22"/>
      <c r="IC136" s="22"/>
      <c r="ID136" s="22"/>
      <c r="IE136" s="22"/>
      <c r="IF136" s="22"/>
      <c r="IG136" s="22"/>
      <c r="IH136" s="22"/>
      <c r="II136" s="22"/>
      <c r="IJ136" s="22"/>
      <c r="IK136" s="22"/>
      <c r="IL136" s="22"/>
      <c r="IM136" s="22"/>
      <c r="IN136" s="22"/>
      <c r="IO136" s="22"/>
      <c r="IP136" s="22"/>
      <c r="IQ136" s="22"/>
      <c r="IR136" s="22"/>
      <c r="IS136" s="22"/>
      <c r="IT136" s="22"/>
      <c r="IU136" s="22"/>
      <c r="IV136" s="22"/>
    </row>
    <row r="137" spans="2:256" s="24" customFormat="1" x14ac:dyDescent="0.25">
      <c r="B137" s="22"/>
      <c r="C137" s="29"/>
      <c r="D137" s="30"/>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c r="FP137" s="22"/>
      <c r="FQ137" s="22"/>
      <c r="FR137" s="22"/>
      <c r="FS137" s="22"/>
      <c r="FT137" s="22"/>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2"/>
      <c r="GR137" s="22"/>
      <c r="GS137" s="22"/>
      <c r="GT137" s="22"/>
      <c r="GU137" s="22"/>
      <c r="GV137" s="22"/>
      <c r="GW137" s="22"/>
      <c r="GX137" s="22"/>
      <c r="GY137" s="22"/>
      <c r="GZ137" s="22"/>
      <c r="HA137" s="22"/>
      <c r="HB137" s="22"/>
      <c r="HC137" s="22"/>
      <c r="HD137" s="22"/>
      <c r="HE137" s="22"/>
      <c r="HF137" s="22"/>
      <c r="HG137" s="22"/>
      <c r="HH137" s="22"/>
      <c r="HI137" s="22"/>
      <c r="HJ137" s="22"/>
      <c r="HK137" s="22"/>
      <c r="HL137" s="22"/>
      <c r="HM137" s="22"/>
      <c r="HN137" s="22"/>
      <c r="HO137" s="22"/>
      <c r="HP137" s="22"/>
      <c r="HQ137" s="22"/>
      <c r="HR137" s="22"/>
      <c r="HS137" s="22"/>
      <c r="HT137" s="22"/>
      <c r="HU137" s="22"/>
      <c r="HV137" s="22"/>
      <c r="HW137" s="22"/>
      <c r="HX137" s="22"/>
      <c r="HY137" s="22"/>
      <c r="HZ137" s="22"/>
      <c r="IA137" s="22"/>
      <c r="IB137" s="22"/>
      <c r="IC137" s="22"/>
      <c r="ID137" s="22"/>
      <c r="IE137" s="22"/>
      <c r="IF137" s="22"/>
      <c r="IG137" s="22"/>
      <c r="IH137" s="22"/>
      <c r="II137" s="22"/>
      <c r="IJ137" s="22"/>
      <c r="IK137" s="22"/>
      <c r="IL137" s="22"/>
      <c r="IM137" s="22"/>
      <c r="IN137" s="22"/>
      <c r="IO137" s="22"/>
      <c r="IP137" s="22"/>
      <c r="IQ137" s="22"/>
      <c r="IR137" s="22"/>
      <c r="IS137" s="22"/>
      <c r="IT137" s="22"/>
      <c r="IU137" s="22"/>
      <c r="IV137" s="22"/>
    </row>
    <row r="138" spans="2:256" s="24" customFormat="1" x14ac:dyDescent="0.25">
      <c r="B138" s="22"/>
      <c r="C138" s="29"/>
      <c r="D138" s="30"/>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c r="IN138" s="22"/>
      <c r="IO138" s="22"/>
      <c r="IP138" s="22"/>
      <c r="IQ138" s="22"/>
      <c r="IR138" s="22"/>
      <c r="IS138" s="22"/>
      <c r="IT138" s="22"/>
      <c r="IU138" s="22"/>
      <c r="IV138" s="22"/>
    </row>
    <row r="139" spans="2:256" s="24" customFormat="1" x14ac:dyDescent="0.25">
      <c r="B139" s="22"/>
      <c r="C139" s="29"/>
      <c r="D139" s="30"/>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c r="FP139" s="22"/>
      <c r="FQ139" s="22"/>
      <c r="FR139" s="22"/>
      <c r="FS139" s="22"/>
      <c r="FT139" s="22"/>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2"/>
      <c r="GR139" s="22"/>
      <c r="GS139" s="22"/>
      <c r="GT139" s="22"/>
      <c r="GU139" s="22"/>
      <c r="GV139" s="22"/>
      <c r="GW139" s="22"/>
      <c r="GX139" s="22"/>
      <c r="GY139" s="22"/>
      <c r="GZ139" s="22"/>
      <c r="HA139" s="22"/>
      <c r="HB139" s="22"/>
      <c r="HC139" s="22"/>
      <c r="HD139" s="22"/>
      <c r="HE139" s="22"/>
      <c r="HF139" s="22"/>
      <c r="HG139" s="22"/>
      <c r="HH139" s="22"/>
      <c r="HI139" s="22"/>
      <c r="HJ139" s="22"/>
      <c r="HK139" s="22"/>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c r="IR139" s="22"/>
      <c r="IS139" s="22"/>
      <c r="IT139" s="22"/>
      <c r="IU139" s="22"/>
      <c r="IV139" s="22"/>
    </row>
    <row r="140" spans="2:256" s="24" customFormat="1" x14ac:dyDescent="0.25">
      <c r="B140" s="22"/>
      <c r="C140" s="29"/>
      <c r="D140" s="30"/>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c r="EA140" s="22"/>
      <c r="EB140" s="22"/>
      <c r="EC140" s="22"/>
      <c r="ED140" s="22"/>
      <c r="EE140" s="22"/>
      <c r="EF140" s="22"/>
      <c r="EG140" s="22"/>
      <c r="EH140" s="22"/>
      <c r="EI140" s="22"/>
      <c r="EJ140" s="22"/>
      <c r="EK140" s="22"/>
      <c r="EL140" s="22"/>
      <c r="EM140" s="22"/>
      <c r="EN140" s="22"/>
      <c r="EO140" s="22"/>
      <c r="EP140" s="22"/>
      <c r="EQ140" s="22"/>
      <c r="ER140" s="22"/>
      <c r="ES140" s="22"/>
      <c r="ET140" s="22"/>
      <c r="EU140" s="22"/>
      <c r="EV140" s="22"/>
      <c r="EW140" s="22"/>
      <c r="EX140" s="22"/>
      <c r="EY140" s="22"/>
      <c r="EZ140" s="22"/>
      <c r="FA140" s="22"/>
      <c r="FB140" s="22"/>
      <c r="FC140" s="22"/>
      <c r="FD140" s="22"/>
      <c r="FE140" s="22"/>
      <c r="FF140" s="22"/>
      <c r="FG140" s="22"/>
      <c r="FH140" s="22"/>
      <c r="FI140" s="22"/>
      <c r="FJ140" s="22"/>
      <c r="FK140" s="22"/>
      <c r="FL140" s="22"/>
      <c r="FM140" s="22"/>
      <c r="FN140" s="22"/>
      <c r="FO140" s="22"/>
      <c r="FP140" s="22"/>
      <c r="FQ140" s="22"/>
      <c r="FR140" s="22"/>
      <c r="FS140" s="22"/>
      <c r="FT140" s="22"/>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2"/>
      <c r="IA140" s="22"/>
      <c r="IB140" s="22"/>
      <c r="IC140" s="22"/>
      <c r="ID140" s="22"/>
      <c r="IE140" s="22"/>
      <c r="IF140" s="22"/>
      <c r="IG140" s="22"/>
      <c r="IH140" s="22"/>
      <c r="II140" s="22"/>
      <c r="IJ140" s="22"/>
      <c r="IK140" s="22"/>
      <c r="IL140" s="22"/>
      <c r="IM140" s="22"/>
      <c r="IN140" s="22"/>
      <c r="IO140" s="22"/>
      <c r="IP140" s="22"/>
      <c r="IQ140" s="22"/>
      <c r="IR140" s="22"/>
      <c r="IS140" s="22"/>
      <c r="IT140" s="22"/>
      <c r="IU140" s="22"/>
      <c r="IV140" s="22"/>
    </row>
    <row r="141" spans="2:256" s="24" customFormat="1" x14ac:dyDescent="0.25">
      <c r="B141" s="22"/>
      <c r="C141" s="29"/>
      <c r="D141" s="30"/>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c r="FP141" s="22"/>
      <c r="FQ141" s="22"/>
      <c r="FR141" s="22"/>
      <c r="FS141" s="22"/>
      <c r="FT141" s="22"/>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2"/>
      <c r="IA141" s="22"/>
      <c r="IB141" s="22"/>
      <c r="IC141" s="22"/>
      <c r="ID141" s="22"/>
      <c r="IE141" s="22"/>
      <c r="IF141" s="22"/>
      <c r="IG141" s="22"/>
      <c r="IH141" s="22"/>
      <c r="II141" s="22"/>
      <c r="IJ141" s="22"/>
      <c r="IK141" s="22"/>
      <c r="IL141" s="22"/>
      <c r="IM141" s="22"/>
      <c r="IN141" s="22"/>
      <c r="IO141" s="22"/>
      <c r="IP141" s="22"/>
      <c r="IQ141" s="22"/>
      <c r="IR141" s="22"/>
      <c r="IS141" s="22"/>
      <c r="IT141" s="22"/>
      <c r="IU141" s="22"/>
      <c r="IV141" s="22"/>
    </row>
    <row r="142" spans="2:256" s="24" customFormat="1" x14ac:dyDescent="0.25">
      <c r="B142" s="22"/>
      <c r="C142" s="29"/>
      <c r="D142" s="30"/>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c r="IM142" s="22"/>
      <c r="IN142" s="22"/>
      <c r="IO142" s="22"/>
      <c r="IP142" s="22"/>
      <c r="IQ142" s="22"/>
      <c r="IR142" s="22"/>
      <c r="IS142" s="22"/>
      <c r="IT142" s="22"/>
      <c r="IU142" s="22"/>
      <c r="IV142" s="22"/>
    </row>
    <row r="143" spans="2:256" s="24" customFormat="1" x14ac:dyDescent="0.25">
      <c r="B143" s="22"/>
      <c r="C143" s="29"/>
      <c r="D143" s="30"/>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c r="FP143" s="22"/>
      <c r="FQ143" s="22"/>
      <c r="FR143" s="22"/>
      <c r="FS143" s="22"/>
      <c r="FT143" s="22"/>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2"/>
      <c r="IA143" s="22"/>
      <c r="IB143" s="22"/>
      <c r="IC143" s="22"/>
      <c r="ID143" s="22"/>
      <c r="IE143" s="22"/>
      <c r="IF143" s="22"/>
      <c r="IG143" s="22"/>
      <c r="IH143" s="22"/>
      <c r="II143" s="22"/>
      <c r="IJ143" s="22"/>
      <c r="IK143" s="22"/>
      <c r="IL143" s="22"/>
      <c r="IM143" s="22"/>
      <c r="IN143" s="22"/>
      <c r="IO143" s="22"/>
      <c r="IP143" s="22"/>
      <c r="IQ143" s="22"/>
      <c r="IR143" s="22"/>
      <c r="IS143" s="22"/>
      <c r="IT143" s="22"/>
      <c r="IU143" s="22"/>
      <c r="IV143" s="22"/>
    </row>
    <row r="144" spans="2:256" s="24" customFormat="1" x14ac:dyDescent="0.25">
      <c r="B144" s="22"/>
      <c r="C144" s="29"/>
      <c r="D144" s="30"/>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c r="EA144" s="22"/>
      <c r="EB144" s="22"/>
      <c r="EC144" s="22"/>
      <c r="ED144" s="22"/>
      <c r="EE144" s="22"/>
      <c r="EF144" s="22"/>
      <c r="EG144" s="22"/>
      <c r="EH144" s="22"/>
      <c r="EI144" s="22"/>
      <c r="EJ144" s="22"/>
      <c r="EK144" s="22"/>
      <c r="EL144" s="22"/>
      <c r="EM144" s="22"/>
      <c r="EN144" s="22"/>
      <c r="EO144" s="22"/>
      <c r="EP144" s="22"/>
      <c r="EQ144" s="22"/>
      <c r="ER144" s="22"/>
      <c r="ES144" s="22"/>
      <c r="ET144" s="22"/>
      <c r="EU144" s="22"/>
      <c r="EV144" s="22"/>
      <c r="EW144" s="22"/>
      <c r="EX144" s="22"/>
      <c r="EY144" s="22"/>
      <c r="EZ144" s="22"/>
      <c r="FA144" s="22"/>
      <c r="FB144" s="22"/>
      <c r="FC144" s="22"/>
      <c r="FD144" s="22"/>
      <c r="FE144" s="22"/>
      <c r="FF144" s="22"/>
      <c r="FG144" s="22"/>
      <c r="FH144" s="22"/>
      <c r="FI144" s="22"/>
      <c r="FJ144" s="22"/>
      <c r="FK144" s="22"/>
      <c r="FL144" s="22"/>
      <c r="FM144" s="22"/>
      <c r="FN144" s="22"/>
      <c r="FO144" s="22"/>
      <c r="FP144" s="22"/>
      <c r="FQ144" s="22"/>
      <c r="FR144" s="22"/>
      <c r="FS144" s="22"/>
      <c r="FT144" s="22"/>
      <c r="FU144" s="22"/>
      <c r="FV144" s="22"/>
      <c r="FW144" s="22"/>
      <c r="FX144" s="22"/>
      <c r="FY144" s="22"/>
      <c r="FZ144" s="22"/>
      <c r="GA144" s="2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2"/>
      <c r="IA144" s="22"/>
      <c r="IB144" s="22"/>
      <c r="IC144" s="22"/>
      <c r="ID144" s="22"/>
      <c r="IE144" s="22"/>
      <c r="IF144" s="22"/>
      <c r="IG144" s="22"/>
      <c r="IH144" s="22"/>
      <c r="II144" s="22"/>
      <c r="IJ144" s="22"/>
      <c r="IK144" s="22"/>
      <c r="IL144" s="22"/>
      <c r="IM144" s="22"/>
      <c r="IN144" s="22"/>
      <c r="IO144" s="22"/>
      <c r="IP144" s="22"/>
      <c r="IQ144" s="22"/>
      <c r="IR144" s="22"/>
      <c r="IS144" s="22"/>
      <c r="IT144" s="22"/>
      <c r="IU144" s="22"/>
      <c r="IV144" s="22"/>
    </row>
    <row r="145" spans="2:256" s="24" customFormat="1" x14ac:dyDescent="0.25">
      <c r="B145" s="22"/>
      <c r="C145" s="29"/>
      <c r="D145" s="30"/>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2"/>
      <c r="GR145" s="22"/>
      <c r="GS145" s="22"/>
      <c r="GT145" s="22"/>
      <c r="GU145" s="22"/>
      <c r="GV145" s="22"/>
      <c r="GW145" s="22"/>
      <c r="GX145" s="22"/>
      <c r="GY145" s="22"/>
      <c r="GZ145" s="22"/>
      <c r="HA145" s="22"/>
      <c r="HB145" s="22"/>
      <c r="HC145" s="22"/>
      <c r="HD145" s="22"/>
      <c r="HE145" s="22"/>
      <c r="HF145" s="22"/>
      <c r="HG145" s="22"/>
      <c r="HH145" s="22"/>
      <c r="HI145" s="22"/>
      <c r="HJ145" s="22"/>
      <c r="HK145" s="22"/>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c r="IN145" s="22"/>
      <c r="IO145" s="22"/>
      <c r="IP145" s="22"/>
      <c r="IQ145" s="22"/>
      <c r="IR145" s="22"/>
      <c r="IS145" s="22"/>
      <c r="IT145" s="22"/>
      <c r="IU145" s="22"/>
      <c r="IV145" s="22"/>
    </row>
    <row r="146" spans="2:256" s="24" customFormat="1" x14ac:dyDescent="0.25">
      <c r="B146" s="22"/>
      <c r="C146" s="29"/>
      <c r="D146" s="30"/>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c r="ED146" s="22"/>
      <c r="EE146" s="22"/>
      <c r="EF146" s="22"/>
      <c r="EG146" s="22"/>
      <c r="EH146" s="22"/>
      <c r="EI146" s="22"/>
      <c r="EJ146" s="22"/>
      <c r="EK146" s="22"/>
      <c r="EL146" s="22"/>
      <c r="EM146" s="22"/>
      <c r="EN146" s="22"/>
      <c r="EO146" s="22"/>
      <c r="EP146" s="22"/>
      <c r="EQ146" s="22"/>
      <c r="ER146" s="22"/>
      <c r="ES146" s="22"/>
      <c r="ET146" s="22"/>
      <c r="EU146" s="22"/>
      <c r="EV146" s="22"/>
      <c r="EW146" s="22"/>
      <c r="EX146" s="22"/>
      <c r="EY146" s="22"/>
      <c r="EZ146" s="22"/>
      <c r="FA146" s="22"/>
      <c r="FB146" s="22"/>
      <c r="FC146" s="22"/>
      <c r="FD146" s="22"/>
      <c r="FE146" s="22"/>
      <c r="FF146" s="22"/>
      <c r="FG146" s="22"/>
      <c r="FH146" s="22"/>
      <c r="FI146" s="22"/>
      <c r="FJ146" s="22"/>
      <c r="FK146" s="22"/>
      <c r="FL146" s="22"/>
      <c r="FM146" s="22"/>
      <c r="FN146" s="22"/>
      <c r="FO146" s="22"/>
      <c r="FP146" s="22"/>
      <c r="FQ146" s="22"/>
      <c r="FR146" s="22"/>
      <c r="FS146" s="22"/>
      <c r="FT146" s="22"/>
      <c r="FU146" s="22"/>
      <c r="FV146" s="22"/>
      <c r="FW146" s="22"/>
      <c r="FX146" s="22"/>
      <c r="FY146" s="22"/>
      <c r="FZ146" s="22"/>
      <c r="GA146" s="22"/>
      <c r="GB146" s="22"/>
      <c r="GC146" s="22"/>
      <c r="GD146" s="22"/>
      <c r="GE146" s="22"/>
      <c r="GF146" s="22"/>
      <c r="GG146" s="22"/>
      <c r="GH146" s="22"/>
      <c r="GI146" s="22"/>
      <c r="GJ146" s="22"/>
      <c r="GK146" s="22"/>
      <c r="GL146" s="22"/>
      <c r="GM146" s="22"/>
      <c r="GN146" s="22"/>
      <c r="GO146" s="22"/>
      <c r="GP146" s="22"/>
      <c r="GQ146" s="22"/>
      <c r="GR146" s="22"/>
      <c r="GS146" s="22"/>
      <c r="GT146" s="22"/>
      <c r="GU146" s="22"/>
      <c r="GV146" s="22"/>
      <c r="GW146" s="22"/>
      <c r="GX146" s="22"/>
      <c r="GY146" s="22"/>
      <c r="GZ146" s="22"/>
      <c r="HA146" s="22"/>
      <c r="HB146" s="22"/>
      <c r="HC146" s="22"/>
      <c r="HD146" s="22"/>
      <c r="HE146" s="22"/>
      <c r="HF146" s="22"/>
      <c r="HG146" s="22"/>
      <c r="HH146" s="22"/>
      <c r="HI146" s="22"/>
      <c r="HJ146" s="22"/>
      <c r="HK146" s="22"/>
      <c r="HL146" s="22"/>
      <c r="HM146" s="22"/>
      <c r="HN146" s="22"/>
      <c r="HO146" s="22"/>
      <c r="HP146" s="22"/>
      <c r="HQ146" s="22"/>
      <c r="HR146" s="22"/>
      <c r="HS146" s="22"/>
      <c r="HT146" s="22"/>
      <c r="HU146" s="22"/>
      <c r="HV146" s="22"/>
      <c r="HW146" s="22"/>
      <c r="HX146" s="22"/>
      <c r="HY146" s="22"/>
      <c r="HZ146" s="22"/>
      <c r="IA146" s="22"/>
      <c r="IB146" s="22"/>
      <c r="IC146" s="22"/>
      <c r="ID146" s="22"/>
      <c r="IE146" s="22"/>
      <c r="IF146" s="22"/>
      <c r="IG146" s="22"/>
      <c r="IH146" s="22"/>
      <c r="II146" s="22"/>
      <c r="IJ146" s="22"/>
      <c r="IK146" s="22"/>
      <c r="IL146" s="22"/>
      <c r="IM146" s="22"/>
      <c r="IN146" s="22"/>
      <c r="IO146" s="22"/>
      <c r="IP146" s="22"/>
      <c r="IQ146" s="22"/>
      <c r="IR146" s="22"/>
      <c r="IS146" s="22"/>
      <c r="IT146" s="22"/>
      <c r="IU146" s="22"/>
      <c r="IV146" s="22"/>
    </row>
    <row r="147" spans="2:256" s="24" customFormat="1" x14ac:dyDescent="0.25">
      <c r="B147" s="22"/>
      <c r="C147" s="29"/>
      <c r="D147" s="30"/>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row>
    <row r="148" spans="2:256" s="24" customFormat="1" x14ac:dyDescent="0.25">
      <c r="B148" s="22"/>
      <c r="C148" s="29"/>
      <c r="D148" s="30"/>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c r="ED148" s="22"/>
      <c r="EE148" s="22"/>
      <c r="EF148" s="22"/>
      <c r="EG148" s="22"/>
      <c r="EH148" s="22"/>
      <c r="EI148" s="22"/>
      <c r="EJ148" s="22"/>
      <c r="EK148" s="22"/>
      <c r="EL148" s="22"/>
      <c r="EM148" s="22"/>
      <c r="EN148" s="22"/>
      <c r="EO148" s="22"/>
      <c r="EP148" s="22"/>
      <c r="EQ148" s="22"/>
      <c r="ER148" s="22"/>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c r="IM148" s="22"/>
      <c r="IN148" s="22"/>
      <c r="IO148" s="22"/>
      <c r="IP148" s="22"/>
      <c r="IQ148" s="22"/>
      <c r="IR148" s="22"/>
      <c r="IS148" s="22"/>
      <c r="IT148" s="22"/>
      <c r="IU148" s="22"/>
      <c r="IV148" s="22"/>
    </row>
    <row r="149" spans="2:256" s="24" customFormat="1" x14ac:dyDescent="0.25">
      <c r="B149" s="22"/>
      <c r="C149" s="29"/>
      <c r="D149" s="30"/>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c r="IN149" s="22"/>
      <c r="IO149" s="22"/>
      <c r="IP149" s="22"/>
      <c r="IQ149" s="22"/>
      <c r="IR149" s="22"/>
      <c r="IS149" s="22"/>
      <c r="IT149" s="22"/>
      <c r="IU149" s="22"/>
      <c r="IV149" s="22"/>
    </row>
    <row r="150" spans="2:256" s="24" customFormat="1" x14ac:dyDescent="0.25">
      <c r="B150" s="22"/>
      <c r="C150" s="29"/>
      <c r="D150" s="30"/>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c r="IN150" s="22"/>
      <c r="IO150" s="22"/>
      <c r="IP150" s="22"/>
      <c r="IQ150" s="22"/>
      <c r="IR150" s="22"/>
      <c r="IS150" s="22"/>
      <c r="IT150" s="22"/>
      <c r="IU150" s="22"/>
      <c r="IV150" s="22"/>
    </row>
    <row r="151" spans="2:256" s="24" customFormat="1" x14ac:dyDescent="0.25">
      <c r="B151" s="22"/>
      <c r="C151" s="29"/>
      <c r="D151" s="30"/>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c r="IU151" s="22"/>
      <c r="IV151" s="22"/>
    </row>
    <row r="152" spans="2:256" s="24" customFormat="1" x14ac:dyDescent="0.25">
      <c r="B152" s="22"/>
      <c r="C152" s="29"/>
      <c r="D152" s="30"/>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c r="ED152" s="22"/>
      <c r="EE152" s="22"/>
      <c r="EF152" s="22"/>
      <c r="EG152" s="22"/>
      <c r="EH152" s="22"/>
      <c r="EI152" s="22"/>
      <c r="EJ152" s="22"/>
      <c r="EK152" s="22"/>
      <c r="EL152" s="22"/>
      <c r="EM152" s="22"/>
      <c r="EN152" s="22"/>
      <c r="EO152" s="22"/>
      <c r="EP152" s="22"/>
      <c r="EQ152" s="22"/>
      <c r="ER152" s="22"/>
      <c r="ES152" s="22"/>
      <c r="ET152" s="22"/>
      <c r="EU152" s="22"/>
      <c r="EV152" s="22"/>
      <c r="EW152" s="22"/>
      <c r="EX152" s="22"/>
      <c r="EY152" s="22"/>
      <c r="EZ152" s="22"/>
      <c r="FA152" s="22"/>
      <c r="FB152" s="22"/>
      <c r="FC152" s="22"/>
      <c r="FD152" s="22"/>
      <c r="FE152" s="22"/>
      <c r="FF152" s="22"/>
      <c r="FG152" s="22"/>
      <c r="FH152" s="22"/>
      <c r="FI152" s="22"/>
      <c r="FJ152" s="22"/>
      <c r="FK152" s="22"/>
      <c r="FL152" s="22"/>
      <c r="FM152" s="22"/>
      <c r="FN152" s="22"/>
      <c r="FO152" s="22"/>
      <c r="FP152" s="22"/>
      <c r="FQ152" s="22"/>
      <c r="FR152" s="22"/>
      <c r="FS152" s="22"/>
      <c r="FT152" s="22"/>
      <c r="FU152" s="22"/>
      <c r="FV152" s="22"/>
      <c r="FW152" s="22"/>
      <c r="FX152" s="22"/>
      <c r="FY152" s="22"/>
      <c r="FZ152" s="22"/>
      <c r="GA152" s="22"/>
      <c r="GB152" s="22"/>
      <c r="GC152" s="22"/>
      <c r="GD152" s="22"/>
      <c r="GE152" s="22"/>
      <c r="GF152" s="22"/>
      <c r="GG152" s="22"/>
      <c r="GH152" s="22"/>
      <c r="GI152" s="22"/>
      <c r="GJ152" s="22"/>
      <c r="GK152" s="22"/>
      <c r="GL152" s="22"/>
      <c r="GM152" s="22"/>
      <c r="GN152" s="22"/>
      <c r="GO152" s="22"/>
      <c r="GP152" s="22"/>
      <c r="GQ152" s="22"/>
      <c r="GR152" s="22"/>
      <c r="GS152" s="22"/>
      <c r="GT152" s="22"/>
      <c r="GU152" s="22"/>
      <c r="GV152" s="22"/>
      <c r="GW152" s="22"/>
      <c r="GX152" s="22"/>
      <c r="GY152" s="22"/>
      <c r="GZ152" s="22"/>
      <c r="HA152" s="22"/>
      <c r="HB152" s="22"/>
      <c r="HC152" s="22"/>
      <c r="HD152" s="22"/>
      <c r="HE152" s="22"/>
      <c r="HF152" s="22"/>
      <c r="HG152" s="22"/>
      <c r="HH152" s="22"/>
      <c r="HI152" s="22"/>
      <c r="HJ152" s="22"/>
      <c r="HK152" s="22"/>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c r="IN152" s="22"/>
      <c r="IO152" s="22"/>
      <c r="IP152" s="22"/>
      <c r="IQ152" s="22"/>
      <c r="IR152" s="22"/>
      <c r="IS152" s="22"/>
      <c r="IT152" s="22"/>
      <c r="IU152" s="22"/>
      <c r="IV152" s="22"/>
    </row>
    <row r="153" spans="2:256" s="24" customFormat="1" x14ac:dyDescent="0.25">
      <c r="B153" s="22"/>
      <c r="C153" s="29"/>
      <c r="D153" s="30"/>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c r="FP153" s="22"/>
      <c r="FQ153" s="22"/>
      <c r="FR153" s="22"/>
      <c r="FS153" s="22"/>
      <c r="FT153" s="22"/>
      <c r="FU153" s="22"/>
      <c r="FV153" s="22"/>
      <c r="FW153" s="22"/>
      <c r="FX153" s="22"/>
      <c r="FY153" s="22"/>
      <c r="FZ153" s="22"/>
      <c r="GA153" s="22"/>
      <c r="GB153" s="22"/>
      <c r="GC153" s="22"/>
      <c r="GD153" s="22"/>
      <c r="GE153" s="22"/>
      <c r="GF153" s="22"/>
      <c r="GG153" s="22"/>
      <c r="GH153" s="22"/>
      <c r="GI153" s="22"/>
      <c r="GJ153" s="22"/>
      <c r="GK153" s="22"/>
      <c r="GL153" s="22"/>
      <c r="GM153" s="22"/>
      <c r="GN153" s="22"/>
      <c r="GO153" s="22"/>
      <c r="GP153" s="22"/>
      <c r="GQ153" s="22"/>
      <c r="GR153" s="22"/>
      <c r="GS153" s="22"/>
      <c r="GT153" s="22"/>
      <c r="GU153" s="22"/>
      <c r="GV153" s="22"/>
      <c r="GW153" s="22"/>
      <c r="GX153" s="22"/>
      <c r="GY153" s="22"/>
      <c r="GZ153" s="22"/>
      <c r="HA153" s="22"/>
      <c r="HB153" s="22"/>
      <c r="HC153" s="22"/>
      <c r="HD153" s="22"/>
      <c r="HE153" s="22"/>
      <c r="HF153" s="22"/>
      <c r="HG153" s="22"/>
      <c r="HH153" s="22"/>
      <c r="HI153" s="22"/>
      <c r="HJ153" s="22"/>
      <c r="HK153" s="22"/>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row>
    <row r="154" spans="2:256" s="24" customFormat="1" x14ac:dyDescent="0.25">
      <c r="B154" s="22"/>
      <c r="C154" s="29"/>
      <c r="D154" s="30"/>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c r="IV154" s="22"/>
    </row>
    <row r="155" spans="2:256" s="24" customFormat="1" x14ac:dyDescent="0.25">
      <c r="B155" s="22"/>
      <c r="C155" s="29"/>
      <c r="D155" s="30"/>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row>
    <row r="156" spans="2:256" s="24" customFormat="1" x14ac:dyDescent="0.25">
      <c r="B156" s="22"/>
      <c r="C156" s="29"/>
      <c r="D156" s="30"/>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c r="EA156" s="22"/>
      <c r="EB156" s="22"/>
      <c r="EC156" s="22"/>
      <c r="ED156" s="22"/>
      <c r="EE156" s="22"/>
      <c r="EF156" s="22"/>
      <c r="EG156" s="22"/>
      <c r="EH156" s="22"/>
      <c r="EI156" s="22"/>
      <c r="EJ156" s="22"/>
      <c r="EK156" s="22"/>
      <c r="EL156" s="22"/>
      <c r="EM156" s="22"/>
      <c r="EN156" s="22"/>
      <c r="EO156" s="22"/>
      <c r="EP156" s="22"/>
      <c r="EQ156" s="22"/>
      <c r="ER156" s="22"/>
      <c r="ES156" s="22"/>
      <c r="ET156" s="22"/>
      <c r="EU156" s="22"/>
      <c r="EV156" s="22"/>
      <c r="EW156" s="22"/>
      <c r="EX156" s="22"/>
      <c r="EY156" s="22"/>
      <c r="EZ156" s="22"/>
      <c r="FA156" s="22"/>
      <c r="FB156" s="22"/>
      <c r="FC156" s="22"/>
      <c r="FD156" s="22"/>
      <c r="FE156" s="22"/>
      <c r="FF156" s="22"/>
      <c r="FG156" s="22"/>
      <c r="FH156" s="22"/>
      <c r="FI156" s="22"/>
      <c r="FJ156" s="22"/>
      <c r="FK156" s="22"/>
      <c r="FL156" s="22"/>
      <c r="FM156" s="22"/>
      <c r="FN156" s="22"/>
      <c r="FO156" s="22"/>
      <c r="FP156" s="22"/>
      <c r="FQ156" s="22"/>
      <c r="FR156" s="22"/>
      <c r="FS156" s="22"/>
      <c r="FT156" s="22"/>
      <c r="FU156" s="22"/>
      <c r="FV156" s="22"/>
      <c r="FW156" s="22"/>
      <c r="FX156" s="22"/>
      <c r="FY156" s="22"/>
      <c r="FZ156" s="22"/>
      <c r="GA156" s="22"/>
      <c r="GB156" s="22"/>
      <c r="GC156" s="22"/>
      <c r="GD156" s="22"/>
      <c r="GE156" s="22"/>
      <c r="GF156" s="22"/>
      <c r="GG156" s="22"/>
      <c r="GH156" s="22"/>
      <c r="GI156" s="22"/>
      <c r="GJ156" s="22"/>
      <c r="GK156" s="22"/>
      <c r="GL156" s="22"/>
      <c r="GM156" s="22"/>
      <c r="GN156" s="22"/>
      <c r="GO156" s="22"/>
      <c r="GP156" s="22"/>
      <c r="GQ156" s="22"/>
      <c r="GR156" s="22"/>
      <c r="GS156" s="22"/>
      <c r="GT156" s="22"/>
      <c r="GU156" s="22"/>
      <c r="GV156" s="22"/>
      <c r="GW156" s="22"/>
      <c r="GX156" s="22"/>
      <c r="GY156" s="22"/>
      <c r="GZ156" s="22"/>
      <c r="HA156" s="22"/>
      <c r="HB156" s="22"/>
      <c r="HC156" s="22"/>
      <c r="HD156" s="22"/>
      <c r="HE156" s="22"/>
      <c r="HF156" s="22"/>
      <c r="HG156" s="22"/>
      <c r="HH156" s="22"/>
      <c r="HI156" s="22"/>
      <c r="HJ156" s="22"/>
      <c r="HK156" s="22"/>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row>
    <row r="157" spans="2:256" s="24" customFormat="1" x14ac:dyDescent="0.25">
      <c r="B157" s="22"/>
      <c r="C157" s="29"/>
      <c r="D157" s="30"/>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c r="FP157" s="22"/>
      <c r="FQ157" s="22"/>
      <c r="FR157" s="22"/>
      <c r="FS157" s="22"/>
      <c r="FT157" s="22"/>
      <c r="FU157" s="22"/>
      <c r="FV157" s="22"/>
      <c r="FW157" s="22"/>
      <c r="FX157" s="22"/>
      <c r="FY157" s="22"/>
      <c r="FZ157" s="22"/>
      <c r="GA157" s="22"/>
      <c r="GB157" s="22"/>
      <c r="GC157" s="22"/>
      <c r="GD157" s="22"/>
      <c r="GE157" s="22"/>
      <c r="GF157" s="22"/>
      <c r="GG157" s="22"/>
      <c r="GH157" s="22"/>
      <c r="GI157" s="22"/>
      <c r="GJ157" s="22"/>
      <c r="GK157" s="22"/>
      <c r="GL157" s="22"/>
      <c r="GM157" s="22"/>
      <c r="GN157" s="22"/>
      <c r="GO157" s="22"/>
      <c r="GP157" s="22"/>
      <c r="GQ157" s="22"/>
      <c r="GR157" s="22"/>
      <c r="GS157" s="22"/>
      <c r="GT157" s="22"/>
      <c r="GU157" s="22"/>
      <c r="GV157" s="22"/>
      <c r="GW157" s="22"/>
      <c r="GX157" s="22"/>
      <c r="GY157" s="22"/>
      <c r="GZ157" s="22"/>
      <c r="HA157" s="22"/>
      <c r="HB157" s="22"/>
      <c r="HC157" s="22"/>
      <c r="HD157" s="22"/>
      <c r="HE157" s="22"/>
      <c r="HF157" s="22"/>
      <c r="HG157" s="22"/>
      <c r="HH157" s="22"/>
      <c r="HI157" s="22"/>
      <c r="HJ157" s="22"/>
      <c r="HK157" s="22"/>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row>
    <row r="158" spans="2:256" s="24" customFormat="1" x14ac:dyDescent="0.25">
      <c r="B158" s="22"/>
      <c r="C158" s="29"/>
      <c r="D158" s="30"/>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EY158" s="22"/>
      <c r="EZ158" s="22"/>
      <c r="FA158" s="22"/>
      <c r="FB158" s="22"/>
      <c r="FC158" s="22"/>
      <c r="FD158" s="22"/>
      <c r="FE158" s="22"/>
      <c r="FF158" s="22"/>
      <c r="FG158" s="22"/>
      <c r="FH158" s="22"/>
      <c r="FI158" s="22"/>
      <c r="FJ158" s="22"/>
      <c r="FK158" s="22"/>
      <c r="FL158" s="22"/>
      <c r="FM158" s="22"/>
      <c r="FN158" s="22"/>
      <c r="FO158" s="22"/>
      <c r="FP158" s="22"/>
      <c r="FQ158" s="22"/>
      <c r="FR158" s="22"/>
      <c r="FS158" s="22"/>
      <c r="FT158" s="22"/>
      <c r="FU158" s="22"/>
      <c r="FV158" s="22"/>
      <c r="FW158" s="22"/>
      <c r="FX158" s="22"/>
      <c r="FY158" s="22"/>
      <c r="FZ158" s="22"/>
      <c r="GA158" s="22"/>
      <c r="GB158" s="22"/>
      <c r="GC158" s="22"/>
      <c r="GD158" s="22"/>
      <c r="GE158" s="22"/>
      <c r="GF158" s="22"/>
      <c r="GG158" s="22"/>
      <c r="GH158" s="22"/>
      <c r="GI158" s="22"/>
      <c r="GJ158" s="22"/>
      <c r="GK158" s="22"/>
      <c r="GL158" s="22"/>
      <c r="GM158" s="22"/>
      <c r="GN158" s="22"/>
      <c r="GO158" s="22"/>
      <c r="GP158" s="22"/>
      <c r="GQ158" s="22"/>
      <c r="GR158" s="22"/>
      <c r="GS158" s="22"/>
      <c r="GT158" s="22"/>
      <c r="GU158" s="22"/>
      <c r="GV158" s="22"/>
      <c r="GW158" s="22"/>
      <c r="GX158" s="22"/>
      <c r="GY158" s="22"/>
      <c r="GZ158" s="22"/>
      <c r="HA158" s="22"/>
      <c r="HB158" s="22"/>
      <c r="HC158" s="22"/>
      <c r="HD158" s="22"/>
      <c r="HE158" s="22"/>
      <c r="HF158" s="22"/>
      <c r="HG158" s="22"/>
      <c r="HH158" s="22"/>
      <c r="HI158" s="22"/>
      <c r="HJ158" s="22"/>
      <c r="HK158" s="22"/>
      <c r="HL158" s="22"/>
      <c r="HM158" s="22"/>
      <c r="HN158" s="22"/>
      <c r="HO158" s="22"/>
      <c r="HP158" s="22"/>
      <c r="HQ158" s="22"/>
      <c r="HR158" s="22"/>
      <c r="HS158" s="22"/>
      <c r="HT158" s="22"/>
      <c r="HU158" s="22"/>
      <c r="HV158" s="22"/>
      <c r="HW158" s="22"/>
      <c r="HX158" s="22"/>
      <c r="HY158" s="22"/>
      <c r="HZ158" s="22"/>
      <c r="IA158" s="22"/>
      <c r="IB158" s="22"/>
      <c r="IC158" s="22"/>
      <c r="ID158" s="22"/>
      <c r="IE158" s="22"/>
      <c r="IF158" s="22"/>
      <c r="IG158" s="22"/>
      <c r="IH158" s="22"/>
      <c r="II158" s="22"/>
      <c r="IJ158" s="22"/>
      <c r="IK158" s="22"/>
      <c r="IL158" s="22"/>
      <c r="IM158" s="22"/>
      <c r="IN158" s="22"/>
      <c r="IO158" s="22"/>
      <c r="IP158" s="22"/>
      <c r="IQ158" s="22"/>
      <c r="IR158" s="22"/>
      <c r="IS158" s="22"/>
      <c r="IT158" s="22"/>
      <c r="IU158" s="22"/>
      <c r="IV158" s="22"/>
    </row>
    <row r="159" spans="2:256" s="24" customFormat="1" x14ac:dyDescent="0.25">
      <c r="B159" s="22"/>
      <c r="C159" s="29"/>
      <c r="D159" s="30"/>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c r="IV159" s="22"/>
    </row>
    <row r="160" spans="2:256" s="24" customFormat="1" x14ac:dyDescent="0.25">
      <c r="B160" s="22"/>
      <c r="C160" s="29"/>
      <c r="D160" s="30"/>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c r="ED160" s="22"/>
      <c r="EE160" s="22"/>
      <c r="EF160" s="22"/>
      <c r="EG160" s="22"/>
      <c r="EH160" s="22"/>
      <c r="EI160" s="22"/>
      <c r="EJ160" s="22"/>
      <c r="EK160" s="22"/>
      <c r="EL160" s="22"/>
      <c r="EM160" s="22"/>
      <c r="EN160" s="22"/>
      <c r="EO160" s="22"/>
      <c r="EP160" s="22"/>
      <c r="EQ160" s="22"/>
      <c r="ER160" s="22"/>
      <c r="ES160" s="22"/>
      <c r="ET160" s="22"/>
      <c r="EU160" s="22"/>
      <c r="EV160" s="22"/>
      <c r="EW160" s="22"/>
      <c r="EX160" s="22"/>
      <c r="EY160" s="22"/>
      <c r="EZ160" s="22"/>
      <c r="FA160" s="22"/>
      <c r="FB160" s="22"/>
      <c r="FC160" s="22"/>
      <c r="FD160" s="22"/>
      <c r="FE160" s="22"/>
      <c r="FF160" s="22"/>
      <c r="FG160" s="22"/>
      <c r="FH160" s="22"/>
      <c r="FI160" s="22"/>
      <c r="FJ160" s="22"/>
      <c r="FK160" s="22"/>
      <c r="FL160" s="22"/>
      <c r="FM160" s="22"/>
      <c r="FN160" s="22"/>
      <c r="FO160" s="22"/>
      <c r="FP160" s="22"/>
      <c r="FQ160" s="22"/>
      <c r="FR160" s="22"/>
      <c r="FS160" s="22"/>
      <c r="FT160" s="22"/>
      <c r="FU160" s="22"/>
      <c r="FV160" s="22"/>
      <c r="FW160" s="22"/>
      <c r="FX160" s="22"/>
      <c r="FY160" s="22"/>
      <c r="FZ160" s="22"/>
      <c r="GA160" s="22"/>
      <c r="GB160" s="22"/>
      <c r="GC160" s="22"/>
      <c r="GD160" s="22"/>
      <c r="GE160" s="22"/>
      <c r="GF160" s="22"/>
      <c r="GG160" s="22"/>
      <c r="GH160" s="22"/>
      <c r="GI160" s="22"/>
      <c r="GJ160" s="22"/>
      <c r="GK160" s="22"/>
      <c r="GL160" s="22"/>
      <c r="GM160" s="22"/>
      <c r="GN160" s="22"/>
      <c r="GO160" s="22"/>
      <c r="GP160" s="22"/>
      <c r="GQ160" s="22"/>
      <c r="GR160" s="22"/>
      <c r="GS160" s="22"/>
      <c r="GT160" s="22"/>
      <c r="GU160" s="22"/>
      <c r="GV160" s="22"/>
      <c r="GW160" s="22"/>
      <c r="GX160" s="22"/>
      <c r="GY160" s="22"/>
      <c r="GZ160" s="22"/>
      <c r="HA160" s="22"/>
      <c r="HB160" s="22"/>
      <c r="HC160" s="22"/>
      <c r="HD160" s="22"/>
      <c r="HE160" s="22"/>
      <c r="HF160" s="22"/>
      <c r="HG160" s="22"/>
      <c r="HH160" s="22"/>
      <c r="HI160" s="22"/>
      <c r="HJ160" s="22"/>
      <c r="HK160" s="22"/>
      <c r="HL160" s="22"/>
      <c r="HM160" s="22"/>
      <c r="HN160" s="22"/>
      <c r="HO160" s="22"/>
      <c r="HP160" s="22"/>
      <c r="HQ160" s="22"/>
      <c r="HR160" s="22"/>
      <c r="HS160" s="22"/>
      <c r="HT160" s="22"/>
      <c r="HU160" s="22"/>
      <c r="HV160" s="22"/>
      <c r="HW160" s="22"/>
      <c r="HX160" s="22"/>
      <c r="HY160" s="22"/>
      <c r="HZ160" s="22"/>
      <c r="IA160" s="22"/>
      <c r="IB160" s="22"/>
      <c r="IC160" s="22"/>
      <c r="ID160" s="22"/>
      <c r="IE160" s="22"/>
      <c r="IF160" s="22"/>
      <c r="IG160" s="22"/>
      <c r="IH160" s="22"/>
      <c r="II160" s="22"/>
      <c r="IJ160" s="22"/>
      <c r="IK160" s="22"/>
      <c r="IL160" s="22"/>
      <c r="IM160" s="22"/>
      <c r="IN160" s="22"/>
      <c r="IO160" s="22"/>
      <c r="IP160" s="22"/>
      <c r="IQ160" s="22"/>
      <c r="IR160" s="22"/>
      <c r="IS160" s="22"/>
      <c r="IT160" s="22"/>
      <c r="IU160" s="22"/>
      <c r="IV160" s="22"/>
    </row>
    <row r="161" spans="2:256" s="24" customFormat="1" x14ac:dyDescent="0.25">
      <c r="B161" s="22"/>
      <c r="C161" s="29"/>
      <c r="D161" s="30"/>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c r="IV161" s="22"/>
    </row>
    <row r="162" spans="2:256" s="24" customFormat="1" x14ac:dyDescent="0.25">
      <c r="B162" s="22"/>
      <c r="C162" s="29"/>
      <c r="D162" s="30"/>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2"/>
      <c r="HN162" s="22"/>
      <c r="HO162" s="22"/>
      <c r="HP162" s="22"/>
      <c r="HQ162" s="22"/>
      <c r="HR162" s="22"/>
      <c r="HS162" s="22"/>
      <c r="HT162" s="22"/>
      <c r="HU162" s="22"/>
      <c r="HV162" s="22"/>
      <c r="HW162" s="22"/>
      <c r="HX162" s="22"/>
      <c r="HY162" s="22"/>
      <c r="HZ162" s="22"/>
      <c r="IA162" s="22"/>
      <c r="IB162" s="22"/>
      <c r="IC162" s="22"/>
      <c r="ID162" s="22"/>
      <c r="IE162" s="22"/>
      <c r="IF162" s="22"/>
      <c r="IG162" s="22"/>
      <c r="IH162" s="22"/>
      <c r="II162" s="22"/>
      <c r="IJ162" s="22"/>
      <c r="IK162" s="22"/>
      <c r="IL162" s="22"/>
      <c r="IM162" s="22"/>
      <c r="IN162" s="22"/>
      <c r="IO162" s="22"/>
      <c r="IP162" s="22"/>
      <c r="IQ162" s="22"/>
      <c r="IR162" s="22"/>
      <c r="IS162" s="22"/>
      <c r="IT162" s="22"/>
      <c r="IU162" s="22"/>
      <c r="IV162" s="22"/>
    </row>
    <row r="163" spans="2:256" s="24" customFormat="1" x14ac:dyDescent="0.25">
      <c r="B163" s="22"/>
      <c r="C163" s="29"/>
      <c r="D163" s="30"/>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c r="FP163" s="22"/>
      <c r="FQ163" s="22"/>
      <c r="FR163" s="22"/>
      <c r="FS163" s="22"/>
      <c r="FT163" s="22"/>
      <c r="FU163" s="22"/>
      <c r="FV163" s="22"/>
      <c r="FW163" s="22"/>
      <c r="FX163" s="22"/>
      <c r="FY163" s="22"/>
      <c r="FZ163" s="22"/>
      <c r="GA163" s="22"/>
      <c r="GB163" s="22"/>
      <c r="GC163" s="22"/>
      <c r="GD163" s="22"/>
      <c r="GE163" s="22"/>
      <c r="GF163" s="22"/>
      <c r="GG163" s="22"/>
      <c r="GH163" s="22"/>
      <c r="GI163" s="22"/>
      <c r="GJ163" s="22"/>
      <c r="GK163" s="22"/>
      <c r="GL163" s="22"/>
      <c r="GM163" s="22"/>
      <c r="GN163" s="22"/>
      <c r="GO163" s="22"/>
      <c r="GP163" s="22"/>
      <c r="GQ163" s="22"/>
      <c r="GR163" s="22"/>
      <c r="GS163" s="22"/>
      <c r="GT163" s="22"/>
      <c r="GU163" s="22"/>
      <c r="GV163" s="22"/>
      <c r="GW163" s="22"/>
      <c r="GX163" s="22"/>
      <c r="GY163" s="22"/>
      <c r="GZ163" s="22"/>
      <c r="HA163" s="22"/>
      <c r="HB163" s="22"/>
      <c r="HC163" s="22"/>
      <c r="HD163" s="22"/>
      <c r="HE163" s="22"/>
      <c r="HF163" s="22"/>
      <c r="HG163" s="22"/>
      <c r="HH163" s="22"/>
      <c r="HI163" s="22"/>
      <c r="HJ163" s="22"/>
      <c r="HK163" s="22"/>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row>
    <row r="164" spans="2:256" s="24" customFormat="1" x14ac:dyDescent="0.25">
      <c r="B164" s="22"/>
      <c r="C164" s="29"/>
      <c r="D164" s="30"/>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c r="FO164" s="22"/>
      <c r="FP164" s="22"/>
      <c r="FQ164" s="22"/>
      <c r="FR164" s="22"/>
      <c r="FS164" s="22"/>
      <c r="FT164" s="22"/>
      <c r="FU164" s="22"/>
      <c r="FV164" s="22"/>
      <c r="FW164" s="22"/>
      <c r="FX164" s="22"/>
      <c r="FY164" s="22"/>
      <c r="FZ164" s="22"/>
      <c r="GA164" s="22"/>
      <c r="GB164" s="22"/>
      <c r="GC164" s="22"/>
      <c r="GD164" s="22"/>
      <c r="GE164" s="22"/>
      <c r="GF164" s="22"/>
      <c r="GG164" s="22"/>
      <c r="GH164" s="22"/>
      <c r="GI164" s="22"/>
      <c r="GJ164" s="22"/>
      <c r="GK164" s="22"/>
      <c r="GL164" s="22"/>
      <c r="GM164" s="22"/>
      <c r="GN164" s="22"/>
      <c r="GO164" s="22"/>
      <c r="GP164" s="22"/>
      <c r="GQ164" s="22"/>
      <c r="GR164" s="22"/>
      <c r="GS164" s="22"/>
      <c r="GT164" s="22"/>
      <c r="GU164" s="22"/>
      <c r="GV164" s="22"/>
      <c r="GW164" s="22"/>
      <c r="GX164" s="22"/>
      <c r="GY164" s="22"/>
      <c r="GZ164" s="22"/>
      <c r="HA164" s="22"/>
      <c r="HB164" s="22"/>
      <c r="HC164" s="22"/>
      <c r="HD164" s="22"/>
      <c r="HE164" s="22"/>
      <c r="HF164" s="22"/>
      <c r="HG164" s="22"/>
      <c r="HH164" s="22"/>
      <c r="HI164" s="22"/>
      <c r="HJ164" s="22"/>
      <c r="HK164" s="22"/>
      <c r="HL164" s="22"/>
      <c r="HM164" s="22"/>
      <c r="HN164" s="22"/>
      <c r="HO164" s="22"/>
      <c r="HP164" s="22"/>
      <c r="HQ164" s="22"/>
      <c r="HR164" s="22"/>
      <c r="HS164" s="22"/>
      <c r="HT164" s="22"/>
      <c r="HU164" s="22"/>
      <c r="HV164" s="22"/>
      <c r="HW164" s="22"/>
      <c r="HX164" s="22"/>
      <c r="HY164" s="22"/>
      <c r="HZ164" s="22"/>
      <c r="IA164" s="22"/>
      <c r="IB164" s="22"/>
      <c r="IC164" s="22"/>
      <c r="ID164" s="22"/>
      <c r="IE164" s="22"/>
      <c r="IF164" s="22"/>
      <c r="IG164" s="22"/>
      <c r="IH164" s="22"/>
      <c r="II164" s="22"/>
      <c r="IJ164" s="22"/>
      <c r="IK164" s="22"/>
      <c r="IL164" s="22"/>
      <c r="IM164" s="22"/>
      <c r="IN164" s="22"/>
      <c r="IO164" s="22"/>
      <c r="IP164" s="22"/>
      <c r="IQ164" s="22"/>
      <c r="IR164" s="22"/>
      <c r="IS164" s="22"/>
      <c r="IT164" s="22"/>
      <c r="IU164" s="22"/>
      <c r="IV164" s="22"/>
    </row>
    <row r="165" spans="2:256" s="24" customFormat="1" x14ac:dyDescent="0.25">
      <c r="B165" s="22"/>
      <c r="C165" s="29"/>
      <c r="D165" s="30"/>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c r="FP165" s="22"/>
      <c r="FQ165" s="22"/>
      <c r="FR165" s="22"/>
      <c r="FS165" s="22"/>
      <c r="FT165" s="22"/>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2"/>
      <c r="GR165" s="22"/>
      <c r="GS165" s="22"/>
      <c r="GT165" s="22"/>
      <c r="GU165" s="22"/>
      <c r="GV165" s="22"/>
      <c r="GW165" s="22"/>
      <c r="GX165" s="22"/>
      <c r="GY165" s="22"/>
      <c r="GZ165" s="22"/>
      <c r="HA165" s="22"/>
      <c r="HB165" s="22"/>
      <c r="HC165" s="22"/>
      <c r="HD165" s="22"/>
      <c r="HE165" s="22"/>
      <c r="HF165" s="22"/>
      <c r="HG165" s="22"/>
      <c r="HH165" s="22"/>
      <c r="HI165" s="22"/>
      <c r="HJ165" s="22"/>
      <c r="HK165" s="22"/>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row>
    <row r="166" spans="2:256" s="24" customFormat="1" x14ac:dyDescent="0.25">
      <c r="B166" s="22"/>
      <c r="C166" s="29"/>
      <c r="D166" s="30"/>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c r="IR166" s="22"/>
      <c r="IS166" s="22"/>
      <c r="IT166" s="22"/>
      <c r="IU166" s="22"/>
      <c r="IV166" s="22"/>
    </row>
    <row r="167" spans="2:256" s="24" customFormat="1" x14ac:dyDescent="0.25">
      <c r="B167" s="22"/>
      <c r="C167" s="29"/>
      <c r="D167" s="30"/>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c r="FP167" s="22"/>
      <c r="FQ167" s="22"/>
      <c r="FR167" s="22"/>
      <c r="FS167" s="22"/>
      <c r="FT167" s="22"/>
      <c r="FU167" s="22"/>
      <c r="FV167" s="22"/>
      <c r="FW167" s="22"/>
      <c r="FX167" s="22"/>
      <c r="FY167" s="22"/>
      <c r="FZ167" s="22"/>
      <c r="GA167" s="22"/>
      <c r="GB167" s="22"/>
      <c r="GC167" s="22"/>
      <c r="GD167" s="22"/>
      <c r="GE167" s="22"/>
      <c r="GF167" s="22"/>
      <c r="GG167" s="22"/>
      <c r="GH167" s="22"/>
      <c r="GI167" s="22"/>
      <c r="GJ167" s="22"/>
      <c r="GK167" s="22"/>
      <c r="GL167" s="22"/>
      <c r="GM167" s="22"/>
      <c r="GN167" s="22"/>
      <c r="GO167" s="22"/>
      <c r="GP167" s="22"/>
      <c r="GQ167" s="22"/>
      <c r="GR167" s="22"/>
      <c r="GS167" s="22"/>
      <c r="GT167" s="22"/>
      <c r="GU167" s="22"/>
      <c r="GV167" s="22"/>
      <c r="GW167" s="22"/>
      <c r="GX167" s="22"/>
      <c r="GY167" s="22"/>
      <c r="GZ167" s="22"/>
      <c r="HA167" s="22"/>
      <c r="HB167" s="22"/>
      <c r="HC167" s="22"/>
      <c r="HD167" s="22"/>
      <c r="HE167" s="22"/>
      <c r="HF167" s="22"/>
      <c r="HG167" s="22"/>
      <c r="HH167" s="22"/>
      <c r="HI167" s="22"/>
      <c r="HJ167" s="22"/>
      <c r="HK167" s="22"/>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c r="IR167" s="22"/>
      <c r="IS167" s="22"/>
      <c r="IT167" s="22"/>
      <c r="IU167" s="22"/>
      <c r="IV167" s="22"/>
    </row>
    <row r="168" spans="2:256" s="24" customFormat="1" x14ac:dyDescent="0.25">
      <c r="B168" s="22"/>
      <c r="C168" s="29"/>
      <c r="D168" s="30"/>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c r="FO168" s="22"/>
      <c r="FP168" s="22"/>
      <c r="FQ168" s="22"/>
      <c r="FR168" s="22"/>
      <c r="FS168" s="22"/>
      <c r="FT168" s="22"/>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2"/>
      <c r="GR168" s="22"/>
      <c r="GS168" s="22"/>
      <c r="GT168" s="22"/>
      <c r="GU168" s="22"/>
      <c r="GV168" s="22"/>
      <c r="GW168" s="22"/>
      <c r="GX168" s="22"/>
      <c r="GY168" s="22"/>
      <c r="GZ168" s="22"/>
      <c r="HA168" s="22"/>
      <c r="HB168" s="22"/>
      <c r="HC168" s="22"/>
      <c r="HD168" s="22"/>
      <c r="HE168" s="22"/>
      <c r="HF168" s="22"/>
      <c r="HG168" s="22"/>
      <c r="HH168" s="22"/>
      <c r="HI168" s="22"/>
      <c r="HJ168" s="22"/>
      <c r="HK168" s="22"/>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row>
    <row r="169" spans="2:256" s="24" customFormat="1" x14ac:dyDescent="0.25">
      <c r="B169" s="22"/>
      <c r="C169" s="29"/>
      <c r="D169" s="30"/>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c r="FO169" s="22"/>
      <c r="FP169" s="22"/>
      <c r="FQ169" s="22"/>
      <c r="FR169" s="22"/>
      <c r="FS169" s="22"/>
      <c r="FT169" s="22"/>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2"/>
      <c r="GR169" s="22"/>
      <c r="GS169" s="22"/>
      <c r="GT169" s="22"/>
      <c r="GU169" s="22"/>
      <c r="GV169" s="22"/>
      <c r="GW169" s="22"/>
      <c r="GX169" s="22"/>
      <c r="GY169" s="22"/>
      <c r="GZ169" s="22"/>
      <c r="HA169" s="22"/>
      <c r="HB169" s="22"/>
      <c r="HC169" s="22"/>
      <c r="HD169" s="22"/>
      <c r="HE169" s="22"/>
      <c r="HF169" s="22"/>
      <c r="HG169" s="22"/>
      <c r="HH169" s="22"/>
      <c r="HI169" s="22"/>
      <c r="HJ169" s="22"/>
      <c r="HK169" s="22"/>
      <c r="HL169" s="22"/>
      <c r="HM169" s="22"/>
      <c r="HN169" s="22"/>
      <c r="HO169" s="22"/>
      <c r="HP169" s="22"/>
      <c r="HQ169" s="22"/>
      <c r="HR169" s="22"/>
      <c r="HS169" s="22"/>
      <c r="HT169" s="22"/>
      <c r="HU169" s="22"/>
      <c r="HV169" s="22"/>
      <c r="HW169" s="22"/>
      <c r="HX169" s="22"/>
      <c r="HY169" s="22"/>
      <c r="HZ169" s="22"/>
      <c r="IA169" s="22"/>
      <c r="IB169" s="22"/>
      <c r="IC169" s="22"/>
      <c r="ID169" s="22"/>
      <c r="IE169" s="22"/>
      <c r="IF169" s="22"/>
      <c r="IG169" s="22"/>
      <c r="IH169" s="22"/>
      <c r="II169" s="22"/>
      <c r="IJ169" s="22"/>
      <c r="IK169" s="22"/>
      <c r="IL169" s="22"/>
      <c r="IM169" s="22"/>
      <c r="IN169" s="22"/>
      <c r="IO169" s="22"/>
      <c r="IP169" s="22"/>
      <c r="IQ169" s="22"/>
      <c r="IR169" s="22"/>
      <c r="IS169" s="22"/>
      <c r="IT169" s="22"/>
      <c r="IU169" s="22"/>
      <c r="IV169" s="22"/>
    </row>
    <row r="170" spans="2:256" s="24" customFormat="1" x14ac:dyDescent="0.25">
      <c r="B170" s="22"/>
      <c r="C170" s="29"/>
      <c r="D170" s="30"/>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c r="FO170" s="22"/>
      <c r="FP170" s="22"/>
      <c r="FQ170" s="22"/>
      <c r="FR170" s="22"/>
      <c r="FS170" s="22"/>
      <c r="FT170" s="22"/>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2"/>
      <c r="GR170" s="22"/>
      <c r="GS170" s="22"/>
      <c r="GT170" s="22"/>
      <c r="GU170" s="22"/>
      <c r="GV170" s="22"/>
      <c r="GW170" s="22"/>
      <c r="GX170" s="22"/>
      <c r="GY170" s="22"/>
      <c r="GZ170" s="22"/>
      <c r="HA170" s="22"/>
      <c r="HB170" s="22"/>
      <c r="HC170" s="22"/>
      <c r="HD170" s="22"/>
      <c r="HE170" s="22"/>
      <c r="HF170" s="22"/>
      <c r="HG170" s="22"/>
      <c r="HH170" s="22"/>
      <c r="HI170" s="22"/>
      <c r="HJ170" s="22"/>
      <c r="HK170" s="22"/>
      <c r="HL170" s="22"/>
      <c r="HM170" s="22"/>
      <c r="HN170" s="22"/>
      <c r="HO170" s="22"/>
      <c r="HP170" s="22"/>
      <c r="HQ170" s="22"/>
      <c r="HR170" s="22"/>
      <c r="HS170" s="22"/>
      <c r="HT170" s="22"/>
      <c r="HU170" s="22"/>
      <c r="HV170" s="22"/>
      <c r="HW170" s="22"/>
      <c r="HX170" s="22"/>
      <c r="HY170" s="22"/>
      <c r="HZ170" s="22"/>
      <c r="IA170" s="22"/>
      <c r="IB170" s="22"/>
      <c r="IC170" s="22"/>
      <c r="ID170" s="22"/>
      <c r="IE170" s="22"/>
      <c r="IF170" s="22"/>
      <c r="IG170" s="22"/>
      <c r="IH170" s="22"/>
      <c r="II170" s="22"/>
      <c r="IJ170" s="22"/>
      <c r="IK170" s="22"/>
      <c r="IL170" s="22"/>
      <c r="IM170" s="22"/>
      <c r="IN170" s="22"/>
      <c r="IO170" s="22"/>
      <c r="IP170" s="22"/>
      <c r="IQ170" s="22"/>
      <c r="IR170" s="22"/>
      <c r="IS170" s="22"/>
      <c r="IT170" s="22"/>
      <c r="IU170" s="22"/>
      <c r="IV170" s="22"/>
    </row>
    <row r="171" spans="2:256" s="24" customFormat="1" x14ac:dyDescent="0.25">
      <c r="B171" s="22"/>
      <c r="C171" s="29"/>
      <c r="D171" s="30"/>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c r="FO171" s="22"/>
      <c r="FP171" s="22"/>
      <c r="FQ171" s="22"/>
      <c r="FR171" s="22"/>
      <c r="FS171" s="22"/>
      <c r="FT171" s="22"/>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2"/>
      <c r="GR171" s="22"/>
      <c r="GS171" s="22"/>
      <c r="GT171" s="22"/>
      <c r="GU171" s="22"/>
      <c r="GV171" s="22"/>
      <c r="GW171" s="22"/>
      <c r="GX171" s="22"/>
      <c r="GY171" s="22"/>
      <c r="GZ171" s="22"/>
      <c r="HA171" s="22"/>
      <c r="HB171" s="22"/>
      <c r="HC171" s="22"/>
      <c r="HD171" s="22"/>
      <c r="HE171" s="22"/>
      <c r="HF171" s="22"/>
      <c r="HG171" s="22"/>
      <c r="HH171" s="22"/>
      <c r="HI171" s="22"/>
      <c r="HJ171" s="22"/>
      <c r="HK171" s="22"/>
      <c r="HL171" s="22"/>
      <c r="HM171" s="22"/>
      <c r="HN171" s="22"/>
      <c r="HO171" s="22"/>
      <c r="HP171" s="22"/>
      <c r="HQ171" s="22"/>
      <c r="HR171" s="22"/>
      <c r="HS171" s="22"/>
      <c r="HT171" s="22"/>
      <c r="HU171" s="22"/>
      <c r="HV171" s="22"/>
      <c r="HW171" s="22"/>
      <c r="HX171" s="22"/>
      <c r="HY171" s="22"/>
      <c r="HZ171" s="22"/>
      <c r="IA171" s="22"/>
      <c r="IB171" s="22"/>
      <c r="IC171" s="22"/>
      <c r="ID171" s="22"/>
      <c r="IE171" s="22"/>
      <c r="IF171" s="22"/>
      <c r="IG171" s="22"/>
      <c r="IH171" s="22"/>
      <c r="II171" s="22"/>
      <c r="IJ171" s="22"/>
      <c r="IK171" s="22"/>
      <c r="IL171" s="22"/>
      <c r="IM171" s="22"/>
      <c r="IN171" s="22"/>
      <c r="IO171" s="22"/>
      <c r="IP171" s="22"/>
      <c r="IQ171" s="22"/>
      <c r="IR171" s="22"/>
      <c r="IS171" s="22"/>
      <c r="IT171" s="22"/>
      <c r="IU171" s="22"/>
      <c r="IV171" s="22"/>
    </row>
    <row r="172" spans="2:256" s="24" customFormat="1" x14ac:dyDescent="0.25">
      <c r="B172" s="22"/>
      <c r="C172" s="29"/>
      <c r="D172" s="30"/>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2"/>
      <c r="GR172" s="22"/>
      <c r="GS172" s="22"/>
      <c r="GT172" s="22"/>
      <c r="GU172" s="22"/>
      <c r="GV172" s="22"/>
      <c r="GW172" s="22"/>
      <c r="GX172" s="22"/>
      <c r="GY172" s="22"/>
      <c r="GZ172" s="22"/>
      <c r="HA172" s="22"/>
      <c r="HB172" s="22"/>
      <c r="HC172" s="22"/>
      <c r="HD172" s="22"/>
      <c r="HE172" s="22"/>
      <c r="HF172" s="22"/>
      <c r="HG172" s="22"/>
      <c r="HH172" s="22"/>
      <c r="HI172" s="22"/>
      <c r="HJ172" s="22"/>
      <c r="HK172" s="22"/>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c r="IR172" s="22"/>
      <c r="IS172" s="22"/>
      <c r="IT172" s="22"/>
      <c r="IU172" s="22"/>
      <c r="IV172" s="22"/>
    </row>
    <row r="173" spans="2:256" s="24" customFormat="1" x14ac:dyDescent="0.25">
      <c r="B173" s="22"/>
      <c r="C173" s="29"/>
      <c r="D173" s="30"/>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2"/>
      <c r="GR173" s="22"/>
      <c r="GS173" s="22"/>
      <c r="GT173" s="22"/>
      <c r="GU173" s="22"/>
      <c r="GV173" s="22"/>
      <c r="GW173" s="22"/>
      <c r="GX173" s="22"/>
      <c r="GY173" s="22"/>
      <c r="GZ173" s="22"/>
      <c r="HA173" s="22"/>
      <c r="HB173" s="22"/>
      <c r="HC173" s="22"/>
      <c r="HD173" s="22"/>
      <c r="HE173" s="22"/>
      <c r="HF173" s="22"/>
      <c r="HG173" s="22"/>
      <c r="HH173" s="22"/>
      <c r="HI173" s="22"/>
      <c r="HJ173" s="22"/>
      <c r="HK173" s="22"/>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row>
    <row r="174" spans="2:256" s="24" customFormat="1" x14ac:dyDescent="0.25">
      <c r="B174" s="22"/>
      <c r="C174" s="29"/>
      <c r="D174" s="30"/>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row>
    <row r="175" spans="2:256" s="24" customFormat="1" x14ac:dyDescent="0.25">
      <c r="B175" s="22"/>
      <c r="C175" s="29"/>
      <c r="D175" s="30"/>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row>
    <row r="176" spans="2:256" s="24" customFormat="1" x14ac:dyDescent="0.25">
      <c r="B176" s="22"/>
      <c r="C176" s="29"/>
      <c r="D176" s="30"/>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row>
    <row r="177" spans="2:256" s="24" customFormat="1" x14ac:dyDescent="0.25">
      <c r="B177" s="22"/>
      <c r="C177" s="29"/>
      <c r="D177" s="30"/>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2"/>
      <c r="GR177" s="22"/>
      <c r="GS177" s="22"/>
      <c r="GT177" s="22"/>
      <c r="GU177" s="22"/>
      <c r="GV177" s="22"/>
      <c r="GW177" s="22"/>
      <c r="GX177" s="22"/>
      <c r="GY177" s="22"/>
      <c r="GZ177" s="22"/>
      <c r="HA177" s="22"/>
      <c r="HB177" s="22"/>
      <c r="HC177" s="22"/>
      <c r="HD177" s="22"/>
      <c r="HE177" s="22"/>
      <c r="HF177" s="22"/>
      <c r="HG177" s="22"/>
      <c r="HH177" s="22"/>
      <c r="HI177" s="22"/>
      <c r="HJ177" s="22"/>
      <c r="HK177" s="22"/>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row>
    <row r="178" spans="2:256" s="24" customFormat="1" x14ac:dyDescent="0.25">
      <c r="B178" s="22"/>
      <c r="C178" s="29"/>
      <c r="D178" s="30"/>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row>
    <row r="179" spans="2:256" s="24" customFormat="1" x14ac:dyDescent="0.25">
      <c r="B179" s="22"/>
      <c r="C179" s="29"/>
      <c r="D179" s="30"/>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row>
    <row r="180" spans="2:256" s="24" customFormat="1" x14ac:dyDescent="0.25">
      <c r="B180" s="22"/>
      <c r="C180" s="29"/>
      <c r="D180" s="30"/>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2"/>
      <c r="GR180" s="22"/>
      <c r="GS180" s="22"/>
      <c r="GT180" s="22"/>
      <c r="GU180" s="22"/>
      <c r="GV180" s="22"/>
      <c r="GW180" s="22"/>
      <c r="GX180" s="22"/>
      <c r="GY180" s="22"/>
      <c r="GZ180" s="22"/>
      <c r="HA180" s="22"/>
      <c r="HB180" s="22"/>
      <c r="HC180" s="22"/>
      <c r="HD180" s="22"/>
      <c r="HE180" s="22"/>
      <c r="HF180" s="22"/>
      <c r="HG180" s="22"/>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row>
    <row r="181" spans="2:256" s="24" customFormat="1" x14ac:dyDescent="0.25">
      <c r="B181" s="22"/>
      <c r="C181" s="29"/>
      <c r="D181" s="30"/>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2"/>
      <c r="GR181" s="22"/>
      <c r="GS181" s="22"/>
      <c r="GT181" s="22"/>
      <c r="GU181" s="22"/>
      <c r="GV181" s="22"/>
      <c r="GW181" s="22"/>
      <c r="GX181" s="22"/>
      <c r="GY181" s="22"/>
      <c r="GZ181" s="22"/>
      <c r="HA181" s="22"/>
      <c r="HB181" s="22"/>
      <c r="HC181" s="22"/>
      <c r="HD181" s="22"/>
      <c r="HE181" s="22"/>
      <c r="HF181" s="22"/>
      <c r="HG181" s="22"/>
      <c r="HH181" s="22"/>
      <c r="HI181" s="22"/>
      <c r="HJ181" s="22"/>
      <c r="HK181" s="22"/>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row>
    <row r="182" spans="2:256" s="24" customFormat="1" x14ac:dyDescent="0.25">
      <c r="B182" s="22"/>
      <c r="C182" s="29"/>
      <c r="D182" s="30"/>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c r="IP182" s="22"/>
      <c r="IQ182" s="22"/>
      <c r="IR182" s="22"/>
      <c r="IS182" s="22"/>
      <c r="IT182" s="22"/>
      <c r="IU182" s="22"/>
      <c r="IV182" s="22"/>
    </row>
    <row r="183" spans="2:256" s="24" customFormat="1" x14ac:dyDescent="0.25">
      <c r="B183" s="22"/>
      <c r="C183" s="29"/>
      <c r="D183" s="30"/>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c r="FO183" s="22"/>
      <c r="FP183" s="22"/>
      <c r="FQ183" s="22"/>
      <c r="FR183" s="22"/>
      <c r="FS183" s="22"/>
      <c r="FT183" s="22"/>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2"/>
      <c r="GR183" s="22"/>
      <c r="GS183" s="22"/>
      <c r="GT183" s="22"/>
      <c r="GU183" s="22"/>
      <c r="GV183" s="22"/>
      <c r="GW183" s="22"/>
      <c r="GX183" s="22"/>
      <c r="GY183" s="22"/>
      <c r="GZ183" s="22"/>
      <c r="HA183" s="22"/>
      <c r="HB183" s="22"/>
      <c r="HC183" s="22"/>
      <c r="HD183" s="22"/>
      <c r="HE183" s="22"/>
      <c r="HF183" s="22"/>
      <c r="HG183" s="22"/>
      <c r="HH183" s="22"/>
      <c r="HI183" s="22"/>
      <c r="HJ183" s="22"/>
      <c r="HK183" s="22"/>
      <c r="HL183" s="22"/>
      <c r="HM183" s="22"/>
      <c r="HN183" s="22"/>
      <c r="HO183" s="22"/>
      <c r="HP183" s="22"/>
      <c r="HQ183" s="22"/>
      <c r="HR183" s="22"/>
      <c r="HS183" s="22"/>
      <c r="HT183" s="22"/>
      <c r="HU183" s="22"/>
      <c r="HV183" s="22"/>
      <c r="HW183" s="22"/>
      <c r="HX183" s="22"/>
      <c r="HY183" s="22"/>
      <c r="HZ183" s="22"/>
      <c r="IA183" s="22"/>
      <c r="IB183" s="22"/>
      <c r="IC183" s="22"/>
      <c r="ID183" s="22"/>
      <c r="IE183" s="22"/>
      <c r="IF183" s="22"/>
      <c r="IG183" s="22"/>
      <c r="IH183" s="22"/>
      <c r="II183" s="22"/>
      <c r="IJ183" s="22"/>
      <c r="IK183" s="22"/>
      <c r="IL183" s="22"/>
      <c r="IM183" s="22"/>
      <c r="IN183" s="22"/>
      <c r="IO183" s="22"/>
      <c r="IP183" s="22"/>
      <c r="IQ183" s="22"/>
      <c r="IR183" s="22"/>
      <c r="IS183" s="22"/>
      <c r="IT183" s="22"/>
      <c r="IU183" s="22"/>
      <c r="IV183" s="22"/>
    </row>
    <row r="184" spans="2:256" s="24" customFormat="1" x14ac:dyDescent="0.25">
      <c r="B184" s="22"/>
      <c r="C184" s="29"/>
      <c r="D184" s="30"/>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c r="FO184" s="22"/>
      <c r="FP184" s="22"/>
      <c r="FQ184" s="22"/>
      <c r="FR184" s="22"/>
      <c r="FS184" s="22"/>
      <c r="FT184" s="22"/>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2"/>
      <c r="GR184" s="22"/>
      <c r="GS184" s="22"/>
      <c r="GT184" s="22"/>
      <c r="GU184" s="22"/>
      <c r="GV184" s="22"/>
      <c r="GW184" s="22"/>
      <c r="GX184" s="22"/>
      <c r="GY184" s="22"/>
      <c r="GZ184" s="22"/>
      <c r="HA184" s="22"/>
      <c r="HB184" s="22"/>
      <c r="HC184" s="22"/>
      <c r="HD184" s="22"/>
      <c r="HE184" s="22"/>
      <c r="HF184" s="22"/>
      <c r="HG184" s="22"/>
      <c r="HH184" s="22"/>
      <c r="HI184" s="22"/>
      <c r="HJ184" s="22"/>
      <c r="HK184" s="22"/>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row>
    <row r="185" spans="2:256" s="24" customFormat="1" x14ac:dyDescent="0.25">
      <c r="B185" s="22"/>
      <c r="C185" s="29"/>
      <c r="D185" s="30"/>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2"/>
      <c r="GR185" s="22"/>
      <c r="GS185" s="22"/>
      <c r="GT185" s="22"/>
      <c r="GU185" s="22"/>
      <c r="GV185" s="22"/>
      <c r="GW185" s="22"/>
      <c r="GX185" s="22"/>
      <c r="GY185" s="22"/>
      <c r="GZ185" s="22"/>
      <c r="HA185" s="22"/>
      <c r="HB185" s="22"/>
      <c r="HC185" s="22"/>
      <c r="HD185" s="22"/>
      <c r="HE185" s="22"/>
      <c r="HF185" s="22"/>
      <c r="HG185" s="22"/>
      <c r="HH185" s="22"/>
      <c r="HI185" s="22"/>
      <c r="HJ185" s="22"/>
      <c r="HK185" s="22"/>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row>
    <row r="186" spans="2:256" s="24" customFormat="1" x14ac:dyDescent="0.25">
      <c r="B186" s="22"/>
      <c r="C186" s="29"/>
      <c r="D186" s="30"/>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c r="FO186" s="22"/>
      <c r="FP186" s="22"/>
      <c r="FQ186" s="22"/>
      <c r="FR186" s="22"/>
      <c r="FS186" s="22"/>
      <c r="FT186" s="22"/>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2"/>
      <c r="GR186" s="22"/>
      <c r="GS186" s="22"/>
      <c r="GT186" s="22"/>
      <c r="GU186" s="22"/>
      <c r="GV186" s="22"/>
      <c r="GW186" s="22"/>
      <c r="GX186" s="22"/>
      <c r="GY186" s="22"/>
      <c r="GZ186" s="22"/>
      <c r="HA186" s="22"/>
      <c r="HB186" s="22"/>
      <c r="HC186" s="22"/>
      <c r="HD186" s="22"/>
      <c r="HE186" s="22"/>
      <c r="HF186" s="22"/>
      <c r="HG186" s="22"/>
      <c r="HH186" s="22"/>
      <c r="HI186" s="22"/>
      <c r="HJ186" s="22"/>
      <c r="HK186" s="22"/>
      <c r="HL186" s="22"/>
      <c r="HM186" s="22"/>
      <c r="HN186" s="22"/>
      <c r="HO186" s="22"/>
      <c r="HP186" s="22"/>
      <c r="HQ186" s="22"/>
      <c r="HR186" s="22"/>
      <c r="HS186" s="22"/>
      <c r="HT186" s="22"/>
      <c r="HU186" s="22"/>
      <c r="HV186" s="22"/>
      <c r="HW186" s="22"/>
      <c r="HX186" s="22"/>
      <c r="HY186" s="22"/>
      <c r="HZ186" s="22"/>
      <c r="IA186" s="22"/>
      <c r="IB186" s="22"/>
      <c r="IC186" s="22"/>
      <c r="ID186" s="22"/>
      <c r="IE186" s="22"/>
      <c r="IF186" s="22"/>
      <c r="IG186" s="22"/>
      <c r="IH186" s="22"/>
      <c r="II186" s="22"/>
      <c r="IJ186" s="22"/>
      <c r="IK186" s="22"/>
      <c r="IL186" s="22"/>
      <c r="IM186" s="22"/>
      <c r="IN186" s="22"/>
      <c r="IO186" s="22"/>
      <c r="IP186" s="22"/>
      <c r="IQ186" s="22"/>
      <c r="IR186" s="22"/>
      <c r="IS186" s="22"/>
      <c r="IT186" s="22"/>
      <c r="IU186" s="22"/>
      <c r="IV186" s="22"/>
    </row>
    <row r="187" spans="2:256" s="24" customFormat="1" x14ac:dyDescent="0.25">
      <c r="B187" s="22"/>
      <c r="C187" s="29"/>
      <c r="D187" s="30"/>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c r="FO187" s="22"/>
      <c r="FP187" s="22"/>
      <c r="FQ187" s="22"/>
      <c r="FR187" s="22"/>
      <c r="FS187" s="22"/>
      <c r="FT187" s="22"/>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2"/>
      <c r="GR187" s="22"/>
      <c r="GS187" s="22"/>
      <c r="GT187" s="22"/>
      <c r="GU187" s="22"/>
      <c r="GV187" s="22"/>
      <c r="GW187" s="22"/>
      <c r="GX187" s="22"/>
      <c r="GY187" s="22"/>
      <c r="GZ187" s="22"/>
      <c r="HA187" s="22"/>
      <c r="HB187" s="22"/>
      <c r="HC187" s="22"/>
      <c r="HD187" s="22"/>
      <c r="HE187" s="22"/>
      <c r="HF187" s="22"/>
      <c r="HG187" s="22"/>
      <c r="HH187" s="22"/>
      <c r="HI187" s="22"/>
      <c r="HJ187" s="22"/>
      <c r="HK187" s="22"/>
      <c r="HL187" s="22"/>
      <c r="HM187" s="22"/>
      <c r="HN187" s="22"/>
      <c r="HO187" s="22"/>
      <c r="HP187" s="22"/>
      <c r="HQ187" s="22"/>
      <c r="HR187" s="22"/>
      <c r="HS187" s="22"/>
      <c r="HT187" s="22"/>
      <c r="HU187" s="22"/>
      <c r="HV187" s="22"/>
      <c r="HW187" s="22"/>
      <c r="HX187" s="22"/>
      <c r="HY187" s="22"/>
      <c r="HZ187" s="22"/>
      <c r="IA187" s="22"/>
      <c r="IB187" s="22"/>
      <c r="IC187" s="22"/>
      <c r="ID187" s="22"/>
      <c r="IE187" s="22"/>
      <c r="IF187" s="22"/>
      <c r="IG187" s="22"/>
      <c r="IH187" s="22"/>
      <c r="II187" s="22"/>
      <c r="IJ187" s="22"/>
      <c r="IK187" s="22"/>
      <c r="IL187" s="22"/>
      <c r="IM187" s="22"/>
      <c r="IN187" s="22"/>
      <c r="IO187" s="22"/>
      <c r="IP187" s="22"/>
      <c r="IQ187" s="22"/>
      <c r="IR187" s="22"/>
      <c r="IS187" s="22"/>
      <c r="IT187" s="22"/>
      <c r="IU187" s="22"/>
      <c r="IV187" s="22"/>
    </row>
    <row r="188" spans="2:256" s="24" customFormat="1" x14ac:dyDescent="0.25">
      <c r="B188" s="22"/>
      <c r="C188" s="29"/>
      <c r="D188" s="30"/>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2"/>
      <c r="HN188" s="22"/>
      <c r="HO188" s="22"/>
      <c r="HP188" s="22"/>
      <c r="HQ188" s="22"/>
      <c r="HR188" s="22"/>
      <c r="HS188" s="22"/>
      <c r="HT188" s="22"/>
      <c r="HU188" s="22"/>
      <c r="HV188" s="22"/>
      <c r="HW188" s="22"/>
      <c r="HX188" s="22"/>
      <c r="HY188" s="22"/>
      <c r="HZ188" s="22"/>
      <c r="IA188" s="22"/>
      <c r="IB188" s="22"/>
      <c r="IC188" s="22"/>
      <c r="ID188" s="22"/>
      <c r="IE188" s="22"/>
      <c r="IF188" s="22"/>
      <c r="IG188" s="22"/>
      <c r="IH188" s="22"/>
      <c r="II188" s="22"/>
      <c r="IJ188" s="22"/>
      <c r="IK188" s="22"/>
      <c r="IL188" s="22"/>
      <c r="IM188" s="22"/>
      <c r="IN188" s="22"/>
      <c r="IO188" s="22"/>
      <c r="IP188" s="22"/>
      <c r="IQ188" s="22"/>
      <c r="IR188" s="22"/>
      <c r="IS188" s="22"/>
      <c r="IT188" s="22"/>
      <c r="IU188" s="22"/>
      <c r="IV188" s="22"/>
    </row>
    <row r="189" spans="2:256" s="24" customFormat="1" x14ac:dyDescent="0.25">
      <c r="B189" s="22"/>
      <c r="C189" s="29"/>
      <c r="D189" s="30"/>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c r="FO189" s="22"/>
      <c r="FP189" s="22"/>
      <c r="FQ189" s="22"/>
      <c r="FR189" s="22"/>
      <c r="FS189" s="22"/>
      <c r="FT189" s="22"/>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2"/>
      <c r="GR189" s="22"/>
      <c r="GS189" s="22"/>
      <c r="GT189" s="22"/>
      <c r="GU189" s="22"/>
      <c r="GV189" s="22"/>
      <c r="GW189" s="22"/>
      <c r="GX189" s="22"/>
      <c r="GY189" s="22"/>
      <c r="GZ189" s="22"/>
      <c r="HA189" s="22"/>
      <c r="HB189" s="22"/>
      <c r="HC189" s="22"/>
      <c r="HD189" s="22"/>
      <c r="HE189" s="22"/>
      <c r="HF189" s="22"/>
      <c r="HG189" s="22"/>
      <c r="HH189" s="22"/>
      <c r="HI189" s="22"/>
      <c r="HJ189" s="22"/>
      <c r="HK189" s="22"/>
      <c r="HL189" s="22"/>
      <c r="HM189" s="22"/>
      <c r="HN189" s="22"/>
      <c r="HO189" s="22"/>
      <c r="HP189" s="22"/>
      <c r="HQ189" s="22"/>
      <c r="HR189" s="22"/>
      <c r="HS189" s="22"/>
      <c r="HT189" s="22"/>
      <c r="HU189" s="22"/>
      <c r="HV189" s="22"/>
      <c r="HW189" s="22"/>
      <c r="HX189" s="22"/>
      <c r="HY189" s="22"/>
      <c r="HZ189" s="22"/>
      <c r="IA189" s="22"/>
      <c r="IB189" s="22"/>
      <c r="IC189" s="22"/>
      <c r="ID189" s="22"/>
      <c r="IE189" s="22"/>
      <c r="IF189" s="22"/>
      <c r="IG189" s="22"/>
      <c r="IH189" s="22"/>
      <c r="II189" s="22"/>
      <c r="IJ189" s="22"/>
      <c r="IK189" s="22"/>
      <c r="IL189" s="22"/>
      <c r="IM189" s="22"/>
      <c r="IN189" s="22"/>
      <c r="IO189" s="22"/>
      <c r="IP189" s="22"/>
      <c r="IQ189" s="22"/>
      <c r="IR189" s="22"/>
      <c r="IS189" s="22"/>
      <c r="IT189" s="22"/>
      <c r="IU189" s="22"/>
      <c r="IV189" s="22"/>
    </row>
    <row r="190" spans="2:256" s="24" customFormat="1" x14ac:dyDescent="0.25">
      <c r="B190" s="22"/>
      <c r="C190" s="29"/>
      <c r="D190" s="30"/>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row>
    <row r="191" spans="2:256" s="24" customFormat="1" x14ac:dyDescent="0.25">
      <c r="B191" s="22"/>
      <c r="C191" s="29"/>
      <c r="D191" s="30"/>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c r="IN191" s="22"/>
      <c r="IO191" s="22"/>
      <c r="IP191" s="22"/>
      <c r="IQ191" s="22"/>
      <c r="IR191" s="22"/>
      <c r="IS191" s="22"/>
      <c r="IT191" s="22"/>
      <c r="IU191" s="22"/>
      <c r="IV191" s="22"/>
    </row>
    <row r="192" spans="2:256" s="24" customFormat="1" x14ac:dyDescent="0.25">
      <c r="B192" s="22"/>
      <c r="C192" s="29"/>
      <c r="D192" s="30"/>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row>
    <row r="193" spans="2:256" s="24" customFormat="1" x14ac:dyDescent="0.25">
      <c r="B193" s="22"/>
      <c r="C193" s="29"/>
      <c r="D193" s="30"/>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row>
    <row r="194" spans="2:256" s="24" customFormat="1" x14ac:dyDescent="0.25">
      <c r="B194" s="22"/>
      <c r="C194" s="29"/>
      <c r="D194" s="30"/>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row>
    <row r="195" spans="2:256" s="24" customFormat="1" x14ac:dyDescent="0.25">
      <c r="B195" s="22"/>
      <c r="C195" s="29"/>
      <c r="D195" s="30"/>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c r="GR195" s="22"/>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row>
    <row r="196" spans="2:256" s="24" customFormat="1" x14ac:dyDescent="0.25">
      <c r="B196" s="22"/>
      <c r="C196" s="29"/>
      <c r="D196" s="30"/>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row>
    <row r="197" spans="2:256" s="24" customFormat="1" x14ac:dyDescent="0.25">
      <c r="B197" s="22"/>
      <c r="C197" s="29"/>
      <c r="D197" s="30"/>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row>
    <row r="198" spans="2:256" s="24" customFormat="1" x14ac:dyDescent="0.25">
      <c r="B198" s="22"/>
      <c r="C198" s="29"/>
      <c r="D198" s="30"/>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c r="IN198" s="22"/>
      <c r="IO198" s="22"/>
      <c r="IP198" s="22"/>
      <c r="IQ198" s="22"/>
      <c r="IR198" s="22"/>
      <c r="IS198" s="22"/>
      <c r="IT198" s="22"/>
      <c r="IU198" s="22"/>
      <c r="IV198" s="22"/>
    </row>
    <row r="199" spans="2:256" s="24" customFormat="1" x14ac:dyDescent="0.25">
      <c r="B199" s="22"/>
      <c r="C199" s="29"/>
      <c r="D199" s="30"/>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c r="IR199" s="22"/>
      <c r="IS199" s="22"/>
      <c r="IT199" s="22"/>
      <c r="IU199" s="22"/>
      <c r="IV199" s="22"/>
    </row>
    <row r="200" spans="2:256" s="24" customFormat="1" x14ac:dyDescent="0.25">
      <c r="B200" s="22"/>
      <c r="C200" s="29"/>
      <c r="D200" s="30"/>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c r="IR200" s="22"/>
      <c r="IS200" s="22"/>
      <c r="IT200" s="22"/>
      <c r="IU200" s="22"/>
      <c r="IV200" s="22"/>
    </row>
    <row r="201" spans="2:256" s="24" customFormat="1" x14ac:dyDescent="0.25">
      <c r="B201" s="22"/>
      <c r="C201" s="29"/>
      <c r="D201" s="30"/>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c r="IR201" s="22"/>
      <c r="IS201" s="22"/>
      <c r="IT201" s="22"/>
      <c r="IU201" s="22"/>
      <c r="IV201" s="22"/>
    </row>
    <row r="202" spans="2:256" s="24" customFormat="1" x14ac:dyDescent="0.25">
      <c r="B202" s="22"/>
      <c r="C202" s="29"/>
      <c r="D202" s="30"/>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row>
    <row r="203" spans="2:256" s="24" customFormat="1" x14ac:dyDescent="0.25">
      <c r="B203" s="22"/>
      <c r="C203" s="29"/>
      <c r="D203" s="30"/>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c r="IN203" s="22"/>
      <c r="IO203" s="22"/>
      <c r="IP203" s="22"/>
      <c r="IQ203" s="22"/>
      <c r="IR203" s="22"/>
      <c r="IS203" s="22"/>
      <c r="IT203" s="22"/>
      <c r="IU203" s="22"/>
      <c r="IV203" s="22"/>
    </row>
    <row r="204" spans="2:256" s="24" customFormat="1" x14ac:dyDescent="0.25">
      <c r="B204" s="22"/>
      <c r="C204" s="29"/>
      <c r="D204" s="30"/>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c r="IR204" s="22"/>
      <c r="IS204" s="22"/>
      <c r="IT204" s="22"/>
      <c r="IU204" s="22"/>
      <c r="IV204" s="22"/>
    </row>
    <row r="205" spans="2:256" s="24" customFormat="1" x14ac:dyDescent="0.25">
      <c r="B205" s="22"/>
      <c r="C205" s="29"/>
      <c r="D205" s="30"/>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c r="IR205" s="22"/>
      <c r="IS205" s="22"/>
      <c r="IT205" s="22"/>
      <c r="IU205" s="22"/>
      <c r="IV205" s="22"/>
    </row>
    <row r="206" spans="2:256" s="24" customFormat="1" x14ac:dyDescent="0.25">
      <c r="B206" s="22"/>
      <c r="C206" s="29"/>
      <c r="D206" s="30"/>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c r="IR206" s="22"/>
      <c r="IS206" s="22"/>
      <c r="IT206" s="22"/>
      <c r="IU206" s="22"/>
      <c r="IV206" s="22"/>
    </row>
    <row r="207" spans="2:256" s="24" customFormat="1" x14ac:dyDescent="0.25">
      <c r="B207" s="22"/>
      <c r="C207" s="29"/>
      <c r="D207" s="30"/>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row>
    <row r="208" spans="2:256" s="24" customFormat="1" x14ac:dyDescent="0.25">
      <c r="B208" s="22"/>
      <c r="C208" s="29"/>
      <c r="D208" s="30"/>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c r="IR208" s="22"/>
      <c r="IS208" s="22"/>
      <c r="IT208" s="22"/>
      <c r="IU208" s="22"/>
      <c r="IV208" s="22"/>
    </row>
    <row r="209" spans="2:256" s="24" customFormat="1" x14ac:dyDescent="0.25">
      <c r="B209" s="22"/>
      <c r="C209" s="29"/>
      <c r="D209" s="30"/>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c r="IR209" s="22"/>
      <c r="IS209" s="22"/>
      <c r="IT209" s="22"/>
      <c r="IU209" s="22"/>
      <c r="IV209" s="22"/>
    </row>
    <row r="210" spans="2:256" s="24" customFormat="1" x14ac:dyDescent="0.25">
      <c r="B210" s="22"/>
      <c r="C210" s="29"/>
      <c r="D210" s="30"/>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c r="IN210" s="22"/>
      <c r="IO210" s="22"/>
      <c r="IP210" s="22"/>
      <c r="IQ210" s="22"/>
      <c r="IR210" s="22"/>
      <c r="IS210" s="22"/>
      <c r="IT210" s="22"/>
      <c r="IU210" s="22"/>
      <c r="IV210" s="22"/>
    </row>
    <row r="211" spans="2:256" s="24" customFormat="1" x14ac:dyDescent="0.25">
      <c r="B211" s="22"/>
      <c r="C211" s="29"/>
      <c r="D211" s="30"/>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c r="IM211" s="22"/>
      <c r="IN211" s="22"/>
      <c r="IO211" s="22"/>
      <c r="IP211" s="22"/>
      <c r="IQ211" s="22"/>
      <c r="IR211" s="22"/>
      <c r="IS211" s="22"/>
      <c r="IT211" s="22"/>
      <c r="IU211" s="22"/>
      <c r="IV211" s="22"/>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autoFilter ref="A6:G85">
    <filterColumn colId="1" showButton="0"/>
    <filterColumn colId="2" showButton="0"/>
  </autoFilter>
  <mergeCells count="203">
    <mergeCell ref="B22:D22"/>
    <mergeCell ref="B23:D23"/>
    <mergeCell ref="B24:D24"/>
    <mergeCell ref="B13:D13"/>
    <mergeCell ref="B14:D14"/>
    <mergeCell ref="B15:D15"/>
    <mergeCell ref="B16:D16"/>
    <mergeCell ref="B17:D17"/>
    <mergeCell ref="B18:D18"/>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34:D34"/>
    <mergeCell ref="B35:D35"/>
    <mergeCell ref="B36:D36"/>
    <mergeCell ref="B25:D25"/>
    <mergeCell ref="B26:D26"/>
    <mergeCell ref="B27:D27"/>
    <mergeCell ref="B28:D28"/>
    <mergeCell ref="B29:D29"/>
    <mergeCell ref="B30:D30"/>
    <mergeCell ref="J59:L59"/>
    <mergeCell ref="B49:D49"/>
    <mergeCell ref="B50:D50"/>
    <mergeCell ref="B51:D51"/>
    <mergeCell ref="B52:D52"/>
    <mergeCell ref="B53:D53"/>
    <mergeCell ref="B54:D54"/>
    <mergeCell ref="B43:D43"/>
    <mergeCell ref="B44:D44"/>
    <mergeCell ref="B45:D45"/>
    <mergeCell ref="B46:D46"/>
    <mergeCell ref="B47:D47"/>
    <mergeCell ref="B48:D48"/>
    <mergeCell ref="AL59:AN59"/>
    <mergeCell ref="AP59:AR59"/>
    <mergeCell ref="AT59:AV59"/>
    <mergeCell ref="AX59:AZ59"/>
    <mergeCell ref="BB59:BD59"/>
    <mergeCell ref="BF59:BH59"/>
    <mergeCell ref="N59:P59"/>
    <mergeCell ref="R59:T59"/>
    <mergeCell ref="V59:X59"/>
    <mergeCell ref="Z59:AB59"/>
    <mergeCell ref="AD59:AF59"/>
    <mergeCell ref="AH59:AJ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A85:D85"/>
    <mergeCell ref="B67:D67"/>
    <mergeCell ref="B68:D68"/>
    <mergeCell ref="B69:D69"/>
    <mergeCell ref="B70:D70"/>
    <mergeCell ref="B71:D71"/>
    <mergeCell ref="B72:D72"/>
    <mergeCell ref="B73:D73"/>
    <mergeCell ref="A76:D77"/>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s>
  <dataValidations disablePrompts="1"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sheetPr>
  <dimension ref="A1:AB521"/>
  <sheetViews>
    <sheetView zoomScaleNormal="100" zoomScalePageLayoutView="90" workbookViewId="0">
      <pane ySplit="2640" topLeftCell="A379" activePane="bottomLeft"/>
      <selection activeCell="D3" sqref="D3:D4"/>
      <selection pane="bottomLeft" activeCell="F110" sqref="F110"/>
    </sheetView>
  </sheetViews>
  <sheetFormatPr baseColWidth="10" defaultColWidth="0" defaultRowHeight="0" customHeight="1" zeroHeight="1" x14ac:dyDescent="0.25"/>
  <cols>
    <col min="1" max="1" width="8.42578125" style="54" customWidth="1"/>
    <col min="2" max="2" width="55.140625" style="55" customWidth="1"/>
    <col min="3" max="4" width="17.7109375" style="56" customWidth="1"/>
    <col min="5" max="5" width="20.5703125" style="56" customWidth="1"/>
    <col min="6" max="6" width="19.140625" style="56" customWidth="1"/>
    <col min="7" max="7" width="18.7109375" style="56" customWidth="1"/>
    <col min="8" max="8" width="17.7109375" style="56" customWidth="1"/>
    <col min="9" max="9" width="18.7109375" style="56" customWidth="1"/>
    <col min="10" max="10" width="17.7109375" style="56" customWidth="1"/>
    <col min="11" max="11" width="20.140625" style="56" customWidth="1"/>
    <col min="12" max="13" width="17.7109375" style="56" customWidth="1"/>
    <col min="14" max="14" width="0.28515625" style="31" customWidth="1"/>
    <col min="15" max="15" width="11.42578125" style="31" hidden="1" customWidth="1"/>
    <col min="16" max="28" width="0" style="31" hidden="1" customWidth="1"/>
    <col min="29" max="16384" width="11.42578125" style="31" hidden="1"/>
  </cols>
  <sheetData>
    <row r="1" spans="1:15" customFormat="1" ht="33" customHeight="1" x14ac:dyDescent="0.25">
      <c r="A1" s="370" t="s">
        <v>1040</v>
      </c>
      <c r="B1" s="371"/>
      <c r="C1" s="371"/>
      <c r="D1" s="371"/>
      <c r="E1" s="371"/>
      <c r="F1" s="371"/>
      <c r="G1" s="371"/>
      <c r="H1" s="371"/>
      <c r="I1" s="371"/>
      <c r="J1" s="371"/>
      <c r="K1" s="371"/>
      <c r="L1" s="371"/>
      <c r="M1" s="371"/>
      <c r="N1" s="372"/>
    </row>
    <row r="2" spans="1:15" customFormat="1" ht="16.5" customHeight="1" x14ac:dyDescent="0.35">
      <c r="A2" s="373" t="e">
        <f>#REF!</f>
        <v>#REF!</v>
      </c>
      <c r="B2" s="374"/>
      <c r="C2" s="374"/>
      <c r="D2" s="374"/>
      <c r="E2" s="374"/>
      <c r="F2" s="374"/>
      <c r="G2" s="374"/>
      <c r="H2" s="374"/>
      <c r="I2" s="374"/>
      <c r="J2" s="374"/>
      <c r="K2" s="374"/>
      <c r="L2" s="374"/>
      <c r="M2" s="374"/>
      <c r="N2" s="375"/>
    </row>
    <row r="3" spans="1:15" s="46" customFormat="1" ht="21" customHeight="1" x14ac:dyDescent="0.25">
      <c r="A3" s="379" t="s">
        <v>749</v>
      </c>
      <c r="B3" s="381" t="s">
        <v>2</v>
      </c>
      <c r="C3" s="368" t="s">
        <v>756</v>
      </c>
      <c r="D3" s="368" t="s">
        <v>36</v>
      </c>
      <c r="E3" s="383" t="s">
        <v>750</v>
      </c>
      <c r="F3" s="384"/>
      <c r="G3" s="384"/>
      <c r="H3" s="385"/>
      <c r="I3" s="383" t="s">
        <v>38</v>
      </c>
      <c r="J3" s="386"/>
      <c r="K3" s="376" t="s">
        <v>35</v>
      </c>
      <c r="L3" s="376" t="s">
        <v>754</v>
      </c>
      <c r="M3" s="378" t="s">
        <v>751</v>
      </c>
      <c r="N3" s="238"/>
    </row>
    <row r="4" spans="1:15" s="46" customFormat="1" ht="49.5" customHeight="1" x14ac:dyDescent="0.25">
      <c r="A4" s="380"/>
      <c r="B4" s="382"/>
      <c r="C4" s="369"/>
      <c r="D4" s="369"/>
      <c r="E4" s="239" t="s">
        <v>1019</v>
      </c>
      <c r="F4" s="240" t="s">
        <v>1020</v>
      </c>
      <c r="G4" s="240" t="s">
        <v>752</v>
      </c>
      <c r="H4" s="241" t="s">
        <v>310</v>
      </c>
      <c r="I4" s="242" t="s">
        <v>753</v>
      </c>
      <c r="J4" s="242" t="s">
        <v>310</v>
      </c>
      <c r="K4" s="387"/>
      <c r="L4" s="377"/>
      <c r="M4" s="378"/>
      <c r="N4" s="238"/>
    </row>
    <row r="5" spans="1:15" s="237" customFormat="1" ht="3.75" customHeight="1" x14ac:dyDescent="0.25">
      <c r="A5" s="232"/>
      <c r="B5" s="233"/>
      <c r="C5" s="234"/>
      <c r="D5" s="234"/>
      <c r="E5" s="233"/>
      <c r="F5" s="233"/>
      <c r="G5" s="233"/>
      <c r="H5" s="233"/>
      <c r="I5" s="235"/>
      <c r="J5" s="235"/>
      <c r="K5" s="235"/>
      <c r="L5" s="235"/>
      <c r="M5" s="235"/>
      <c r="N5" s="236"/>
    </row>
    <row r="6" spans="1:15" s="45" customFormat="1" ht="25.5" customHeight="1" x14ac:dyDescent="0.25">
      <c r="A6" s="245">
        <v>1000</v>
      </c>
      <c r="B6" s="246" t="s">
        <v>41</v>
      </c>
      <c r="C6" s="244">
        <f t="shared" ref="C6:N6" si="0">C7+C12+C17+C26+C31+C38+C40</f>
        <v>0</v>
      </c>
      <c r="D6" s="244">
        <f>D7+D12+D17+D26+D31+D38+D40</f>
        <v>18173506.819999997</v>
      </c>
      <c r="E6" s="244">
        <f t="shared" si="0"/>
        <v>0</v>
      </c>
      <c r="F6" s="244">
        <f>F7+F12+F17+F26+F31+F38+F40</f>
        <v>7440706.9799999995</v>
      </c>
      <c r="G6" s="244">
        <f t="shared" si="0"/>
        <v>0</v>
      </c>
      <c r="H6" s="244">
        <f t="shared" si="0"/>
        <v>0</v>
      </c>
      <c r="I6" s="244">
        <f t="shared" si="0"/>
        <v>0</v>
      </c>
      <c r="J6" s="244">
        <f t="shared" si="0"/>
        <v>140000</v>
      </c>
      <c r="K6" s="244">
        <f t="shared" si="0"/>
        <v>0</v>
      </c>
      <c r="L6" s="244">
        <f t="shared" si="0"/>
        <v>0</v>
      </c>
      <c r="M6" s="244">
        <f>SUM(C6:L6)</f>
        <v>25754213.799999997</v>
      </c>
      <c r="N6" s="243">
        <f t="shared" si="0"/>
        <v>0</v>
      </c>
    </row>
    <row r="7" spans="1:15" customFormat="1" ht="25.5" customHeight="1" x14ac:dyDescent="0.25">
      <c r="A7" s="102">
        <v>1100</v>
      </c>
      <c r="B7" s="103" t="s">
        <v>341</v>
      </c>
      <c r="C7" s="97">
        <f>SUM(C8:C11)</f>
        <v>0</v>
      </c>
      <c r="D7" s="97">
        <f>SUM(D8:D11)</f>
        <v>14123921.880000001</v>
      </c>
      <c r="E7" s="97">
        <f t="shared" ref="E7:L7" si="1">SUM(E8:E11)</f>
        <v>0</v>
      </c>
      <c r="F7" s="97">
        <f t="shared" si="1"/>
        <v>4045193.52</v>
      </c>
      <c r="G7" s="97">
        <f t="shared" si="1"/>
        <v>0</v>
      </c>
      <c r="H7" s="97">
        <f t="shared" si="1"/>
        <v>0</v>
      </c>
      <c r="I7" s="97">
        <f t="shared" si="1"/>
        <v>0</v>
      </c>
      <c r="J7" s="97">
        <f t="shared" si="1"/>
        <v>0</v>
      </c>
      <c r="K7" s="97">
        <f t="shared" si="1"/>
        <v>0</v>
      </c>
      <c r="L7" s="97">
        <f t="shared" si="1"/>
        <v>0</v>
      </c>
      <c r="M7" s="97">
        <f t="shared" ref="M7:M70" si="2">SUM(C7:L7)</f>
        <v>18169115.400000002</v>
      </c>
      <c r="N7" s="108"/>
      <c r="O7">
        <v>1</v>
      </c>
    </row>
    <row r="8" spans="1:15" customFormat="1" ht="25.5" customHeight="1" x14ac:dyDescent="0.25">
      <c r="A8" s="109">
        <v>111</v>
      </c>
      <c r="B8" s="104" t="s">
        <v>342</v>
      </c>
      <c r="C8" s="100">
        <v>0</v>
      </c>
      <c r="D8" s="100">
        <v>3666651</v>
      </c>
      <c r="E8" s="100">
        <v>0</v>
      </c>
      <c r="F8" s="100">
        <v>0</v>
      </c>
      <c r="G8" s="100">
        <v>0</v>
      </c>
      <c r="H8" s="100">
        <v>0</v>
      </c>
      <c r="I8" s="100">
        <v>0</v>
      </c>
      <c r="J8" s="100">
        <v>0</v>
      </c>
      <c r="K8" s="100">
        <v>0</v>
      </c>
      <c r="L8" s="100">
        <v>0</v>
      </c>
      <c r="M8" s="98">
        <f t="shared" si="2"/>
        <v>3666651</v>
      </c>
      <c r="N8" s="110"/>
      <c r="O8">
        <v>2</v>
      </c>
    </row>
    <row r="9" spans="1:15" customFormat="1" ht="25.5" customHeight="1" x14ac:dyDescent="0.25">
      <c r="A9" s="109">
        <v>112</v>
      </c>
      <c r="B9" s="105" t="s">
        <v>343</v>
      </c>
      <c r="C9" s="100">
        <v>0</v>
      </c>
      <c r="D9" s="100">
        <v>0</v>
      </c>
      <c r="E9" s="100">
        <v>0</v>
      </c>
      <c r="F9" s="100">
        <v>0</v>
      </c>
      <c r="G9" s="100">
        <v>0</v>
      </c>
      <c r="H9" s="100">
        <v>0</v>
      </c>
      <c r="I9" s="100">
        <v>0</v>
      </c>
      <c r="J9" s="100">
        <v>0</v>
      </c>
      <c r="K9" s="100">
        <v>0</v>
      </c>
      <c r="L9" s="100">
        <v>0</v>
      </c>
      <c r="M9" s="98">
        <f t="shared" si="2"/>
        <v>0</v>
      </c>
      <c r="N9" s="110"/>
      <c r="O9">
        <v>3</v>
      </c>
    </row>
    <row r="10" spans="1:15" customFormat="1" ht="25.5" customHeight="1" x14ac:dyDescent="0.25">
      <c r="A10" s="109">
        <v>113</v>
      </c>
      <c r="B10" s="105" t="s">
        <v>344</v>
      </c>
      <c r="C10" s="100">
        <v>0</v>
      </c>
      <c r="D10" s="100">
        <v>10457270.880000001</v>
      </c>
      <c r="E10" s="100">
        <v>0</v>
      </c>
      <c r="F10" s="100">
        <v>4045193.52</v>
      </c>
      <c r="G10" s="100">
        <v>0</v>
      </c>
      <c r="H10" s="100">
        <v>0</v>
      </c>
      <c r="I10" s="100">
        <v>0</v>
      </c>
      <c r="J10" s="100">
        <v>0</v>
      </c>
      <c r="K10" s="100">
        <v>0</v>
      </c>
      <c r="L10" s="100">
        <v>0</v>
      </c>
      <c r="M10" s="98">
        <f t="shared" si="2"/>
        <v>14502464.4</v>
      </c>
      <c r="N10" s="108"/>
    </row>
    <row r="11" spans="1:15" customFormat="1" ht="25.5" customHeight="1" x14ac:dyDescent="0.25">
      <c r="A11" s="109">
        <v>114</v>
      </c>
      <c r="B11" s="105" t="s">
        <v>345</v>
      </c>
      <c r="C11" s="100">
        <v>0</v>
      </c>
      <c r="D11" s="100">
        <v>0</v>
      </c>
      <c r="E11" s="100">
        <v>0</v>
      </c>
      <c r="F11" s="100">
        <v>0</v>
      </c>
      <c r="G11" s="100">
        <v>0</v>
      </c>
      <c r="H11" s="100">
        <v>0</v>
      </c>
      <c r="I11" s="100">
        <v>0</v>
      </c>
      <c r="J11" s="100">
        <v>0</v>
      </c>
      <c r="K11" s="100">
        <v>0</v>
      </c>
      <c r="L11" s="100">
        <v>0</v>
      </c>
      <c r="M11" s="98">
        <f t="shared" si="2"/>
        <v>0</v>
      </c>
      <c r="N11" s="108"/>
      <c r="O11">
        <v>101</v>
      </c>
    </row>
    <row r="12" spans="1:15" customFormat="1" ht="25.5" customHeight="1" x14ac:dyDescent="0.25">
      <c r="A12" s="102">
        <v>1200</v>
      </c>
      <c r="B12" s="103" t="s">
        <v>346</v>
      </c>
      <c r="C12" s="97">
        <f t="shared" ref="C12:L12" si="3">SUM(C13:C16)</f>
        <v>0</v>
      </c>
      <c r="D12" s="97">
        <f>SUM(D13:D16)</f>
        <v>652626.47999999952</v>
      </c>
      <c r="E12" s="97">
        <f t="shared" si="3"/>
        <v>0</v>
      </c>
      <c r="F12" s="97">
        <f t="shared" si="3"/>
        <v>1936940.4000000004</v>
      </c>
      <c r="G12" s="97">
        <f t="shared" si="3"/>
        <v>0</v>
      </c>
      <c r="H12" s="97">
        <f t="shared" si="3"/>
        <v>0</v>
      </c>
      <c r="I12" s="97">
        <f t="shared" si="3"/>
        <v>0</v>
      </c>
      <c r="J12" s="97">
        <f t="shared" si="3"/>
        <v>140000</v>
      </c>
      <c r="K12" s="97">
        <f t="shared" si="3"/>
        <v>0</v>
      </c>
      <c r="L12" s="97">
        <f t="shared" si="3"/>
        <v>0</v>
      </c>
      <c r="M12" s="97">
        <f t="shared" si="2"/>
        <v>2729566.88</v>
      </c>
      <c r="N12" s="111"/>
      <c r="O12">
        <v>102</v>
      </c>
    </row>
    <row r="13" spans="1:15" customFormat="1" ht="25.5" customHeight="1" x14ac:dyDescent="0.25">
      <c r="A13" s="109">
        <v>121</v>
      </c>
      <c r="B13" s="105" t="s">
        <v>347</v>
      </c>
      <c r="C13" s="100">
        <v>0</v>
      </c>
      <c r="D13" s="100">
        <v>0</v>
      </c>
      <c r="E13" s="100">
        <v>0</v>
      </c>
      <c r="F13" s="100">
        <v>0</v>
      </c>
      <c r="G13" s="100">
        <v>0</v>
      </c>
      <c r="H13" s="100">
        <v>0</v>
      </c>
      <c r="I13" s="100">
        <v>0</v>
      </c>
      <c r="J13" s="100">
        <v>0</v>
      </c>
      <c r="K13" s="100">
        <v>0</v>
      </c>
      <c r="L13" s="100">
        <v>0</v>
      </c>
      <c r="M13" s="98">
        <f t="shared" si="2"/>
        <v>0</v>
      </c>
      <c r="N13" s="108"/>
      <c r="O13">
        <v>103</v>
      </c>
    </row>
    <row r="14" spans="1:15" customFormat="1" ht="25.5" customHeight="1" x14ac:dyDescent="0.25">
      <c r="A14" s="109">
        <v>122</v>
      </c>
      <c r="B14" s="105" t="s">
        <v>348</v>
      </c>
      <c r="C14" s="100">
        <v>0</v>
      </c>
      <c r="D14" s="100">
        <f>2589566.88-F14</f>
        <v>652626.47999999952</v>
      </c>
      <c r="E14" s="100">
        <v>0</v>
      </c>
      <c r="F14" s="100">
        <v>1936940.4000000004</v>
      </c>
      <c r="G14" s="100">
        <v>0</v>
      </c>
      <c r="H14" s="100">
        <v>0</v>
      </c>
      <c r="I14" s="100">
        <v>0</v>
      </c>
      <c r="J14" s="100">
        <v>140000</v>
      </c>
      <c r="K14" s="100">
        <v>0</v>
      </c>
      <c r="L14" s="100">
        <v>0</v>
      </c>
      <c r="M14" s="98">
        <f t="shared" si="2"/>
        <v>2729566.88</v>
      </c>
      <c r="N14" s="108"/>
      <c r="O14">
        <v>104</v>
      </c>
    </row>
    <row r="15" spans="1:15" customFormat="1" ht="25.5" customHeight="1" x14ac:dyDescent="0.25">
      <c r="A15" s="109">
        <v>123</v>
      </c>
      <c r="B15" s="105" t="s">
        <v>349</v>
      </c>
      <c r="C15" s="100">
        <v>0</v>
      </c>
      <c r="D15" s="100">
        <v>0</v>
      </c>
      <c r="E15" s="100">
        <v>0</v>
      </c>
      <c r="F15" s="100">
        <v>0</v>
      </c>
      <c r="G15" s="100">
        <v>0</v>
      </c>
      <c r="H15" s="100">
        <v>0</v>
      </c>
      <c r="I15" s="100">
        <v>0</v>
      </c>
      <c r="J15" s="100">
        <v>0</v>
      </c>
      <c r="K15" s="100">
        <v>0</v>
      </c>
      <c r="L15" s="100">
        <v>0</v>
      </c>
      <c r="M15" s="98">
        <f t="shared" si="2"/>
        <v>0</v>
      </c>
      <c r="N15" s="108"/>
      <c r="O15">
        <v>105</v>
      </c>
    </row>
    <row r="16" spans="1:15" customFormat="1" ht="39" customHeight="1" x14ac:dyDescent="0.25">
      <c r="A16" s="109">
        <v>124</v>
      </c>
      <c r="B16" s="105" t="s">
        <v>350</v>
      </c>
      <c r="C16" s="100">
        <v>0</v>
      </c>
      <c r="D16" s="100">
        <v>0</v>
      </c>
      <c r="E16" s="100">
        <v>0</v>
      </c>
      <c r="F16" s="100">
        <v>0</v>
      </c>
      <c r="G16" s="100">
        <v>0</v>
      </c>
      <c r="H16" s="100">
        <v>0</v>
      </c>
      <c r="I16" s="100">
        <v>0</v>
      </c>
      <c r="J16" s="100">
        <v>0</v>
      </c>
      <c r="K16" s="100">
        <v>0</v>
      </c>
      <c r="L16" s="100">
        <v>0</v>
      </c>
      <c r="M16" s="98">
        <f t="shared" si="2"/>
        <v>0</v>
      </c>
      <c r="N16" s="108"/>
      <c r="O16">
        <v>106</v>
      </c>
    </row>
    <row r="17" spans="1:15" customFormat="1" ht="25.5" customHeight="1" x14ac:dyDescent="0.25">
      <c r="A17" s="102">
        <v>1300</v>
      </c>
      <c r="B17" s="103" t="s">
        <v>351</v>
      </c>
      <c r="C17" s="97">
        <f>SUM(C18:C25)</f>
        <v>0</v>
      </c>
      <c r="D17" s="97">
        <f>SUM(D18:D25)</f>
        <v>2668869.84</v>
      </c>
      <c r="E17" s="97">
        <f t="shared" ref="E17:N17" si="4">SUM(E18:E25)</f>
        <v>0</v>
      </c>
      <c r="F17" s="97">
        <f t="shared" si="4"/>
        <v>1216421.1000000001</v>
      </c>
      <c r="G17" s="97">
        <f t="shared" si="4"/>
        <v>0</v>
      </c>
      <c r="H17" s="97">
        <f t="shared" si="4"/>
        <v>0</v>
      </c>
      <c r="I17" s="97">
        <f t="shared" si="4"/>
        <v>0</v>
      </c>
      <c r="J17" s="97">
        <f t="shared" si="4"/>
        <v>0</v>
      </c>
      <c r="K17" s="97">
        <f t="shared" si="4"/>
        <v>0</v>
      </c>
      <c r="L17" s="97">
        <f t="shared" si="4"/>
        <v>0</v>
      </c>
      <c r="M17" s="97">
        <f t="shared" si="2"/>
        <v>3885290.94</v>
      </c>
      <c r="N17" s="112">
        <f t="shared" si="4"/>
        <v>0</v>
      </c>
      <c r="O17">
        <v>199</v>
      </c>
    </row>
    <row r="18" spans="1:15" customFormat="1" ht="25.5" customHeight="1" x14ac:dyDescent="0.25">
      <c r="A18" s="109">
        <v>131</v>
      </c>
      <c r="B18" s="105" t="s">
        <v>352</v>
      </c>
      <c r="C18" s="100">
        <v>0</v>
      </c>
      <c r="D18" s="100">
        <v>0</v>
      </c>
      <c r="E18" s="100">
        <v>0</v>
      </c>
      <c r="F18" s="100">
        <v>0</v>
      </c>
      <c r="G18" s="100">
        <v>0</v>
      </c>
      <c r="H18" s="100">
        <v>0</v>
      </c>
      <c r="I18" s="100">
        <v>0</v>
      </c>
      <c r="J18" s="100">
        <v>0</v>
      </c>
      <c r="K18" s="100">
        <v>0</v>
      </c>
      <c r="L18" s="100">
        <v>0</v>
      </c>
      <c r="M18" s="98">
        <f t="shared" si="2"/>
        <v>0</v>
      </c>
      <c r="N18" s="108"/>
    </row>
    <row r="19" spans="1:15" customFormat="1" ht="25.5" customHeight="1" x14ac:dyDescent="0.25">
      <c r="A19" s="109">
        <v>132</v>
      </c>
      <c r="B19" s="105" t="s">
        <v>353</v>
      </c>
      <c r="C19" s="100">
        <v>0</v>
      </c>
      <c r="D19" s="100">
        <f>2078349.98+501206.86</f>
        <v>2579556.84</v>
      </c>
      <c r="E19" s="100">
        <v>0</v>
      </c>
      <c r="F19" s="100">
        <f>803978.49+380442.61</f>
        <v>1184421.1000000001</v>
      </c>
      <c r="G19" s="100">
        <v>0</v>
      </c>
      <c r="H19" s="100">
        <v>0</v>
      </c>
      <c r="I19" s="100">
        <v>0</v>
      </c>
      <c r="J19" s="100">
        <v>0</v>
      </c>
      <c r="K19" s="100">
        <v>0</v>
      </c>
      <c r="L19" s="100">
        <v>0</v>
      </c>
      <c r="M19" s="98">
        <f t="shared" si="2"/>
        <v>3763977.94</v>
      </c>
      <c r="N19" s="108"/>
      <c r="O19" s="31" t="s">
        <v>354</v>
      </c>
    </row>
    <row r="20" spans="1:15" customFormat="1" ht="25.5" customHeight="1" x14ac:dyDescent="0.25">
      <c r="A20" s="109">
        <v>133</v>
      </c>
      <c r="B20" s="105" t="s">
        <v>355</v>
      </c>
      <c r="C20" s="100">
        <v>0</v>
      </c>
      <c r="D20" s="100">
        <v>89313</v>
      </c>
      <c r="E20" s="100">
        <v>0</v>
      </c>
      <c r="F20" s="100">
        <v>32000</v>
      </c>
      <c r="G20" s="100">
        <v>0</v>
      </c>
      <c r="H20" s="100">
        <v>0</v>
      </c>
      <c r="I20" s="100">
        <v>0</v>
      </c>
      <c r="J20" s="100">
        <v>0</v>
      </c>
      <c r="K20" s="100">
        <v>0</v>
      </c>
      <c r="L20" s="100">
        <v>0</v>
      </c>
      <c r="M20" s="98">
        <f t="shared" si="2"/>
        <v>121313</v>
      </c>
      <c r="N20" s="108"/>
      <c r="O20">
        <v>201</v>
      </c>
    </row>
    <row r="21" spans="1:15" customFormat="1" ht="25.5" customHeight="1" x14ac:dyDescent="0.25">
      <c r="A21" s="109">
        <v>134</v>
      </c>
      <c r="B21" s="105" t="s">
        <v>356</v>
      </c>
      <c r="C21" s="100">
        <v>0</v>
      </c>
      <c r="D21" s="100">
        <v>0</v>
      </c>
      <c r="E21" s="100">
        <v>0</v>
      </c>
      <c r="F21" s="100">
        <v>0</v>
      </c>
      <c r="G21" s="100">
        <v>0</v>
      </c>
      <c r="H21" s="100">
        <v>0</v>
      </c>
      <c r="I21" s="100">
        <v>0</v>
      </c>
      <c r="J21" s="100">
        <v>0</v>
      </c>
      <c r="K21" s="100">
        <v>0</v>
      </c>
      <c r="L21" s="100">
        <v>0</v>
      </c>
      <c r="M21" s="98">
        <f t="shared" si="2"/>
        <v>0</v>
      </c>
      <c r="N21" s="108"/>
      <c r="O21">
        <v>203</v>
      </c>
    </row>
    <row r="22" spans="1:15" customFormat="1" ht="25.5" customHeight="1" x14ac:dyDescent="0.25">
      <c r="A22" s="109">
        <v>135</v>
      </c>
      <c r="B22" s="105" t="s">
        <v>357</v>
      </c>
      <c r="C22" s="100">
        <v>0</v>
      </c>
      <c r="D22" s="100">
        <v>0</v>
      </c>
      <c r="E22" s="100">
        <v>0</v>
      </c>
      <c r="F22" s="100">
        <v>0</v>
      </c>
      <c r="G22" s="100">
        <v>0</v>
      </c>
      <c r="H22" s="100">
        <v>0</v>
      </c>
      <c r="I22" s="100">
        <v>0</v>
      </c>
      <c r="J22" s="100">
        <v>0</v>
      </c>
      <c r="K22" s="100">
        <v>0</v>
      </c>
      <c r="L22" s="100">
        <v>0</v>
      </c>
      <c r="M22" s="98">
        <f t="shared" si="2"/>
        <v>0</v>
      </c>
      <c r="N22" s="108"/>
      <c r="O22">
        <v>205</v>
      </c>
    </row>
    <row r="23" spans="1:15" customFormat="1" ht="25.5" x14ac:dyDescent="0.25">
      <c r="A23" s="109">
        <v>136</v>
      </c>
      <c r="B23" s="105" t="s">
        <v>358</v>
      </c>
      <c r="C23" s="100">
        <v>0</v>
      </c>
      <c r="D23" s="100">
        <v>0</v>
      </c>
      <c r="E23" s="100">
        <v>0</v>
      </c>
      <c r="F23" s="100">
        <v>0</v>
      </c>
      <c r="G23" s="100">
        <v>0</v>
      </c>
      <c r="H23" s="100">
        <v>0</v>
      </c>
      <c r="I23" s="100">
        <v>0</v>
      </c>
      <c r="J23" s="100">
        <v>0</v>
      </c>
      <c r="K23" s="100">
        <v>0</v>
      </c>
      <c r="L23" s="100">
        <v>0</v>
      </c>
      <c r="M23" s="98">
        <f t="shared" si="2"/>
        <v>0</v>
      </c>
      <c r="N23" s="108"/>
      <c r="O23">
        <v>207</v>
      </c>
    </row>
    <row r="24" spans="1:15" customFormat="1" ht="25.5" customHeight="1" x14ac:dyDescent="0.25">
      <c r="A24" s="109">
        <v>137</v>
      </c>
      <c r="B24" s="105" t="s">
        <v>359</v>
      </c>
      <c r="C24" s="100">
        <v>0</v>
      </c>
      <c r="D24" s="100">
        <v>0</v>
      </c>
      <c r="E24" s="100">
        <v>0</v>
      </c>
      <c r="F24" s="100">
        <v>0</v>
      </c>
      <c r="G24" s="100">
        <v>0</v>
      </c>
      <c r="H24" s="100">
        <v>0</v>
      </c>
      <c r="I24" s="100">
        <v>0</v>
      </c>
      <c r="J24" s="100">
        <v>0</v>
      </c>
      <c r="K24" s="100">
        <v>0</v>
      </c>
      <c r="L24" s="100">
        <v>0</v>
      </c>
      <c r="M24" s="98">
        <f t="shared" si="2"/>
        <v>0</v>
      </c>
      <c r="N24" s="108"/>
      <c r="O24">
        <v>209</v>
      </c>
    </row>
    <row r="25" spans="1:15" customFormat="1" ht="25.5" x14ac:dyDescent="0.25">
      <c r="A25" s="109">
        <v>138</v>
      </c>
      <c r="B25" s="105" t="s">
        <v>360</v>
      </c>
      <c r="C25" s="100">
        <v>0</v>
      </c>
      <c r="D25" s="100">
        <v>0</v>
      </c>
      <c r="E25" s="100">
        <v>0</v>
      </c>
      <c r="F25" s="100">
        <v>0</v>
      </c>
      <c r="G25" s="100">
        <v>0</v>
      </c>
      <c r="H25" s="100">
        <v>0</v>
      </c>
      <c r="I25" s="100">
        <v>0</v>
      </c>
      <c r="J25" s="100">
        <v>0</v>
      </c>
      <c r="K25" s="100">
        <v>0</v>
      </c>
      <c r="L25" s="100">
        <v>0</v>
      </c>
      <c r="M25" s="98">
        <f t="shared" si="2"/>
        <v>0</v>
      </c>
      <c r="N25" s="108"/>
      <c r="O25">
        <v>211</v>
      </c>
    </row>
    <row r="26" spans="1:15" customFormat="1" ht="25.5" customHeight="1" x14ac:dyDescent="0.25">
      <c r="A26" s="102">
        <v>1400</v>
      </c>
      <c r="B26" s="103" t="s">
        <v>361</v>
      </c>
      <c r="C26" s="97">
        <f t="shared" ref="C26:N26" si="5">SUM(C27:C30)</f>
        <v>0</v>
      </c>
      <c r="D26" s="97">
        <f>SUM(D27:D30)</f>
        <v>0</v>
      </c>
      <c r="E26" s="97">
        <f t="shared" si="5"/>
        <v>0</v>
      </c>
      <c r="F26" s="97">
        <f t="shared" si="5"/>
        <v>0</v>
      </c>
      <c r="G26" s="97">
        <f t="shared" si="5"/>
        <v>0</v>
      </c>
      <c r="H26" s="97">
        <f t="shared" si="5"/>
        <v>0</v>
      </c>
      <c r="I26" s="97">
        <f t="shared" si="5"/>
        <v>0</v>
      </c>
      <c r="J26" s="97">
        <f t="shared" si="5"/>
        <v>0</v>
      </c>
      <c r="K26" s="97">
        <f t="shared" si="5"/>
        <v>0</v>
      </c>
      <c r="L26" s="97">
        <f t="shared" si="5"/>
        <v>0</v>
      </c>
      <c r="M26" s="97">
        <f t="shared" si="2"/>
        <v>0</v>
      </c>
      <c r="N26" s="112">
        <f t="shared" si="5"/>
        <v>0</v>
      </c>
      <c r="O26">
        <v>213</v>
      </c>
    </row>
    <row r="27" spans="1:15" customFormat="1" ht="25.5" customHeight="1" x14ac:dyDescent="0.25">
      <c r="A27" s="109">
        <v>141</v>
      </c>
      <c r="B27" s="105" t="s">
        <v>362</v>
      </c>
      <c r="C27" s="100">
        <v>0</v>
      </c>
      <c r="D27" s="100">
        <v>0</v>
      </c>
      <c r="E27" s="100">
        <v>0</v>
      </c>
      <c r="F27" s="100">
        <v>0</v>
      </c>
      <c r="G27" s="100">
        <v>0</v>
      </c>
      <c r="H27" s="100">
        <v>0</v>
      </c>
      <c r="I27" s="100">
        <v>0</v>
      </c>
      <c r="J27" s="100">
        <v>0</v>
      </c>
      <c r="K27" s="100">
        <v>0</v>
      </c>
      <c r="L27" s="100">
        <v>0</v>
      </c>
      <c r="M27" s="98">
        <f t="shared" si="2"/>
        <v>0</v>
      </c>
      <c r="N27" s="108"/>
      <c r="O27">
        <v>215</v>
      </c>
    </row>
    <row r="28" spans="1:15" customFormat="1" ht="25.5" customHeight="1" x14ac:dyDescent="0.25">
      <c r="A28" s="109">
        <v>142</v>
      </c>
      <c r="B28" s="105" t="s">
        <v>363</v>
      </c>
      <c r="C28" s="100">
        <v>0</v>
      </c>
      <c r="D28" s="100">
        <v>0</v>
      </c>
      <c r="E28" s="100">
        <v>0</v>
      </c>
      <c r="F28" s="100">
        <v>0</v>
      </c>
      <c r="G28" s="100">
        <v>0</v>
      </c>
      <c r="H28" s="100">
        <v>0</v>
      </c>
      <c r="I28" s="100">
        <v>0</v>
      </c>
      <c r="J28" s="100">
        <v>0</v>
      </c>
      <c r="K28" s="100">
        <v>0</v>
      </c>
      <c r="L28" s="100">
        <v>0</v>
      </c>
      <c r="M28" s="98">
        <f t="shared" si="2"/>
        <v>0</v>
      </c>
      <c r="N28" s="108"/>
      <c r="O28">
        <v>217</v>
      </c>
    </row>
    <row r="29" spans="1:15" customFormat="1" ht="25.5" customHeight="1" x14ac:dyDescent="0.25">
      <c r="A29" s="109">
        <v>143</v>
      </c>
      <c r="B29" s="105" t="s">
        <v>364</v>
      </c>
      <c r="C29" s="100">
        <v>0</v>
      </c>
      <c r="D29" s="100">
        <v>0</v>
      </c>
      <c r="E29" s="100">
        <v>0</v>
      </c>
      <c r="F29" s="100">
        <v>0</v>
      </c>
      <c r="G29" s="100">
        <v>0</v>
      </c>
      <c r="H29" s="100">
        <v>0</v>
      </c>
      <c r="I29" s="100">
        <v>0</v>
      </c>
      <c r="J29" s="100">
        <v>0</v>
      </c>
      <c r="K29" s="100">
        <v>0</v>
      </c>
      <c r="L29" s="100">
        <v>0</v>
      </c>
      <c r="M29" s="98">
        <f t="shared" si="2"/>
        <v>0</v>
      </c>
      <c r="N29" s="108"/>
      <c r="O29">
        <v>219</v>
      </c>
    </row>
    <row r="30" spans="1:15" customFormat="1" ht="25.5" customHeight="1" x14ac:dyDescent="0.25">
      <c r="A30" s="109">
        <v>144</v>
      </c>
      <c r="B30" s="105" t="s">
        <v>365</v>
      </c>
      <c r="C30" s="100">
        <v>0</v>
      </c>
      <c r="D30" s="100">
        <v>0</v>
      </c>
      <c r="E30" s="100">
        <v>0</v>
      </c>
      <c r="F30" s="100">
        <v>0</v>
      </c>
      <c r="G30" s="100">
        <v>0</v>
      </c>
      <c r="H30" s="100">
        <v>0</v>
      </c>
      <c r="I30" s="100">
        <v>0</v>
      </c>
      <c r="J30" s="100">
        <v>0</v>
      </c>
      <c r="K30" s="100">
        <v>0</v>
      </c>
      <c r="L30" s="100">
        <v>0</v>
      </c>
      <c r="M30" s="98">
        <f t="shared" si="2"/>
        <v>0</v>
      </c>
      <c r="N30" s="108"/>
      <c r="O30">
        <v>221</v>
      </c>
    </row>
    <row r="31" spans="1:15" customFormat="1" ht="25.5" customHeight="1" x14ac:dyDescent="0.25">
      <c r="A31" s="102">
        <v>1500</v>
      </c>
      <c r="B31" s="103" t="s">
        <v>366</v>
      </c>
      <c r="C31" s="97">
        <f t="shared" ref="C31:N31" si="6">SUM(C32:C37)</f>
        <v>0</v>
      </c>
      <c r="D31" s="97">
        <f>SUM(D32:D37)</f>
        <v>0</v>
      </c>
      <c r="E31" s="97">
        <f t="shared" si="6"/>
        <v>0</v>
      </c>
      <c r="F31" s="97">
        <f t="shared" si="6"/>
        <v>0</v>
      </c>
      <c r="G31" s="97">
        <f t="shared" si="6"/>
        <v>0</v>
      </c>
      <c r="H31" s="97">
        <f t="shared" si="6"/>
        <v>0</v>
      </c>
      <c r="I31" s="97">
        <f t="shared" si="6"/>
        <v>0</v>
      </c>
      <c r="J31" s="97">
        <f t="shared" si="6"/>
        <v>0</v>
      </c>
      <c r="K31" s="97">
        <f t="shared" si="6"/>
        <v>0</v>
      </c>
      <c r="L31" s="97">
        <f t="shared" si="6"/>
        <v>0</v>
      </c>
      <c r="M31" s="97">
        <f t="shared" si="2"/>
        <v>0</v>
      </c>
      <c r="N31" s="112">
        <f t="shared" si="6"/>
        <v>0</v>
      </c>
      <c r="O31">
        <v>223</v>
      </c>
    </row>
    <row r="32" spans="1:15" customFormat="1" ht="25.5" customHeight="1" x14ac:dyDescent="0.25">
      <c r="A32" s="109">
        <v>151</v>
      </c>
      <c r="B32" s="105" t="s">
        <v>367</v>
      </c>
      <c r="C32" s="100">
        <v>0</v>
      </c>
      <c r="D32" s="100">
        <v>0</v>
      </c>
      <c r="E32" s="100">
        <v>0</v>
      </c>
      <c r="F32" s="100">
        <v>0</v>
      </c>
      <c r="G32" s="100">
        <v>0</v>
      </c>
      <c r="H32" s="100">
        <v>0</v>
      </c>
      <c r="I32" s="100">
        <v>0</v>
      </c>
      <c r="J32" s="100">
        <v>0</v>
      </c>
      <c r="K32" s="100">
        <v>0</v>
      </c>
      <c r="L32" s="100">
        <v>0</v>
      </c>
      <c r="M32" s="98">
        <f t="shared" si="2"/>
        <v>0</v>
      </c>
      <c r="N32" s="108"/>
      <c r="O32">
        <v>225</v>
      </c>
    </row>
    <row r="33" spans="1:15" customFormat="1" ht="25.5" customHeight="1" x14ac:dyDescent="0.25">
      <c r="A33" s="109">
        <v>152</v>
      </c>
      <c r="B33" s="105" t="s">
        <v>281</v>
      </c>
      <c r="C33" s="100">
        <v>0</v>
      </c>
      <c r="D33" s="100">
        <v>0</v>
      </c>
      <c r="E33" s="100">
        <v>0</v>
      </c>
      <c r="F33" s="100">
        <v>0</v>
      </c>
      <c r="G33" s="100">
        <v>0</v>
      </c>
      <c r="H33" s="100">
        <v>0</v>
      </c>
      <c r="I33" s="100">
        <v>0</v>
      </c>
      <c r="J33" s="100">
        <v>0</v>
      </c>
      <c r="K33" s="100">
        <v>0</v>
      </c>
      <c r="L33" s="100">
        <v>0</v>
      </c>
      <c r="M33" s="98">
        <f t="shared" si="2"/>
        <v>0</v>
      </c>
      <c r="N33" s="108"/>
      <c r="O33">
        <v>227</v>
      </c>
    </row>
    <row r="34" spans="1:15" customFormat="1" ht="25.5" customHeight="1" x14ac:dyDescent="0.25">
      <c r="A34" s="109">
        <v>153</v>
      </c>
      <c r="B34" s="105" t="s">
        <v>368</v>
      </c>
      <c r="C34" s="100">
        <v>0</v>
      </c>
      <c r="D34" s="100">
        <v>0</v>
      </c>
      <c r="E34" s="100">
        <v>0</v>
      </c>
      <c r="F34" s="100">
        <v>0</v>
      </c>
      <c r="G34" s="100">
        <v>0</v>
      </c>
      <c r="H34" s="100">
        <v>0</v>
      </c>
      <c r="I34" s="100">
        <v>0</v>
      </c>
      <c r="J34" s="100">
        <v>0</v>
      </c>
      <c r="K34" s="100">
        <v>0</v>
      </c>
      <c r="L34" s="100">
        <v>0</v>
      </c>
      <c r="M34" s="98">
        <f t="shared" si="2"/>
        <v>0</v>
      </c>
      <c r="N34" s="108"/>
      <c r="O34">
        <v>229</v>
      </c>
    </row>
    <row r="35" spans="1:15" customFormat="1" ht="25.5" customHeight="1" x14ac:dyDescent="0.25">
      <c r="A35" s="109">
        <v>154</v>
      </c>
      <c r="B35" s="105" t="s">
        <v>369</v>
      </c>
      <c r="C35" s="100">
        <v>0</v>
      </c>
      <c r="D35" s="100">
        <v>0</v>
      </c>
      <c r="E35" s="100">
        <v>0</v>
      </c>
      <c r="F35" s="100">
        <v>0</v>
      </c>
      <c r="G35" s="100">
        <v>0</v>
      </c>
      <c r="H35" s="100">
        <v>0</v>
      </c>
      <c r="I35" s="100">
        <v>0</v>
      </c>
      <c r="J35" s="100">
        <v>0</v>
      </c>
      <c r="K35" s="100">
        <v>0</v>
      </c>
      <c r="L35" s="100">
        <v>0</v>
      </c>
      <c r="M35" s="98">
        <f t="shared" si="2"/>
        <v>0</v>
      </c>
      <c r="N35" s="108"/>
      <c r="O35" s="31" t="s">
        <v>370</v>
      </c>
    </row>
    <row r="36" spans="1:15" customFormat="1" ht="25.5" customHeight="1" x14ac:dyDescent="0.25">
      <c r="A36" s="109">
        <v>155</v>
      </c>
      <c r="B36" s="105" t="s">
        <v>371</v>
      </c>
      <c r="C36" s="100">
        <v>0</v>
      </c>
      <c r="D36" s="100">
        <v>0</v>
      </c>
      <c r="E36" s="100">
        <v>0</v>
      </c>
      <c r="F36" s="100">
        <v>0</v>
      </c>
      <c r="G36" s="100">
        <v>0</v>
      </c>
      <c r="H36" s="100">
        <v>0</v>
      </c>
      <c r="I36" s="100">
        <v>0</v>
      </c>
      <c r="J36" s="100">
        <v>0</v>
      </c>
      <c r="K36" s="100">
        <v>0</v>
      </c>
      <c r="L36" s="100">
        <v>0</v>
      </c>
      <c r="M36" s="98">
        <f t="shared" si="2"/>
        <v>0</v>
      </c>
      <c r="N36" s="108"/>
      <c r="O36">
        <v>202</v>
      </c>
    </row>
    <row r="37" spans="1:15" customFormat="1" ht="25.5" customHeight="1" x14ac:dyDescent="0.25">
      <c r="A37" s="109">
        <v>159</v>
      </c>
      <c r="B37" s="105" t="s">
        <v>372</v>
      </c>
      <c r="C37" s="100">
        <v>0</v>
      </c>
      <c r="D37" s="100">
        <v>0</v>
      </c>
      <c r="E37" s="100">
        <v>0</v>
      </c>
      <c r="F37" s="100">
        <v>0</v>
      </c>
      <c r="G37" s="100">
        <v>0</v>
      </c>
      <c r="H37" s="100">
        <v>0</v>
      </c>
      <c r="I37" s="100">
        <v>0</v>
      </c>
      <c r="J37" s="100">
        <v>0</v>
      </c>
      <c r="K37" s="100">
        <v>0</v>
      </c>
      <c r="L37" s="100">
        <v>0</v>
      </c>
      <c r="M37" s="98">
        <f t="shared" si="2"/>
        <v>0</v>
      </c>
      <c r="N37" s="108"/>
      <c r="O37">
        <v>204</v>
      </c>
    </row>
    <row r="38" spans="1:15" customFormat="1" ht="25.5" customHeight="1" x14ac:dyDescent="0.25">
      <c r="A38" s="102">
        <v>1600</v>
      </c>
      <c r="B38" s="82" t="s">
        <v>373</v>
      </c>
      <c r="C38" s="97">
        <f t="shared" ref="C38:N38" si="7">SUM(C39)</f>
        <v>0</v>
      </c>
      <c r="D38" s="97">
        <f t="shared" si="7"/>
        <v>444395.9</v>
      </c>
      <c r="E38" s="97">
        <f t="shared" si="7"/>
        <v>0</v>
      </c>
      <c r="F38" s="97">
        <f t="shared" si="7"/>
        <v>239285.46</v>
      </c>
      <c r="G38" s="97">
        <f t="shared" si="7"/>
        <v>0</v>
      </c>
      <c r="H38" s="97">
        <f t="shared" si="7"/>
        <v>0</v>
      </c>
      <c r="I38" s="97">
        <f t="shared" si="7"/>
        <v>0</v>
      </c>
      <c r="J38" s="97">
        <f t="shared" si="7"/>
        <v>0</v>
      </c>
      <c r="K38" s="97">
        <f t="shared" si="7"/>
        <v>0</v>
      </c>
      <c r="L38" s="97">
        <f t="shared" si="7"/>
        <v>0</v>
      </c>
      <c r="M38" s="97">
        <f t="shared" si="2"/>
        <v>683681.36</v>
      </c>
      <c r="N38" s="112">
        <f t="shared" si="7"/>
        <v>0</v>
      </c>
      <c r="O38">
        <v>206</v>
      </c>
    </row>
    <row r="39" spans="1:15" customFormat="1" ht="30" customHeight="1" x14ac:dyDescent="0.25">
      <c r="A39" s="109">
        <v>161</v>
      </c>
      <c r="B39" s="105" t="s">
        <v>374</v>
      </c>
      <c r="C39" s="100">
        <v>0</v>
      </c>
      <c r="D39" s="100">
        <f>418290.84+26105.06</f>
        <v>444395.9</v>
      </c>
      <c r="E39" s="100">
        <v>0</v>
      </c>
      <c r="F39" s="100">
        <f>161807.74+77477.72</f>
        <v>239285.46</v>
      </c>
      <c r="G39" s="100">
        <v>0</v>
      </c>
      <c r="H39" s="100">
        <v>0</v>
      </c>
      <c r="I39" s="100">
        <v>0</v>
      </c>
      <c r="J39" s="100">
        <v>0</v>
      </c>
      <c r="K39" s="100">
        <v>0</v>
      </c>
      <c r="L39" s="100">
        <v>0</v>
      </c>
      <c r="M39" s="98">
        <f t="shared" si="2"/>
        <v>683681.36</v>
      </c>
      <c r="N39" s="108"/>
      <c r="O39">
        <v>208</v>
      </c>
    </row>
    <row r="40" spans="1:15" customFormat="1" ht="25.5" customHeight="1" x14ac:dyDescent="0.25">
      <c r="A40" s="113">
        <v>1700</v>
      </c>
      <c r="B40" s="103" t="s">
        <v>375</v>
      </c>
      <c r="C40" s="97">
        <f t="shared" ref="C40:N40" si="8">SUM(C41:C42)</f>
        <v>0</v>
      </c>
      <c r="D40" s="97">
        <f>SUM(D41:D42)</f>
        <v>283692.71999999997</v>
      </c>
      <c r="E40" s="97">
        <f t="shared" si="8"/>
        <v>0</v>
      </c>
      <c r="F40" s="97">
        <f t="shared" si="8"/>
        <v>2866.5</v>
      </c>
      <c r="G40" s="97">
        <f t="shared" si="8"/>
        <v>0</v>
      </c>
      <c r="H40" s="97">
        <f t="shared" si="8"/>
        <v>0</v>
      </c>
      <c r="I40" s="97">
        <f t="shared" si="8"/>
        <v>0</v>
      </c>
      <c r="J40" s="97">
        <f t="shared" si="8"/>
        <v>0</v>
      </c>
      <c r="K40" s="97">
        <f t="shared" si="8"/>
        <v>0</v>
      </c>
      <c r="L40" s="97">
        <f t="shared" si="8"/>
        <v>0</v>
      </c>
      <c r="M40" s="97">
        <f t="shared" si="2"/>
        <v>286559.21999999997</v>
      </c>
      <c r="N40" s="112">
        <f t="shared" si="8"/>
        <v>0</v>
      </c>
      <c r="O40">
        <v>210</v>
      </c>
    </row>
    <row r="41" spans="1:15" customFormat="1" ht="25.5" customHeight="1" x14ac:dyDescent="0.25">
      <c r="A41" s="109">
        <v>171</v>
      </c>
      <c r="B41" s="105" t="s">
        <v>376</v>
      </c>
      <c r="C41" s="100">
        <v>0</v>
      </c>
      <c r="D41" s="100">
        <v>283692.71999999997</v>
      </c>
      <c r="E41" s="100">
        <v>0</v>
      </c>
      <c r="F41" s="100">
        <v>2866.5</v>
      </c>
      <c r="G41" s="100">
        <v>0</v>
      </c>
      <c r="H41" s="100">
        <v>0</v>
      </c>
      <c r="I41" s="100">
        <v>0</v>
      </c>
      <c r="J41" s="100">
        <v>0</v>
      </c>
      <c r="K41" s="100">
        <v>0</v>
      </c>
      <c r="L41" s="100">
        <v>0</v>
      </c>
      <c r="M41" s="98">
        <f t="shared" si="2"/>
        <v>286559.21999999997</v>
      </c>
      <c r="N41" s="108"/>
      <c r="O41">
        <v>212</v>
      </c>
    </row>
    <row r="42" spans="1:15" customFormat="1" ht="25.5" customHeight="1" x14ac:dyDescent="0.25">
      <c r="A42" s="109">
        <v>172</v>
      </c>
      <c r="B42" s="105" t="s">
        <v>377</v>
      </c>
      <c r="C42" s="100">
        <v>0</v>
      </c>
      <c r="D42" s="100">
        <v>0</v>
      </c>
      <c r="E42" s="100">
        <v>0</v>
      </c>
      <c r="F42" s="100">
        <v>0</v>
      </c>
      <c r="G42" s="100">
        <v>0</v>
      </c>
      <c r="H42" s="100">
        <v>0</v>
      </c>
      <c r="I42" s="100">
        <v>0</v>
      </c>
      <c r="J42" s="100">
        <v>0</v>
      </c>
      <c r="K42" s="100">
        <v>0</v>
      </c>
      <c r="L42" s="100">
        <v>0</v>
      </c>
      <c r="M42" s="98">
        <f t="shared" si="2"/>
        <v>0</v>
      </c>
      <c r="N42" s="108"/>
      <c r="O42">
        <v>214</v>
      </c>
    </row>
    <row r="43" spans="1:15" customFormat="1" ht="25.5" customHeight="1" x14ac:dyDescent="0.25">
      <c r="A43" s="245">
        <v>2000</v>
      </c>
      <c r="B43" s="246" t="s">
        <v>49</v>
      </c>
      <c r="C43" s="244">
        <f t="shared" ref="C43:N43" si="9">C44+C53+C57+C67+C77+C85+C88+C94+C98</f>
        <v>0</v>
      </c>
      <c r="D43" s="244">
        <f>D44+D53+D57+D67+D77+D85+D88+D94+D98</f>
        <v>2028600</v>
      </c>
      <c r="E43" s="244">
        <f t="shared" si="9"/>
        <v>0</v>
      </c>
      <c r="F43" s="244">
        <f t="shared" si="9"/>
        <v>865584</v>
      </c>
      <c r="G43" s="244">
        <f t="shared" si="9"/>
        <v>1877519</v>
      </c>
      <c r="H43" s="244">
        <f t="shared" si="9"/>
        <v>0</v>
      </c>
      <c r="I43" s="244">
        <f t="shared" si="9"/>
        <v>0</v>
      </c>
      <c r="J43" s="244">
        <f t="shared" si="9"/>
        <v>0</v>
      </c>
      <c r="K43" s="244">
        <f t="shared" si="9"/>
        <v>0</v>
      </c>
      <c r="L43" s="244">
        <f t="shared" si="9"/>
        <v>0</v>
      </c>
      <c r="M43" s="244">
        <f t="shared" si="2"/>
        <v>4771703</v>
      </c>
      <c r="N43" s="114">
        <f t="shared" si="9"/>
        <v>0</v>
      </c>
      <c r="O43">
        <v>216</v>
      </c>
    </row>
    <row r="44" spans="1:15" customFormat="1" ht="30" x14ac:dyDescent="0.25">
      <c r="A44" s="102">
        <v>2100</v>
      </c>
      <c r="B44" s="103" t="s">
        <v>378</v>
      </c>
      <c r="C44" s="97">
        <f t="shared" ref="C44:N44" si="10">SUM(C45:C52)</f>
        <v>0</v>
      </c>
      <c r="D44" s="97">
        <f>SUM(D45:D52)</f>
        <v>429300</v>
      </c>
      <c r="E44" s="97">
        <f t="shared" si="10"/>
        <v>0</v>
      </c>
      <c r="F44" s="97">
        <f t="shared" si="10"/>
        <v>0</v>
      </c>
      <c r="G44" s="97">
        <f t="shared" si="10"/>
        <v>0</v>
      </c>
      <c r="H44" s="97">
        <f t="shared" si="10"/>
        <v>0</v>
      </c>
      <c r="I44" s="97">
        <f t="shared" si="10"/>
        <v>0</v>
      </c>
      <c r="J44" s="97">
        <f t="shared" si="10"/>
        <v>0</v>
      </c>
      <c r="K44" s="97">
        <f t="shared" si="10"/>
        <v>0</v>
      </c>
      <c r="L44" s="97">
        <f t="shared" si="10"/>
        <v>0</v>
      </c>
      <c r="M44" s="97">
        <f t="shared" si="2"/>
        <v>429300</v>
      </c>
      <c r="N44" s="112">
        <f t="shared" si="10"/>
        <v>0</v>
      </c>
      <c r="O44">
        <v>224</v>
      </c>
    </row>
    <row r="45" spans="1:15" customFormat="1" ht="25.5" customHeight="1" x14ac:dyDescent="0.25">
      <c r="A45" s="109">
        <v>211</v>
      </c>
      <c r="B45" s="105" t="s">
        <v>379</v>
      </c>
      <c r="C45" s="100">
        <v>0</v>
      </c>
      <c r="D45" s="100">
        <v>145000</v>
      </c>
      <c r="E45" s="100">
        <v>0</v>
      </c>
      <c r="F45" s="100">
        <v>0</v>
      </c>
      <c r="G45" s="100">
        <v>0</v>
      </c>
      <c r="H45" s="100">
        <v>0</v>
      </c>
      <c r="I45" s="100">
        <v>0</v>
      </c>
      <c r="J45" s="100">
        <v>0</v>
      </c>
      <c r="K45" s="100">
        <v>0</v>
      </c>
      <c r="L45" s="100">
        <v>0</v>
      </c>
      <c r="M45" s="98">
        <f t="shared" si="2"/>
        <v>145000</v>
      </c>
      <c r="N45" s="108"/>
      <c r="O45">
        <v>226</v>
      </c>
    </row>
    <row r="46" spans="1:15" customFormat="1" ht="25.5" customHeight="1" x14ac:dyDescent="0.25">
      <c r="A46" s="109">
        <v>212</v>
      </c>
      <c r="B46" s="105" t="s">
        <v>380</v>
      </c>
      <c r="C46" s="100">
        <v>0</v>
      </c>
      <c r="D46" s="100">
        <v>7300</v>
      </c>
      <c r="E46" s="100">
        <v>0</v>
      </c>
      <c r="F46" s="100">
        <v>0</v>
      </c>
      <c r="G46" s="100">
        <v>0</v>
      </c>
      <c r="H46" s="100">
        <v>0</v>
      </c>
      <c r="I46" s="100">
        <v>0</v>
      </c>
      <c r="J46" s="100">
        <v>0</v>
      </c>
      <c r="K46" s="100">
        <v>0</v>
      </c>
      <c r="L46" s="100">
        <v>0</v>
      </c>
      <c r="M46" s="98">
        <f t="shared" si="2"/>
        <v>7300</v>
      </c>
      <c r="N46" s="108"/>
      <c r="O46">
        <v>228</v>
      </c>
    </row>
    <row r="47" spans="1:15" customFormat="1" ht="25.5" customHeight="1" x14ac:dyDescent="0.25">
      <c r="A47" s="109">
        <v>213</v>
      </c>
      <c r="B47" s="105" t="s">
        <v>381</v>
      </c>
      <c r="C47" s="100">
        <v>0</v>
      </c>
      <c r="D47" s="100">
        <v>0</v>
      </c>
      <c r="E47" s="100">
        <v>0</v>
      </c>
      <c r="F47" s="100">
        <v>0</v>
      </c>
      <c r="G47" s="100">
        <v>0</v>
      </c>
      <c r="H47" s="100">
        <v>0</v>
      </c>
      <c r="I47" s="100">
        <v>0</v>
      </c>
      <c r="J47" s="100">
        <v>0</v>
      </c>
      <c r="K47" s="100">
        <v>0</v>
      </c>
      <c r="L47" s="100">
        <v>0</v>
      </c>
      <c r="M47" s="98">
        <f t="shared" si="2"/>
        <v>0</v>
      </c>
      <c r="N47" s="108"/>
      <c r="O47">
        <v>230</v>
      </c>
    </row>
    <row r="48" spans="1:15" customFormat="1" ht="34.5" customHeight="1" x14ac:dyDescent="0.25">
      <c r="A48" s="109">
        <v>214</v>
      </c>
      <c r="B48" s="105" t="s">
        <v>382</v>
      </c>
      <c r="C48" s="100">
        <v>0</v>
      </c>
      <c r="D48" s="100">
        <v>65000</v>
      </c>
      <c r="E48" s="100">
        <v>0</v>
      </c>
      <c r="F48" s="100">
        <v>0</v>
      </c>
      <c r="G48" s="100">
        <v>0</v>
      </c>
      <c r="H48" s="100">
        <v>0</v>
      </c>
      <c r="I48" s="100">
        <v>0</v>
      </c>
      <c r="J48" s="100">
        <v>0</v>
      </c>
      <c r="K48" s="100">
        <v>0</v>
      </c>
      <c r="L48" s="100">
        <v>0</v>
      </c>
      <c r="M48" s="98">
        <f t="shared" si="2"/>
        <v>65000</v>
      </c>
      <c r="N48" s="108"/>
    </row>
    <row r="49" spans="1:15" customFormat="1" ht="25.5" customHeight="1" x14ac:dyDescent="0.25">
      <c r="A49" s="109">
        <v>215</v>
      </c>
      <c r="B49" s="105" t="s">
        <v>383</v>
      </c>
      <c r="C49" s="100">
        <v>0</v>
      </c>
      <c r="D49" s="100">
        <v>0</v>
      </c>
      <c r="E49" s="100">
        <v>0</v>
      </c>
      <c r="F49" s="100">
        <v>0</v>
      </c>
      <c r="G49" s="100">
        <v>0</v>
      </c>
      <c r="H49" s="100">
        <v>0</v>
      </c>
      <c r="I49" s="100">
        <v>0</v>
      </c>
      <c r="J49" s="100">
        <v>0</v>
      </c>
      <c r="K49" s="100">
        <v>0</v>
      </c>
      <c r="L49" s="100">
        <v>0</v>
      </c>
      <c r="M49" s="98">
        <f t="shared" si="2"/>
        <v>0</v>
      </c>
      <c r="N49" s="108"/>
      <c r="O49">
        <v>301</v>
      </c>
    </row>
    <row r="50" spans="1:15" customFormat="1" ht="25.5" customHeight="1" x14ac:dyDescent="0.25">
      <c r="A50" s="109">
        <v>216</v>
      </c>
      <c r="B50" s="105" t="s">
        <v>384</v>
      </c>
      <c r="C50" s="100">
        <v>0</v>
      </c>
      <c r="D50" s="100">
        <v>42000</v>
      </c>
      <c r="E50" s="100">
        <v>0</v>
      </c>
      <c r="F50" s="100">
        <v>0</v>
      </c>
      <c r="G50" s="100">
        <v>0</v>
      </c>
      <c r="H50" s="100">
        <v>0</v>
      </c>
      <c r="I50" s="100">
        <v>0</v>
      </c>
      <c r="J50" s="100">
        <v>0</v>
      </c>
      <c r="K50" s="100">
        <v>0</v>
      </c>
      <c r="L50" s="100">
        <v>0</v>
      </c>
      <c r="M50" s="98">
        <f t="shared" si="2"/>
        <v>42000</v>
      </c>
      <c r="N50" s="108"/>
      <c r="O50">
        <v>302</v>
      </c>
    </row>
    <row r="51" spans="1:15" customFormat="1" ht="25.5" customHeight="1" x14ac:dyDescent="0.25">
      <c r="A51" s="109">
        <v>217</v>
      </c>
      <c r="B51" s="105" t="s">
        <v>385</v>
      </c>
      <c r="C51" s="100">
        <v>0</v>
      </c>
      <c r="D51" s="100">
        <v>0</v>
      </c>
      <c r="E51" s="100">
        <v>0</v>
      </c>
      <c r="F51" s="100">
        <v>0</v>
      </c>
      <c r="G51" s="100">
        <v>0</v>
      </c>
      <c r="H51" s="100">
        <v>0</v>
      </c>
      <c r="I51" s="100">
        <v>0</v>
      </c>
      <c r="J51" s="100">
        <v>0</v>
      </c>
      <c r="K51" s="100">
        <v>0</v>
      </c>
      <c r="L51" s="100">
        <v>0</v>
      </c>
      <c r="M51" s="98">
        <f t="shared" si="2"/>
        <v>0</v>
      </c>
      <c r="N51" s="108"/>
      <c r="O51">
        <v>303</v>
      </c>
    </row>
    <row r="52" spans="1:15" customFormat="1" ht="39.75" customHeight="1" x14ac:dyDescent="0.25">
      <c r="A52" s="109">
        <v>218</v>
      </c>
      <c r="B52" s="105" t="s">
        <v>386</v>
      </c>
      <c r="C52" s="100">
        <v>0</v>
      </c>
      <c r="D52" s="100">
        <v>170000</v>
      </c>
      <c r="E52" s="100">
        <v>0</v>
      </c>
      <c r="F52" s="100">
        <v>0</v>
      </c>
      <c r="G52" s="100">
        <v>0</v>
      </c>
      <c r="H52" s="100">
        <v>0</v>
      </c>
      <c r="I52" s="100">
        <v>0</v>
      </c>
      <c r="J52" s="100">
        <v>0</v>
      </c>
      <c r="K52" s="100">
        <v>0</v>
      </c>
      <c r="L52" s="100">
        <v>0</v>
      </c>
      <c r="M52" s="98">
        <f t="shared" si="2"/>
        <v>170000</v>
      </c>
      <c r="N52" s="108"/>
      <c r="O52">
        <v>304</v>
      </c>
    </row>
    <row r="53" spans="1:15" customFormat="1" ht="25.5" customHeight="1" x14ac:dyDescent="0.25">
      <c r="A53" s="102">
        <v>2200</v>
      </c>
      <c r="B53" s="103" t="s">
        <v>387</v>
      </c>
      <c r="C53" s="97">
        <f t="shared" ref="C53:N53" si="11">SUM(C54:C56)</f>
        <v>0</v>
      </c>
      <c r="D53" s="97">
        <f>SUM(D54:D56)</f>
        <v>43800</v>
      </c>
      <c r="E53" s="97">
        <f t="shared" si="11"/>
        <v>0</v>
      </c>
      <c r="F53" s="97">
        <f t="shared" si="11"/>
        <v>0</v>
      </c>
      <c r="G53" s="97">
        <f t="shared" si="11"/>
        <v>0</v>
      </c>
      <c r="H53" s="97">
        <f t="shared" si="11"/>
        <v>0</v>
      </c>
      <c r="I53" s="97">
        <f t="shared" si="11"/>
        <v>0</v>
      </c>
      <c r="J53" s="97">
        <f t="shared" si="11"/>
        <v>0</v>
      </c>
      <c r="K53" s="97">
        <f t="shared" si="11"/>
        <v>0</v>
      </c>
      <c r="L53" s="97">
        <f t="shared" si="11"/>
        <v>0</v>
      </c>
      <c r="M53" s="97">
        <f t="shared" si="2"/>
        <v>43800</v>
      </c>
      <c r="N53" s="112">
        <f t="shared" si="11"/>
        <v>0</v>
      </c>
      <c r="O53">
        <v>305</v>
      </c>
    </row>
    <row r="54" spans="1:15" customFormat="1" ht="25.5" customHeight="1" x14ac:dyDescent="0.25">
      <c r="A54" s="109">
        <v>221</v>
      </c>
      <c r="B54" s="105" t="s">
        <v>388</v>
      </c>
      <c r="C54" s="100">
        <v>0</v>
      </c>
      <c r="D54" s="100">
        <v>43800</v>
      </c>
      <c r="E54" s="100">
        <v>0</v>
      </c>
      <c r="F54" s="100">
        <v>0</v>
      </c>
      <c r="G54" s="100">
        <v>0</v>
      </c>
      <c r="H54" s="100">
        <v>0</v>
      </c>
      <c r="I54" s="100">
        <v>0</v>
      </c>
      <c r="J54" s="100">
        <v>0</v>
      </c>
      <c r="K54" s="100">
        <v>0</v>
      </c>
      <c r="L54" s="100">
        <v>0</v>
      </c>
      <c r="M54" s="98">
        <f t="shared" si="2"/>
        <v>43800</v>
      </c>
      <c r="N54" s="108"/>
      <c r="O54">
        <v>306</v>
      </c>
    </row>
    <row r="55" spans="1:15" customFormat="1" ht="25.5" customHeight="1" x14ac:dyDescent="0.25">
      <c r="A55" s="109">
        <v>222</v>
      </c>
      <c r="B55" s="105" t="s">
        <v>389</v>
      </c>
      <c r="C55" s="100">
        <v>0</v>
      </c>
      <c r="D55" s="100">
        <v>0</v>
      </c>
      <c r="E55" s="100">
        <v>0</v>
      </c>
      <c r="F55" s="100">
        <v>0</v>
      </c>
      <c r="G55" s="100">
        <v>0</v>
      </c>
      <c r="H55" s="100">
        <v>0</v>
      </c>
      <c r="I55" s="100">
        <v>0</v>
      </c>
      <c r="J55" s="100">
        <v>0</v>
      </c>
      <c r="K55" s="100">
        <v>0</v>
      </c>
      <c r="L55" s="100">
        <v>0</v>
      </c>
      <c r="M55" s="98">
        <f t="shared" si="2"/>
        <v>0</v>
      </c>
      <c r="N55" s="108"/>
      <c r="O55">
        <v>307</v>
      </c>
    </row>
    <row r="56" spans="1:15" customFormat="1" ht="25.5" customHeight="1" x14ac:dyDescent="0.25">
      <c r="A56" s="109">
        <v>223</v>
      </c>
      <c r="B56" s="105" t="s">
        <v>390</v>
      </c>
      <c r="C56" s="100">
        <v>0</v>
      </c>
      <c r="D56" s="100">
        <v>0</v>
      </c>
      <c r="E56" s="100">
        <v>0</v>
      </c>
      <c r="F56" s="100">
        <v>0</v>
      </c>
      <c r="G56" s="100">
        <v>0</v>
      </c>
      <c r="H56" s="100">
        <v>0</v>
      </c>
      <c r="I56" s="100">
        <v>0</v>
      </c>
      <c r="J56" s="100">
        <v>0</v>
      </c>
      <c r="K56" s="100">
        <v>0</v>
      </c>
      <c r="L56" s="100">
        <v>0</v>
      </c>
      <c r="M56" s="98">
        <f t="shared" si="2"/>
        <v>0</v>
      </c>
      <c r="N56" s="108"/>
      <c r="O56">
        <v>308</v>
      </c>
    </row>
    <row r="57" spans="1:15" customFormat="1" ht="30" x14ac:dyDescent="0.25">
      <c r="A57" s="102">
        <v>2300</v>
      </c>
      <c r="B57" s="103" t="s">
        <v>391</v>
      </c>
      <c r="C57" s="97">
        <f t="shared" ref="C57:N57" si="12">SUM(C58:C66)</f>
        <v>0</v>
      </c>
      <c r="D57" s="97">
        <f>SUM(D58:D66)</f>
        <v>0</v>
      </c>
      <c r="E57" s="97">
        <f t="shared" si="12"/>
        <v>0</v>
      </c>
      <c r="F57" s="97">
        <f t="shared" si="12"/>
        <v>0</v>
      </c>
      <c r="G57" s="97">
        <f t="shared" si="12"/>
        <v>0</v>
      </c>
      <c r="H57" s="97">
        <f t="shared" si="12"/>
        <v>0</v>
      </c>
      <c r="I57" s="97">
        <f t="shared" si="12"/>
        <v>0</v>
      </c>
      <c r="J57" s="97">
        <f t="shared" si="12"/>
        <v>0</v>
      </c>
      <c r="K57" s="97">
        <f t="shared" si="12"/>
        <v>0</v>
      </c>
      <c r="L57" s="97">
        <f t="shared" si="12"/>
        <v>0</v>
      </c>
      <c r="M57" s="97">
        <f t="shared" si="2"/>
        <v>0</v>
      </c>
      <c r="N57" s="112">
        <f t="shared" si="12"/>
        <v>0</v>
      </c>
      <c r="O57">
        <v>309</v>
      </c>
    </row>
    <row r="58" spans="1:15" customFormat="1" ht="25.5" x14ac:dyDescent="0.25">
      <c r="A58" s="109">
        <v>231</v>
      </c>
      <c r="B58" s="105" t="s">
        <v>392</v>
      </c>
      <c r="C58" s="100">
        <v>0</v>
      </c>
      <c r="D58" s="100">
        <v>0</v>
      </c>
      <c r="E58" s="100">
        <v>0</v>
      </c>
      <c r="F58" s="100">
        <v>0</v>
      </c>
      <c r="G58" s="100">
        <v>0</v>
      </c>
      <c r="H58" s="100">
        <v>0</v>
      </c>
      <c r="I58" s="100">
        <v>0</v>
      </c>
      <c r="J58" s="100">
        <v>0</v>
      </c>
      <c r="K58" s="100">
        <v>0</v>
      </c>
      <c r="L58" s="100">
        <v>0</v>
      </c>
      <c r="M58" s="98">
        <f t="shared" si="2"/>
        <v>0</v>
      </c>
      <c r="N58" s="108"/>
      <c r="O58">
        <v>310</v>
      </c>
    </row>
    <row r="59" spans="1:15" customFormat="1" ht="25.5" customHeight="1" x14ac:dyDescent="0.25">
      <c r="A59" s="109">
        <v>232</v>
      </c>
      <c r="B59" s="105" t="s">
        <v>393</v>
      </c>
      <c r="C59" s="100">
        <v>0</v>
      </c>
      <c r="D59" s="100">
        <v>0</v>
      </c>
      <c r="E59" s="100">
        <v>0</v>
      </c>
      <c r="F59" s="100">
        <v>0</v>
      </c>
      <c r="G59" s="100">
        <v>0</v>
      </c>
      <c r="H59" s="100">
        <v>0</v>
      </c>
      <c r="I59" s="100">
        <v>0</v>
      </c>
      <c r="J59" s="100">
        <v>0</v>
      </c>
      <c r="K59" s="100">
        <v>0</v>
      </c>
      <c r="L59" s="100">
        <v>0</v>
      </c>
      <c r="M59" s="98">
        <f t="shared" si="2"/>
        <v>0</v>
      </c>
      <c r="N59" s="108"/>
      <c r="O59">
        <v>311</v>
      </c>
    </row>
    <row r="60" spans="1:15" customFormat="1" ht="25.5" x14ac:dyDescent="0.25">
      <c r="A60" s="109">
        <v>233</v>
      </c>
      <c r="B60" s="105" t="s">
        <v>394</v>
      </c>
      <c r="C60" s="100">
        <v>0</v>
      </c>
      <c r="D60" s="100">
        <v>0</v>
      </c>
      <c r="E60" s="100">
        <v>0</v>
      </c>
      <c r="F60" s="100">
        <v>0</v>
      </c>
      <c r="G60" s="100">
        <v>0</v>
      </c>
      <c r="H60" s="100">
        <v>0</v>
      </c>
      <c r="I60" s="100">
        <v>0</v>
      </c>
      <c r="J60" s="100">
        <v>0</v>
      </c>
      <c r="K60" s="100">
        <v>0</v>
      </c>
      <c r="L60" s="100">
        <v>0</v>
      </c>
      <c r="M60" s="98">
        <f t="shared" si="2"/>
        <v>0</v>
      </c>
      <c r="N60" s="108"/>
      <c r="O60">
        <v>312</v>
      </c>
    </row>
    <row r="61" spans="1:15" customFormat="1" ht="25.5" x14ac:dyDescent="0.25">
      <c r="A61" s="109">
        <v>234</v>
      </c>
      <c r="B61" s="105" t="s">
        <v>395</v>
      </c>
      <c r="C61" s="100">
        <v>0</v>
      </c>
      <c r="D61" s="100">
        <v>0</v>
      </c>
      <c r="E61" s="100">
        <v>0</v>
      </c>
      <c r="F61" s="100">
        <v>0</v>
      </c>
      <c r="G61" s="100">
        <v>0</v>
      </c>
      <c r="H61" s="100">
        <v>0</v>
      </c>
      <c r="I61" s="100">
        <v>0</v>
      </c>
      <c r="J61" s="100">
        <v>0</v>
      </c>
      <c r="K61" s="100">
        <v>0</v>
      </c>
      <c r="L61" s="100">
        <v>0</v>
      </c>
      <c r="M61" s="98">
        <f t="shared" si="2"/>
        <v>0</v>
      </c>
      <c r="N61" s="108"/>
      <c r="O61">
        <v>313</v>
      </c>
    </row>
    <row r="62" spans="1:15" customFormat="1" ht="25.5" x14ac:dyDescent="0.25">
      <c r="A62" s="109">
        <v>235</v>
      </c>
      <c r="B62" s="105" t="s">
        <v>396</v>
      </c>
      <c r="C62" s="100">
        <v>0</v>
      </c>
      <c r="D62" s="100">
        <v>0</v>
      </c>
      <c r="E62" s="100">
        <v>0</v>
      </c>
      <c r="F62" s="100">
        <v>0</v>
      </c>
      <c r="G62" s="100">
        <v>0</v>
      </c>
      <c r="H62" s="100">
        <v>0</v>
      </c>
      <c r="I62" s="100">
        <v>0</v>
      </c>
      <c r="J62" s="100">
        <v>0</v>
      </c>
      <c r="K62" s="100">
        <v>0</v>
      </c>
      <c r="L62" s="100">
        <v>0</v>
      </c>
      <c r="M62" s="98">
        <f t="shared" si="2"/>
        <v>0</v>
      </c>
      <c r="N62" s="108"/>
      <c r="O62">
        <v>314</v>
      </c>
    </row>
    <row r="63" spans="1:15" customFormat="1" ht="25.5" x14ac:dyDescent="0.25">
      <c r="A63" s="109">
        <v>236</v>
      </c>
      <c r="B63" s="105" t="s">
        <v>397</v>
      </c>
      <c r="C63" s="100">
        <v>0</v>
      </c>
      <c r="D63" s="100">
        <v>0</v>
      </c>
      <c r="E63" s="100">
        <v>0</v>
      </c>
      <c r="F63" s="100">
        <v>0</v>
      </c>
      <c r="G63" s="100">
        <v>0</v>
      </c>
      <c r="H63" s="100">
        <v>0</v>
      </c>
      <c r="I63" s="100">
        <v>0</v>
      </c>
      <c r="J63" s="100">
        <v>0</v>
      </c>
      <c r="K63" s="100">
        <v>0</v>
      </c>
      <c r="L63" s="100">
        <v>0</v>
      </c>
      <c r="M63" s="98">
        <f t="shared" si="2"/>
        <v>0</v>
      </c>
      <c r="N63" s="108"/>
      <c r="O63">
        <v>315</v>
      </c>
    </row>
    <row r="64" spans="1:15" customFormat="1" ht="25.5" x14ac:dyDescent="0.25">
      <c r="A64" s="109">
        <v>237</v>
      </c>
      <c r="B64" s="105" t="s">
        <v>398</v>
      </c>
      <c r="C64" s="100">
        <v>0</v>
      </c>
      <c r="D64" s="100">
        <v>0</v>
      </c>
      <c r="E64" s="100">
        <v>0</v>
      </c>
      <c r="F64" s="100">
        <v>0</v>
      </c>
      <c r="G64" s="100">
        <v>0</v>
      </c>
      <c r="H64" s="100">
        <v>0</v>
      </c>
      <c r="I64" s="100">
        <v>0</v>
      </c>
      <c r="J64" s="100">
        <v>0</v>
      </c>
      <c r="K64" s="100">
        <v>0</v>
      </c>
      <c r="L64" s="100">
        <v>0</v>
      </c>
      <c r="M64" s="98">
        <f t="shared" si="2"/>
        <v>0</v>
      </c>
      <c r="N64" s="108"/>
      <c r="O64">
        <v>316</v>
      </c>
    </row>
    <row r="65" spans="1:15" customFormat="1" ht="25.5" customHeight="1" x14ac:dyDescent="0.25">
      <c r="A65" s="109">
        <v>238</v>
      </c>
      <c r="B65" s="105" t="s">
        <v>399</v>
      </c>
      <c r="C65" s="100">
        <v>0</v>
      </c>
      <c r="D65" s="100">
        <v>0</v>
      </c>
      <c r="E65" s="100">
        <v>0</v>
      </c>
      <c r="F65" s="100">
        <v>0</v>
      </c>
      <c r="G65" s="100">
        <v>0</v>
      </c>
      <c r="H65" s="100">
        <v>0</v>
      </c>
      <c r="I65" s="100">
        <v>0</v>
      </c>
      <c r="J65" s="100">
        <v>0</v>
      </c>
      <c r="K65" s="100">
        <v>0</v>
      </c>
      <c r="L65" s="100">
        <v>0</v>
      </c>
      <c r="M65" s="98">
        <f t="shared" si="2"/>
        <v>0</v>
      </c>
      <c r="N65" s="108"/>
      <c r="O65">
        <v>317</v>
      </c>
    </row>
    <row r="66" spans="1:15" customFormat="1" ht="25.5" customHeight="1" x14ac:dyDescent="0.25">
      <c r="A66" s="109">
        <v>239</v>
      </c>
      <c r="B66" s="105" t="s">
        <v>400</v>
      </c>
      <c r="C66" s="100">
        <v>0</v>
      </c>
      <c r="D66" s="100">
        <v>0</v>
      </c>
      <c r="E66" s="100">
        <v>0</v>
      </c>
      <c r="F66" s="100">
        <v>0</v>
      </c>
      <c r="G66" s="100">
        <v>0</v>
      </c>
      <c r="H66" s="100">
        <v>0</v>
      </c>
      <c r="I66" s="100">
        <v>0</v>
      </c>
      <c r="J66" s="100">
        <v>0</v>
      </c>
      <c r="K66" s="100">
        <v>0</v>
      </c>
      <c r="L66" s="100">
        <v>0</v>
      </c>
      <c r="M66" s="98">
        <f t="shared" si="2"/>
        <v>0</v>
      </c>
      <c r="N66" s="108"/>
      <c r="O66">
        <v>399</v>
      </c>
    </row>
    <row r="67" spans="1:15" customFormat="1" ht="30" x14ac:dyDescent="0.25">
      <c r="A67" s="102">
        <v>2400</v>
      </c>
      <c r="B67" s="103" t="s">
        <v>401</v>
      </c>
      <c r="C67" s="97">
        <f t="shared" ref="C67:N67" si="13">SUM(C68:C76)</f>
        <v>0</v>
      </c>
      <c r="D67" s="97">
        <f>SUM(D68:D76)</f>
        <v>327200</v>
      </c>
      <c r="E67" s="97">
        <f t="shared" si="13"/>
        <v>0</v>
      </c>
      <c r="F67" s="97">
        <f t="shared" si="13"/>
        <v>55000</v>
      </c>
      <c r="G67" s="97">
        <f t="shared" si="13"/>
        <v>0</v>
      </c>
      <c r="H67" s="97">
        <f t="shared" si="13"/>
        <v>0</v>
      </c>
      <c r="I67" s="97">
        <f t="shared" si="13"/>
        <v>0</v>
      </c>
      <c r="J67" s="97">
        <f t="shared" si="13"/>
        <v>0</v>
      </c>
      <c r="K67" s="97">
        <f t="shared" si="13"/>
        <v>0</v>
      </c>
      <c r="L67" s="97">
        <f t="shared" si="13"/>
        <v>0</v>
      </c>
      <c r="M67" s="97">
        <f t="shared" si="2"/>
        <v>382200</v>
      </c>
      <c r="N67" s="112">
        <f t="shared" si="13"/>
        <v>0</v>
      </c>
    </row>
    <row r="68" spans="1:15" customFormat="1" ht="25.5" customHeight="1" x14ac:dyDescent="0.25">
      <c r="A68" s="109">
        <v>241</v>
      </c>
      <c r="B68" s="105" t="s">
        <v>402</v>
      </c>
      <c r="C68" s="100">
        <v>0</v>
      </c>
      <c r="D68" s="100">
        <v>24600</v>
      </c>
      <c r="E68" s="100">
        <v>0</v>
      </c>
      <c r="F68" s="100">
        <v>0</v>
      </c>
      <c r="G68" s="100">
        <v>0</v>
      </c>
      <c r="H68" s="100">
        <v>0</v>
      </c>
      <c r="I68" s="100">
        <v>0</v>
      </c>
      <c r="J68" s="100">
        <v>0</v>
      </c>
      <c r="K68" s="100">
        <v>0</v>
      </c>
      <c r="L68" s="100">
        <v>0</v>
      </c>
      <c r="M68" s="98">
        <f t="shared" si="2"/>
        <v>24600</v>
      </c>
      <c r="N68" s="108"/>
      <c r="O68">
        <v>401</v>
      </c>
    </row>
    <row r="69" spans="1:15" customFormat="1" ht="25.5" customHeight="1" x14ac:dyDescent="0.25">
      <c r="A69" s="109">
        <v>242</v>
      </c>
      <c r="B69" s="105" t="s">
        <v>403</v>
      </c>
      <c r="C69" s="100">
        <v>0</v>
      </c>
      <c r="D69" s="100">
        <v>63000</v>
      </c>
      <c r="E69" s="100">
        <v>0</v>
      </c>
      <c r="F69" s="100">
        <v>0</v>
      </c>
      <c r="G69" s="100">
        <v>0</v>
      </c>
      <c r="H69" s="100">
        <v>0</v>
      </c>
      <c r="I69" s="100">
        <v>0</v>
      </c>
      <c r="J69" s="100">
        <v>0</v>
      </c>
      <c r="K69" s="100">
        <v>0</v>
      </c>
      <c r="L69" s="100">
        <v>0</v>
      </c>
      <c r="M69" s="98">
        <f t="shared" si="2"/>
        <v>63000</v>
      </c>
      <c r="N69" s="108"/>
      <c r="O69">
        <v>402</v>
      </c>
    </row>
    <row r="70" spans="1:15" customFormat="1" ht="25.5" customHeight="1" x14ac:dyDescent="0.25">
      <c r="A70" s="109">
        <v>243</v>
      </c>
      <c r="B70" s="105" t="s">
        <v>404</v>
      </c>
      <c r="C70" s="100">
        <v>0</v>
      </c>
      <c r="D70" s="100">
        <v>5000</v>
      </c>
      <c r="E70" s="100">
        <v>0</v>
      </c>
      <c r="F70" s="100">
        <v>0</v>
      </c>
      <c r="G70" s="100">
        <v>0</v>
      </c>
      <c r="H70" s="100">
        <v>0</v>
      </c>
      <c r="I70" s="100">
        <v>0</v>
      </c>
      <c r="J70" s="100">
        <v>0</v>
      </c>
      <c r="K70" s="100">
        <v>0</v>
      </c>
      <c r="L70" s="100">
        <v>0</v>
      </c>
      <c r="M70" s="98">
        <f t="shared" si="2"/>
        <v>5000</v>
      </c>
      <c r="N70" s="108"/>
      <c r="O70">
        <v>403</v>
      </c>
    </row>
    <row r="71" spans="1:15" customFormat="1" ht="25.5" customHeight="1" x14ac:dyDescent="0.25">
      <c r="A71" s="109">
        <v>244</v>
      </c>
      <c r="B71" s="105" t="s">
        <v>405</v>
      </c>
      <c r="C71" s="100">
        <v>0</v>
      </c>
      <c r="D71" s="100">
        <v>1000</v>
      </c>
      <c r="E71" s="100">
        <v>0</v>
      </c>
      <c r="F71" s="100">
        <v>0</v>
      </c>
      <c r="G71" s="100">
        <v>0</v>
      </c>
      <c r="H71" s="100">
        <v>0</v>
      </c>
      <c r="I71" s="100">
        <v>0</v>
      </c>
      <c r="J71" s="100">
        <v>0</v>
      </c>
      <c r="K71" s="100">
        <v>0</v>
      </c>
      <c r="L71" s="100">
        <v>0</v>
      </c>
      <c r="M71" s="98">
        <f t="shared" ref="M71:M134" si="14">SUM(C71:L71)</f>
        <v>1000</v>
      </c>
      <c r="N71" s="108"/>
      <c r="O71">
        <v>404</v>
      </c>
    </row>
    <row r="72" spans="1:15" customFormat="1" ht="25.5" customHeight="1" x14ac:dyDescent="0.25">
      <c r="A72" s="109">
        <v>245</v>
      </c>
      <c r="B72" s="105" t="s">
        <v>406</v>
      </c>
      <c r="C72" s="100">
        <v>0</v>
      </c>
      <c r="D72" s="100">
        <v>1600</v>
      </c>
      <c r="E72" s="100">
        <v>0</v>
      </c>
      <c r="F72" s="100">
        <v>0</v>
      </c>
      <c r="G72" s="100">
        <v>0</v>
      </c>
      <c r="H72" s="100">
        <v>0</v>
      </c>
      <c r="I72" s="100">
        <v>0</v>
      </c>
      <c r="J72" s="100">
        <v>0</v>
      </c>
      <c r="K72" s="100">
        <v>0</v>
      </c>
      <c r="L72" s="100">
        <v>0</v>
      </c>
      <c r="M72" s="98">
        <f t="shared" si="14"/>
        <v>1600</v>
      </c>
      <c r="N72" s="108"/>
      <c r="O72">
        <v>405</v>
      </c>
    </row>
    <row r="73" spans="1:15" customFormat="1" ht="25.5" customHeight="1" x14ac:dyDescent="0.25">
      <c r="A73" s="109">
        <v>246</v>
      </c>
      <c r="B73" s="105" t="s">
        <v>407</v>
      </c>
      <c r="C73" s="100">
        <v>0</v>
      </c>
      <c r="D73" s="100">
        <v>25000</v>
      </c>
      <c r="E73" s="100">
        <v>0</v>
      </c>
      <c r="F73" s="100">
        <v>55000</v>
      </c>
      <c r="G73" s="100">
        <v>0</v>
      </c>
      <c r="H73" s="100">
        <v>0</v>
      </c>
      <c r="I73" s="100">
        <v>0</v>
      </c>
      <c r="J73" s="100">
        <v>0</v>
      </c>
      <c r="K73" s="100">
        <v>0</v>
      </c>
      <c r="L73" s="100">
        <v>0</v>
      </c>
      <c r="M73" s="98">
        <f t="shared" si="14"/>
        <v>80000</v>
      </c>
      <c r="N73" s="108"/>
      <c r="O73">
        <v>406</v>
      </c>
    </row>
    <row r="74" spans="1:15" customFormat="1" ht="25.5" customHeight="1" x14ac:dyDescent="0.25">
      <c r="A74" s="109">
        <v>247</v>
      </c>
      <c r="B74" s="105" t="s">
        <v>408</v>
      </c>
      <c r="C74" s="100">
        <v>0</v>
      </c>
      <c r="D74" s="100">
        <v>55000</v>
      </c>
      <c r="E74" s="100">
        <v>0</v>
      </c>
      <c r="F74" s="100">
        <v>0</v>
      </c>
      <c r="G74" s="100">
        <v>0</v>
      </c>
      <c r="H74" s="100">
        <v>0</v>
      </c>
      <c r="I74" s="100">
        <v>0</v>
      </c>
      <c r="J74" s="100">
        <v>0</v>
      </c>
      <c r="K74" s="100">
        <v>0</v>
      </c>
      <c r="L74" s="100">
        <v>0</v>
      </c>
      <c r="M74" s="98">
        <f t="shared" si="14"/>
        <v>55000</v>
      </c>
      <c r="N74" s="108"/>
      <c r="O74">
        <v>407</v>
      </c>
    </row>
    <row r="75" spans="1:15" customFormat="1" ht="25.5" customHeight="1" x14ac:dyDescent="0.25">
      <c r="A75" s="109">
        <v>248</v>
      </c>
      <c r="B75" s="105" t="s">
        <v>409</v>
      </c>
      <c r="C75" s="100">
        <v>0</v>
      </c>
      <c r="D75" s="100">
        <v>57000</v>
      </c>
      <c r="E75" s="100">
        <v>0</v>
      </c>
      <c r="F75" s="100">
        <v>0</v>
      </c>
      <c r="G75" s="100">
        <v>0</v>
      </c>
      <c r="H75" s="100">
        <v>0</v>
      </c>
      <c r="I75" s="100">
        <v>0</v>
      </c>
      <c r="J75" s="100">
        <v>0</v>
      </c>
      <c r="K75" s="100">
        <v>0</v>
      </c>
      <c r="L75" s="100">
        <v>0</v>
      </c>
      <c r="M75" s="98">
        <f t="shared" si="14"/>
        <v>57000</v>
      </c>
      <c r="N75" s="108"/>
      <c r="O75">
        <v>499</v>
      </c>
    </row>
    <row r="76" spans="1:15" customFormat="1" ht="25.5" customHeight="1" x14ac:dyDescent="0.25">
      <c r="A76" s="109">
        <v>249</v>
      </c>
      <c r="B76" s="105" t="s">
        <v>410</v>
      </c>
      <c r="C76" s="100">
        <v>0</v>
      </c>
      <c r="D76" s="100">
        <v>95000</v>
      </c>
      <c r="E76" s="100">
        <v>0</v>
      </c>
      <c r="F76" s="100">
        <v>0</v>
      </c>
      <c r="G76" s="100">
        <v>0</v>
      </c>
      <c r="H76" s="100">
        <v>0</v>
      </c>
      <c r="I76" s="100">
        <v>0</v>
      </c>
      <c r="J76" s="100">
        <v>0</v>
      </c>
      <c r="K76" s="100">
        <v>0</v>
      </c>
      <c r="L76" s="100">
        <v>0</v>
      </c>
      <c r="M76" s="98">
        <f t="shared" si="14"/>
        <v>95000</v>
      </c>
      <c r="N76" s="108"/>
    </row>
    <row r="77" spans="1:15" customFormat="1" ht="25.5" customHeight="1" x14ac:dyDescent="0.25">
      <c r="A77" s="102">
        <v>2500</v>
      </c>
      <c r="B77" s="103" t="s">
        <v>411</v>
      </c>
      <c r="C77" s="97">
        <f t="shared" ref="C77:N77" si="15">SUM(C78:C84)</f>
        <v>0</v>
      </c>
      <c r="D77" s="97">
        <f>SUM(D78:D84)</f>
        <v>223000</v>
      </c>
      <c r="E77" s="97">
        <f t="shared" si="15"/>
        <v>0</v>
      </c>
      <c r="F77" s="97">
        <f t="shared" si="15"/>
        <v>0</v>
      </c>
      <c r="G77" s="97">
        <f t="shared" si="15"/>
        <v>0</v>
      </c>
      <c r="H77" s="97">
        <f t="shared" si="15"/>
        <v>0</v>
      </c>
      <c r="I77" s="97">
        <f t="shared" si="15"/>
        <v>0</v>
      </c>
      <c r="J77" s="97">
        <f t="shared" si="15"/>
        <v>0</v>
      </c>
      <c r="K77" s="97">
        <f t="shared" si="15"/>
        <v>0</v>
      </c>
      <c r="L77" s="97">
        <f t="shared" si="15"/>
        <v>0</v>
      </c>
      <c r="M77" s="97">
        <f t="shared" si="14"/>
        <v>223000</v>
      </c>
      <c r="N77" s="112">
        <f t="shared" si="15"/>
        <v>0</v>
      </c>
      <c r="O77">
        <v>501</v>
      </c>
    </row>
    <row r="78" spans="1:15" customFormat="1" ht="25.5" customHeight="1" x14ac:dyDescent="0.25">
      <c r="A78" s="109">
        <v>251</v>
      </c>
      <c r="B78" s="105" t="s">
        <v>412</v>
      </c>
      <c r="C78" s="100">
        <v>0</v>
      </c>
      <c r="D78" s="100">
        <v>6000</v>
      </c>
      <c r="E78" s="100">
        <v>0</v>
      </c>
      <c r="F78" s="100">
        <v>0</v>
      </c>
      <c r="G78" s="100">
        <v>0</v>
      </c>
      <c r="H78" s="100">
        <v>0</v>
      </c>
      <c r="I78" s="100">
        <v>0</v>
      </c>
      <c r="J78" s="100">
        <v>0</v>
      </c>
      <c r="K78" s="100">
        <v>0</v>
      </c>
      <c r="L78" s="100">
        <v>0</v>
      </c>
      <c r="M78" s="98">
        <f t="shared" si="14"/>
        <v>6000</v>
      </c>
      <c r="N78" s="108"/>
      <c r="O78">
        <v>502</v>
      </c>
    </row>
    <row r="79" spans="1:15" customFormat="1" ht="25.5" customHeight="1" x14ac:dyDescent="0.25">
      <c r="A79" s="109">
        <v>252</v>
      </c>
      <c r="B79" s="105" t="s">
        <v>413</v>
      </c>
      <c r="C79" s="100">
        <v>0</v>
      </c>
      <c r="D79" s="100">
        <v>1000</v>
      </c>
      <c r="E79" s="100">
        <v>0</v>
      </c>
      <c r="F79" s="100">
        <v>0</v>
      </c>
      <c r="G79" s="100">
        <v>0</v>
      </c>
      <c r="H79" s="100">
        <v>0</v>
      </c>
      <c r="I79" s="100">
        <v>0</v>
      </c>
      <c r="J79" s="100">
        <v>0</v>
      </c>
      <c r="K79" s="100">
        <v>0</v>
      </c>
      <c r="L79" s="100">
        <v>0</v>
      </c>
      <c r="M79" s="98">
        <f t="shared" si="14"/>
        <v>1000</v>
      </c>
      <c r="N79" s="108"/>
      <c r="O79">
        <v>503</v>
      </c>
    </row>
    <row r="80" spans="1:15" customFormat="1" ht="25.5" customHeight="1" x14ac:dyDescent="0.25">
      <c r="A80" s="109">
        <v>253</v>
      </c>
      <c r="B80" s="105" t="s">
        <v>414</v>
      </c>
      <c r="C80" s="100">
        <v>0</v>
      </c>
      <c r="D80" s="100">
        <v>155000</v>
      </c>
      <c r="E80" s="100">
        <v>0</v>
      </c>
      <c r="F80" s="100">
        <v>0</v>
      </c>
      <c r="G80" s="100">
        <v>0</v>
      </c>
      <c r="H80" s="100">
        <v>0</v>
      </c>
      <c r="I80" s="100">
        <v>0</v>
      </c>
      <c r="J80" s="100">
        <v>0</v>
      </c>
      <c r="K80" s="100">
        <v>0</v>
      </c>
      <c r="L80" s="100">
        <v>0</v>
      </c>
      <c r="M80" s="98">
        <f t="shared" si="14"/>
        <v>155000</v>
      </c>
      <c r="N80" s="108"/>
      <c r="O80">
        <v>599</v>
      </c>
    </row>
    <row r="81" spans="1:15" customFormat="1" ht="25.5" customHeight="1" x14ac:dyDescent="0.25">
      <c r="A81" s="109">
        <v>254</v>
      </c>
      <c r="B81" s="105" t="s">
        <v>415</v>
      </c>
      <c r="C81" s="100">
        <v>0</v>
      </c>
      <c r="D81" s="100">
        <v>29000</v>
      </c>
      <c r="E81" s="100">
        <v>0</v>
      </c>
      <c r="F81" s="100">
        <v>0</v>
      </c>
      <c r="G81" s="100">
        <v>0</v>
      </c>
      <c r="H81" s="100">
        <v>0</v>
      </c>
      <c r="I81" s="100">
        <v>0</v>
      </c>
      <c r="J81" s="100">
        <v>0</v>
      </c>
      <c r="K81" s="100">
        <v>0</v>
      </c>
      <c r="L81" s="100">
        <v>0</v>
      </c>
      <c r="M81" s="98">
        <f t="shared" si="14"/>
        <v>29000</v>
      </c>
      <c r="N81" s="108"/>
    </row>
    <row r="82" spans="1:15" customFormat="1" ht="25.5" customHeight="1" x14ac:dyDescent="0.25">
      <c r="A82" s="109">
        <v>255</v>
      </c>
      <c r="B82" s="105" t="s">
        <v>416</v>
      </c>
      <c r="C82" s="100">
        <v>0</v>
      </c>
      <c r="D82" s="100">
        <v>0</v>
      </c>
      <c r="E82" s="100">
        <v>0</v>
      </c>
      <c r="F82" s="100">
        <v>0</v>
      </c>
      <c r="G82" s="100">
        <v>0</v>
      </c>
      <c r="H82" s="100">
        <v>0</v>
      </c>
      <c r="I82" s="100">
        <v>0</v>
      </c>
      <c r="J82" s="100">
        <v>0</v>
      </c>
      <c r="K82" s="100">
        <v>0</v>
      </c>
      <c r="L82" s="100">
        <v>0</v>
      </c>
      <c r="M82" s="98">
        <f t="shared" si="14"/>
        <v>0</v>
      </c>
      <c r="N82" s="108"/>
      <c r="O82">
        <v>901</v>
      </c>
    </row>
    <row r="83" spans="1:15" customFormat="1" ht="25.5" customHeight="1" x14ac:dyDescent="0.25">
      <c r="A83" s="109">
        <v>256</v>
      </c>
      <c r="B83" s="105" t="s">
        <v>417</v>
      </c>
      <c r="C83" s="100">
        <v>0</v>
      </c>
      <c r="D83" s="100">
        <v>32000</v>
      </c>
      <c r="E83" s="100">
        <v>0</v>
      </c>
      <c r="F83" s="100">
        <v>0</v>
      </c>
      <c r="G83" s="100">
        <v>0</v>
      </c>
      <c r="H83" s="100">
        <v>0</v>
      </c>
      <c r="I83" s="100">
        <v>0</v>
      </c>
      <c r="J83" s="100">
        <v>0</v>
      </c>
      <c r="K83" s="100">
        <v>0</v>
      </c>
      <c r="L83" s="100">
        <v>0</v>
      </c>
      <c r="M83" s="98">
        <f t="shared" si="14"/>
        <v>32000</v>
      </c>
      <c r="N83" s="108"/>
      <c r="O83">
        <v>902</v>
      </c>
    </row>
    <row r="84" spans="1:15" customFormat="1" ht="25.5" customHeight="1" x14ac:dyDescent="0.25">
      <c r="A84" s="109">
        <v>259</v>
      </c>
      <c r="B84" s="105" t="s">
        <v>418</v>
      </c>
      <c r="C84" s="100">
        <v>0</v>
      </c>
      <c r="D84" s="100">
        <v>0</v>
      </c>
      <c r="E84" s="100">
        <v>0</v>
      </c>
      <c r="F84" s="100">
        <v>0</v>
      </c>
      <c r="G84" s="100">
        <v>0</v>
      </c>
      <c r="H84" s="100">
        <v>0</v>
      </c>
      <c r="I84" s="100">
        <v>0</v>
      </c>
      <c r="J84" s="100">
        <v>0</v>
      </c>
      <c r="K84" s="100">
        <v>0</v>
      </c>
      <c r="L84" s="100">
        <v>0</v>
      </c>
      <c r="M84" s="98">
        <f t="shared" si="14"/>
        <v>0</v>
      </c>
      <c r="N84" s="108"/>
      <c r="O84">
        <v>903</v>
      </c>
    </row>
    <row r="85" spans="1:15" customFormat="1" ht="25.5" customHeight="1" x14ac:dyDescent="0.25">
      <c r="A85" s="102">
        <v>2600</v>
      </c>
      <c r="B85" s="103" t="s">
        <v>419</v>
      </c>
      <c r="C85" s="97">
        <f t="shared" ref="C85:N85" si="16">SUM(C86:C87)</f>
        <v>0</v>
      </c>
      <c r="D85" s="97">
        <f>SUM(D86:D87)</f>
        <v>620000</v>
      </c>
      <c r="E85" s="97">
        <f t="shared" si="16"/>
        <v>0</v>
      </c>
      <c r="F85" s="97">
        <f t="shared" si="16"/>
        <v>755784</v>
      </c>
      <c r="G85" s="97">
        <f t="shared" si="16"/>
        <v>1729519</v>
      </c>
      <c r="H85" s="97">
        <f t="shared" si="16"/>
        <v>0</v>
      </c>
      <c r="I85" s="97">
        <f t="shared" si="16"/>
        <v>0</v>
      </c>
      <c r="J85" s="97">
        <f t="shared" si="16"/>
        <v>0</v>
      </c>
      <c r="K85" s="97">
        <f t="shared" si="16"/>
        <v>0</v>
      </c>
      <c r="L85" s="97">
        <f t="shared" si="16"/>
        <v>0</v>
      </c>
      <c r="M85" s="97">
        <f t="shared" si="14"/>
        <v>3105303</v>
      </c>
      <c r="N85" s="112">
        <f t="shared" si="16"/>
        <v>0</v>
      </c>
      <c r="O85">
        <v>904</v>
      </c>
    </row>
    <row r="86" spans="1:15" customFormat="1" ht="25.5" customHeight="1" x14ac:dyDescent="0.25">
      <c r="A86" s="109">
        <v>261</v>
      </c>
      <c r="B86" s="105" t="s">
        <v>420</v>
      </c>
      <c r="C86" s="100">
        <v>0</v>
      </c>
      <c r="D86" s="100">
        <v>620000</v>
      </c>
      <c r="E86" s="100"/>
      <c r="F86" s="100">
        <f>1800000-729519-314697</f>
        <v>755784</v>
      </c>
      <c r="G86" s="100">
        <f>1000000+729519</f>
        <v>1729519</v>
      </c>
      <c r="H86" s="100">
        <v>0</v>
      </c>
      <c r="I86" s="100">
        <v>0</v>
      </c>
      <c r="J86" s="100">
        <v>0</v>
      </c>
      <c r="K86" s="100">
        <v>0</v>
      </c>
      <c r="L86" s="100">
        <v>0</v>
      </c>
      <c r="M86" s="98">
        <f t="shared" si="14"/>
        <v>3105303</v>
      </c>
      <c r="N86" s="108"/>
      <c r="O86">
        <v>999</v>
      </c>
    </row>
    <row r="87" spans="1:15" customFormat="1" ht="25.5" customHeight="1" x14ac:dyDescent="0.25">
      <c r="A87" s="109">
        <v>262</v>
      </c>
      <c r="B87" s="105" t="s">
        <v>421</v>
      </c>
      <c r="C87" s="100">
        <v>0</v>
      </c>
      <c r="D87" s="100">
        <v>0</v>
      </c>
      <c r="E87" s="100">
        <v>0</v>
      </c>
      <c r="F87" s="100">
        <v>0</v>
      </c>
      <c r="G87" s="100">
        <v>0</v>
      </c>
      <c r="H87" s="100">
        <v>0</v>
      </c>
      <c r="I87" s="100">
        <v>0</v>
      </c>
      <c r="J87" s="100">
        <v>0</v>
      </c>
      <c r="K87" s="100">
        <v>0</v>
      </c>
      <c r="L87" s="100">
        <v>0</v>
      </c>
      <c r="M87" s="98">
        <f t="shared" si="14"/>
        <v>0</v>
      </c>
      <c r="N87" s="108"/>
    </row>
    <row r="88" spans="1:15" customFormat="1" ht="30" x14ac:dyDescent="0.25">
      <c r="A88" s="102">
        <v>2700</v>
      </c>
      <c r="B88" s="103" t="s">
        <v>422</v>
      </c>
      <c r="C88" s="97">
        <f t="shared" ref="C88:N88" si="17">SUM(C89:C93)</f>
        <v>0</v>
      </c>
      <c r="D88" s="97">
        <f>SUM(D89:D93)</f>
        <v>24600</v>
      </c>
      <c r="E88" s="97">
        <f t="shared" si="17"/>
        <v>0</v>
      </c>
      <c r="F88" s="97">
        <f t="shared" si="17"/>
        <v>29800</v>
      </c>
      <c r="G88" s="97">
        <f t="shared" si="17"/>
        <v>0</v>
      </c>
      <c r="H88" s="97">
        <f t="shared" si="17"/>
        <v>0</v>
      </c>
      <c r="I88" s="97">
        <f t="shared" si="17"/>
        <v>0</v>
      </c>
      <c r="J88" s="97">
        <f t="shared" si="17"/>
        <v>0</v>
      </c>
      <c r="K88" s="97">
        <f t="shared" si="17"/>
        <v>0</v>
      </c>
      <c r="L88" s="97">
        <f t="shared" si="17"/>
        <v>0</v>
      </c>
      <c r="M88" s="97">
        <f t="shared" si="14"/>
        <v>54400</v>
      </c>
      <c r="N88" s="112">
        <f t="shared" si="17"/>
        <v>0</v>
      </c>
    </row>
    <row r="89" spans="1:15" customFormat="1" ht="25.5" customHeight="1" x14ac:dyDescent="0.25">
      <c r="A89" s="109">
        <v>271</v>
      </c>
      <c r="B89" s="105" t="s">
        <v>423</v>
      </c>
      <c r="C89" s="100">
        <v>0</v>
      </c>
      <c r="D89" s="100">
        <v>6500</v>
      </c>
      <c r="E89" s="100">
        <v>0</v>
      </c>
      <c r="F89" s="100">
        <v>28000</v>
      </c>
      <c r="G89" s="100">
        <v>0</v>
      </c>
      <c r="H89" s="100">
        <v>0</v>
      </c>
      <c r="I89" s="100">
        <v>0</v>
      </c>
      <c r="J89" s="100">
        <v>0</v>
      </c>
      <c r="K89" s="100">
        <v>0</v>
      </c>
      <c r="L89" s="100">
        <v>0</v>
      </c>
      <c r="M89" s="98">
        <f t="shared" si="14"/>
        <v>34500</v>
      </c>
      <c r="N89" s="108"/>
    </row>
    <row r="90" spans="1:15" customFormat="1" ht="25.5" customHeight="1" x14ac:dyDescent="0.25">
      <c r="A90" s="109">
        <v>272</v>
      </c>
      <c r="B90" s="105" t="s">
        <v>424</v>
      </c>
      <c r="C90" s="100">
        <v>0</v>
      </c>
      <c r="D90" s="100">
        <v>6000</v>
      </c>
      <c r="E90" s="100">
        <v>0</v>
      </c>
      <c r="F90" s="100">
        <v>1800</v>
      </c>
      <c r="G90" s="100">
        <v>0</v>
      </c>
      <c r="H90" s="100">
        <v>0</v>
      </c>
      <c r="I90" s="100">
        <v>0</v>
      </c>
      <c r="J90" s="100">
        <v>0</v>
      </c>
      <c r="K90" s="100">
        <v>0</v>
      </c>
      <c r="L90" s="100">
        <v>0</v>
      </c>
      <c r="M90" s="98">
        <f t="shared" si="14"/>
        <v>7800</v>
      </c>
      <c r="N90" s="108"/>
    </row>
    <row r="91" spans="1:15" customFormat="1" ht="25.5" customHeight="1" x14ac:dyDescent="0.25">
      <c r="A91" s="109">
        <v>273</v>
      </c>
      <c r="B91" s="105" t="s">
        <v>425</v>
      </c>
      <c r="C91" s="100">
        <v>0</v>
      </c>
      <c r="D91" s="100">
        <v>12100</v>
      </c>
      <c r="E91" s="100">
        <v>0</v>
      </c>
      <c r="F91" s="100">
        <v>0</v>
      </c>
      <c r="G91" s="100">
        <v>0</v>
      </c>
      <c r="H91" s="100">
        <v>0</v>
      </c>
      <c r="I91" s="100">
        <v>0</v>
      </c>
      <c r="J91" s="100">
        <v>0</v>
      </c>
      <c r="K91" s="100">
        <v>0</v>
      </c>
      <c r="L91" s="100">
        <v>0</v>
      </c>
      <c r="M91" s="98">
        <f t="shared" si="14"/>
        <v>12100</v>
      </c>
      <c r="N91" s="108"/>
    </row>
    <row r="92" spans="1:15" customFormat="1" ht="25.5" customHeight="1" x14ac:dyDescent="0.25">
      <c r="A92" s="109">
        <v>274</v>
      </c>
      <c r="B92" s="105" t="s">
        <v>426</v>
      </c>
      <c r="C92" s="100">
        <v>0</v>
      </c>
      <c r="D92" s="100">
        <v>0</v>
      </c>
      <c r="E92" s="100">
        <v>0</v>
      </c>
      <c r="F92" s="100">
        <v>0</v>
      </c>
      <c r="G92" s="100">
        <v>0</v>
      </c>
      <c r="H92" s="100">
        <v>0</v>
      </c>
      <c r="I92" s="100">
        <v>0</v>
      </c>
      <c r="J92" s="100">
        <v>0</v>
      </c>
      <c r="K92" s="100">
        <v>0</v>
      </c>
      <c r="L92" s="100">
        <v>0</v>
      </c>
      <c r="M92" s="98">
        <f t="shared" si="14"/>
        <v>0</v>
      </c>
      <c r="N92" s="108"/>
    </row>
    <row r="93" spans="1:15" customFormat="1" ht="25.5" customHeight="1" x14ac:dyDescent="0.25">
      <c r="A93" s="109">
        <v>275</v>
      </c>
      <c r="B93" s="105" t="s">
        <v>427</v>
      </c>
      <c r="C93" s="100">
        <v>0</v>
      </c>
      <c r="D93" s="100">
        <v>0</v>
      </c>
      <c r="E93" s="100">
        <v>0</v>
      </c>
      <c r="F93" s="100">
        <v>0</v>
      </c>
      <c r="G93" s="100">
        <v>0</v>
      </c>
      <c r="H93" s="100">
        <v>0</v>
      </c>
      <c r="I93" s="100">
        <v>0</v>
      </c>
      <c r="J93" s="100">
        <v>0</v>
      </c>
      <c r="K93" s="100">
        <v>0</v>
      </c>
      <c r="L93" s="100">
        <v>0</v>
      </c>
      <c r="M93" s="98">
        <f t="shared" si="14"/>
        <v>0</v>
      </c>
      <c r="N93" s="108"/>
    </row>
    <row r="94" spans="1:15" customFormat="1" ht="25.5" customHeight="1" x14ac:dyDescent="0.25">
      <c r="A94" s="102">
        <v>2800</v>
      </c>
      <c r="B94" s="103" t="s">
        <v>428</v>
      </c>
      <c r="C94" s="97">
        <f t="shared" ref="C94:N94" si="18">SUM(C95:C97)</f>
        <v>0</v>
      </c>
      <c r="D94" s="97">
        <f>SUM(D95:D97)</f>
        <v>0</v>
      </c>
      <c r="E94" s="97">
        <f t="shared" si="18"/>
        <v>0</v>
      </c>
      <c r="F94" s="97">
        <f t="shared" si="18"/>
        <v>25000</v>
      </c>
      <c r="G94" s="97">
        <f t="shared" si="18"/>
        <v>0</v>
      </c>
      <c r="H94" s="97">
        <f t="shared" si="18"/>
        <v>0</v>
      </c>
      <c r="I94" s="97">
        <f t="shared" si="18"/>
        <v>0</v>
      </c>
      <c r="J94" s="97">
        <f t="shared" si="18"/>
        <v>0</v>
      </c>
      <c r="K94" s="97">
        <f t="shared" si="18"/>
        <v>0</v>
      </c>
      <c r="L94" s="97">
        <f t="shared" si="18"/>
        <v>0</v>
      </c>
      <c r="M94" s="97">
        <f t="shared" si="14"/>
        <v>25000</v>
      </c>
      <c r="N94" s="112">
        <f t="shared" si="18"/>
        <v>0</v>
      </c>
    </row>
    <row r="95" spans="1:15" customFormat="1" ht="25.5" customHeight="1" x14ac:dyDescent="0.25">
      <c r="A95" s="109">
        <v>281</v>
      </c>
      <c r="B95" s="105" t="s">
        <v>429</v>
      </c>
      <c r="C95" s="100">
        <v>0</v>
      </c>
      <c r="D95" s="100">
        <v>0</v>
      </c>
      <c r="E95" s="100">
        <v>0</v>
      </c>
      <c r="F95" s="100">
        <v>0</v>
      </c>
      <c r="G95" s="100">
        <v>0</v>
      </c>
      <c r="H95" s="100">
        <v>0</v>
      </c>
      <c r="I95" s="100">
        <v>0</v>
      </c>
      <c r="J95" s="100">
        <v>0</v>
      </c>
      <c r="K95" s="100">
        <v>0</v>
      </c>
      <c r="L95" s="100">
        <v>0</v>
      </c>
      <c r="M95" s="98">
        <f t="shared" si="14"/>
        <v>0</v>
      </c>
      <c r="N95" s="108"/>
    </row>
    <row r="96" spans="1:15" customFormat="1" ht="25.5" customHeight="1" x14ac:dyDescent="0.25">
      <c r="A96" s="109">
        <v>282</v>
      </c>
      <c r="B96" s="105" t="s">
        <v>430</v>
      </c>
      <c r="C96" s="100">
        <v>0</v>
      </c>
      <c r="D96" s="100">
        <v>0</v>
      </c>
      <c r="E96" s="100">
        <v>0</v>
      </c>
      <c r="F96" s="100">
        <v>25000</v>
      </c>
      <c r="G96" s="100">
        <v>0</v>
      </c>
      <c r="H96" s="100">
        <v>0</v>
      </c>
      <c r="I96" s="100">
        <v>0</v>
      </c>
      <c r="J96" s="100">
        <v>0</v>
      </c>
      <c r="K96" s="100">
        <v>0</v>
      </c>
      <c r="L96" s="100">
        <v>0</v>
      </c>
      <c r="M96" s="98">
        <f t="shared" si="14"/>
        <v>25000</v>
      </c>
      <c r="N96" s="108"/>
    </row>
    <row r="97" spans="1:14" customFormat="1" ht="25.5" customHeight="1" x14ac:dyDescent="0.25">
      <c r="A97" s="109">
        <v>283</v>
      </c>
      <c r="B97" s="105" t="s">
        <v>431</v>
      </c>
      <c r="C97" s="100">
        <v>0</v>
      </c>
      <c r="D97" s="100">
        <v>0</v>
      </c>
      <c r="E97" s="100">
        <v>0</v>
      </c>
      <c r="F97" s="100">
        <v>0</v>
      </c>
      <c r="G97" s="100">
        <v>0</v>
      </c>
      <c r="H97" s="100">
        <v>0</v>
      </c>
      <c r="I97" s="100">
        <v>0</v>
      </c>
      <c r="J97" s="100">
        <v>0</v>
      </c>
      <c r="K97" s="100">
        <v>0</v>
      </c>
      <c r="L97" s="100">
        <v>0</v>
      </c>
      <c r="M97" s="98">
        <f t="shared" si="14"/>
        <v>0</v>
      </c>
      <c r="N97" s="108"/>
    </row>
    <row r="98" spans="1:14" customFormat="1" ht="25.5" customHeight="1" x14ac:dyDescent="0.25">
      <c r="A98" s="102">
        <v>2900</v>
      </c>
      <c r="B98" s="103" t="s">
        <v>432</v>
      </c>
      <c r="C98" s="97">
        <f t="shared" ref="C98:N98" si="19">SUM(C99:C107)</f>
        <v>0</v>
      </c>
      <c r="D98" s="97">
        <f>SUM(D99:D107)</f>
        <v>360700</v>
      </c>
      <c r="E98" s="97">
        <f t="shared" si="19"/>
        <v>0</v>
      </c>
      <c r="F98" s="97">
        <f t="shared" si="19"/>
        <v>0</v>
      </c>
      <c r="G98" s="97">
        <f t="shared" si="19"/>
        <v>148000</v>
      </c>
      <c r="H98" s="97">
        <f t="shared" si="19"/>
        <v>0</v>
      </c>
      <c r="I98" s="97">
        <f t="shared" si="19"/>
        <v>0</v>
      </c>
      <c r="J98" s="97">
        <f t="shared" si="19"/>
        <v>0</v>
      </c>
      <c r="K98" s="97">
        <f t="shared" si="19"/>
        <v>0</v>
      </c>
      <c r="L98" s="97">
        <f t="shared" si="19"/>
        <v>0</v>
      </c>
      <c r="M98" s="97">
        <f t="shared" si="14"/>
        <v>508700</v>
      </c>
      <c r="N98" s="112">
        <f t="shared" si="19"/>
        <v>0</v>
      </c>
    </row>
    <row r="99" spans="1:14" customFormat="1" ht="25.5" customHeight="1" x14ac:dyDescent="0.25">
      <c r="A99" s="109">
        <v>291</v>
      </c>
      <c r="B99" s="105" t="s">
        <v>433</v>
      </c>
      <c r="C99" s="100">
        <v>0</v>
      </c>
      <c r="D99" s="100">
        <v>21000</v>
      </c>
      <c r="E99" s="100">
        <v>0</v>
      </c>
      <c r="F99" s="100">
        <v>0</v>
      </c>
      <c r="G99" s="100">
        <v>0</v>
      </c>
      <c r="H99" s="100">
        <v>0</v>
      </c>
      <c r="I99" s="100">
        <v>0</v>
      </c>
      <c r="J99" s="100">
        <v>0</v>
      </c>
      <c r="K99" s="100">
        <v>0</v>
      </c>
      <c r="L99" s="100">
        <v>0</v>
      </c>
      <c r="M99" s="98">
        <f t="shared" si="14"/>
        <v>21000</v>
      </c>
      <c r="N99" s="108"/>
    </row>
    <row r="100" spans="1:14" customFormat="1" ht="25.5" customHeight="1" x14ac:dyDescent="0.25">
      <c r="A100" s="109">
        <v>292</v>
      </c>
      <c r="B100" s="105" t="s">
        <v>434</v>
      </c>
      <c r="C100" s="100">
        <v>0</v>
      </c>
      <c r="D100" s="100">
        <v>15100</v>
      </c>
      <c r="E100" s="100">
        <v>0</v>
      </c>
      <c r="F100" s="100">
        <v>0</v>
      </c>
      <c r="G100" s="100">
        <v>0</v>
      </c>
      <c r="H100" s="100">
        <v>0</v>
      </c>
      <c r="I100" s="100">
        <v>0</v>
      </c>
      <c r="J100" s="100">
        <v>0</v>
      </c>
      <c r="K100" s="100">
        <v>0</v>
      </c>
      <c r="L100" s="100">
        <v>0</v>
      </c>
      <c r="M100" s="98">
        <f t="shared" si="14"/>
        <v>15100</v>
      </c>
      <c r="N100" s="108"/>
    </row>
    <row r="101" spans="1:14" customFormat="1" ht="38.25" customHeight="1" x14ac:dyDescent="0.25">
      <c r="A101" s="109">
        <v>293</v>
      </c>
      <c r="B101" s="105" t="s">
        <v>435</v>
      </c>
      <c r="C101" s="100">
        <v>0</v>
      </c>
      <c r="D101" s="100">
        <v>2600</v>
      </c>
      <c r="E101" s="100">
        <v>0</v>
      </c>
      <c r="F101" s="100">
        <v>0</v>
      </c>
      <c r="G101" s="100">
        <v>0</v>
      </c>
      <c r="H101" s="100">
        <v>0</v>
      </c>
      <c r="I101" s="100">
        <v>0</v>
      </c>
      <c r="J101" s="100">
        <v>0</v>
      </c>
      <c r="K101" s="100">
        <v>0</v>
      </c>
      <c r="L101" s="100">
        <v>0</v>
      </c>
      <c r="M101" s="98">
        <f t="shared" si="14"/>
        <v>2600</v>
      </c>
      <c r="N101" s="108"/>
    </row>
    <row r="102" spans="1:14" customFormat="1" ht="25.5" x14ac:dyDescent="0.25">
      <c r="A102" s="109">
        <v>294</v>
      </c>
      <c r="B102" s="105" t="s">
        <v>436</v>
      </c>
      <c r="C102" s="100">
        <v>0</v>
      </c>
      <c r="D102" s="100">
        <v>5000</v>
      </c>
      <c r="E102" s="100">
        <v>0</v>
      </c>
      <c r="F102" s="100">
        <v>0</v>
      </c>
      <c r="G102" s="100">
        <v>0</v>
      </c>
      <c r="H102" s="100">
        <v>0</v>
      </c>
      <c r="I102" s="100">
        <v>0</v>
      </c>
      <c r="J102" s="100">
        <v>0</v>
      </c>
      <c r="K102" s="100">
        <v>0</v>
      </c>
      <c r="L102" s="100">
        <v>0</v>
      </c>
      <c r="M102" s="98">
        <f t="shared" si="14"/>
        <v>5000</v>
      </c>
      <c r="N102" s="108"/>
    </row>
    <row r="103" spans="1:14" customFormat="1" ht="42" customHeight="1" x14ac:dyDescent="0.25">
      <c r="A103" s="109">
        <v>295</v>
      </c>
      <c r="B103" s="105" t="s">
        <v>437</v>
      </c>
      <c r="C103" s="100">
        <v>0</v>
      </c>
      <c r="D103" s="100">
        <v>0</v>
      </c>
      <c r="E103" s="100">
        <v>0</v>
      </c>
      <c r="F103" s="100">
        <v>0</v>
      </c>
      <c r="G103" s="100">
        <v>0</v>
      </c>
      <c r="H103" s="100">
        <v>0</v>
      </c>
      <c r="I103" s="100">
        <v>0</v>
      </c>
      <c r="J103" s="100">
        <v>0</v>
      </c>
      <c r="K103" s="100">
        <v>0</v>
      </c>
      <c r="L103" s="100">
        <v>0</v>
      </c>
      <c r="M103" s="98">
        <f t="shared" si="14"/>
        <v>0</v>
      </c>
      <c r="N103" s="108"/>
    </row>
    <row r="104" spans="1:14" customFormat="1" ht="26.25" customHeight="1" x14ac:dyDescent="0.25">
      <c r="A104" s="109">
        <v>296</v>
      </c>
      <c r="B104" s="105" t="s">
        <v>438</v>
      </c>
      <c r="C104" s="100">
        <v>0</v>
      </c>
      <c r="D104" s="100">
        <v>260000</v>
      </c>
      <c r="E104" s="100">
        <v>0</v>
      </c>
      <c r="F104" s="100">
        <v>0</v>
      </c>
      <c r="G104" s="100">
        <v>148000</v>
      </c>
      <c r="H104" s="100">
        <v>0</v>
      </c>
      <c r="I104" s="100">
        <v>0</v>
      </c>
      <c r="J104" s="100">
        <v>0</v>
      </c>
      <c r="K104" s="100">
        <v>0</v>
      </c>
      <c r="L104" s="100">
        <v>0</v>
      </c>
      <c r="M104" s="98">
        <f t="shared" si="14"/>
        <v>408000</v>
      </c>
      <c r="N104" s="108"/>
    </row>
    <row r="105" spans="1:14" customFormat="1" ht="25.5" x14ac:dyDescent="0.25">
      <c r="A105" s="109">
        <v>297</v>
      </c>
      <c r="B105" s="105" t="s">
        <v>439</v>
      </c>
      <c r="C105" s="100">
        <v>0</v>
      </c>
      <c r="D105" s="100">
        <v>0</v>
      </c>
      <c r="E105" s="100">
        <v>0</v>
      </c>
      <c r="F105" s="100">
        <v>0</v>
      </c>
      <c r="G105" s="100">
        <v>0</v>
      </c>
      <c r="H105" s="100">
        <v>0</v>
      </c>
      <c r="I105" s="100">
        <v>0</v>
      </c>
      <c r="J105" s="100">
        <v>0</v>
      </c>
      <c r="K105" s="100">
        <v>0</v>
      </c>
      <c r="L105" s="100">
        <v>0</v>
      </c>
      <c r="M105" s="98">
        <f t="shared" si="14"/>
        <v>0</v>
      </c>
      <c r="N105" s="108"/>
    </row>
    <row r="106" spans="1:14" customFormat="1" ht="30" customHeight="1" x14ac:dyDescent="0.25">
      <c r="A106" s="109">
        <v>298</v>
      </c>
      <c r="B106" s="105" t="s">
        <v>440</v>
      </c>
      <c r="C106" s="100">
        <v>0</v>
      </c>
      <c r="D106" s="100">
        <v>57000</v>
      </c>
      <c r="E106" s="100">
        <v>0</v>
      </c>
      <c r="F106" s="100">
        <v>0</v>
      </c>
      <c r="G106" s="100">
        <v>0</v>
      </c>
      <c r="H106" s="100">
        <v>0</v>
      </c>
      <c r="I106" s="100">
        <v>0</v>
      </c>
      <c r="J106" s="100">
        <v>0</v>
      </c>
      <c r="K106" s="100">
        <v>0</v>
      </c>
      <c r="L106" s="100">
        <v>0</v>
      </c>
      <c r="M106" s="98">
        <f t="shared" si="14"/>
        <v>57000</v>
      </c>
      <c r="N106" s="108"/>
    </row>
    <row r="107" spans="1:14" customFormat="1" ht="25.5" customHeight="1" x14ac:dyDescent="0.25">
      <c r="A107" s="109">
        <v>299</v>
      </c>
      <c r="B107" s="105" t="s">
        <v>441</v>
      </c>
      <c r="C107" s="100">
        <v>0</v>
      </c>
      <c r="D107" s="100">
        <v>0</v>
      </c>
      <c r="E107" s="100">
        <v>0</v>
      </c>
      <c r="F107" s="100">
        <v>0</v>
      </c>
      <c r="G107" s="100">
        <v>0</v>
      </c>
      <c r="H107" s="100">
        <v>0</v>
      </c>
      <c r="I107" s="100">
        <v>0</v>
      </c>
      <c r="J107" s="100">
        <v>0</v>
      </c>
      <c r="K107" s="100">
        <v>0</v>
      </c>
      <c r="L107" s="100">
        <v>0</v>
      </c>
      <c r="M107" s="98">
        <f t="shared" si="14"/>
        <v>0</v>
      </c>
      <c r="N107" s="108"/>
    </row>
    <row r="108" spans="1:14" s="45" customFormat="1" ht="25.5" customHeight="1" x14ac:dyDescent="0.25">
      <c r="A108" s="245">
        <v>3000</v>
      </c>
      <c r="B108" s="246" t="s">
        <v>59</v>
      </c>
      <c r="C108" s="244">
        <f t="shared" ref="C108:N108" si="20">C109+C119+C129+C139+C149+C159+C167+C177+C183</f>
        <v>0</v>
      </c>
      <c r="D108" s="244">
        <f>D109+D119+D129+D139+D149+D159+D167+D177+D183</f>
        <v>2001057</v>
      </c>
      <c r="E108" s="244">
        <f t="shared" si="20"/>
        <v>10000</v>
      </c>
      <c r="F108" s="244">
        <f t="shared" si="20"/>
        <v>1746846</v>
      </c>
      <c r="G108" s="244">
        <f t="shared" si="20"/>
        <v>16592000</v>
      </c>
      <c r="H108" s="244">
        <f t="shared" si="20"/>
        <v>0</v>
      </c>
      <c r="I108" s="244">
        <f t="shared" si="20"/>
        <v>0</v>
      </c>
      <c r="J108" s="244">
        <f t="shared" si="20"/>
        <v>0</v>
      </c>
      <c r="K108" s="244">
        <f t="shared" si="20"/>
        <v>0</v>
      </c>
      <c r="L108" s="244">
        <f t="shared" si="20"/>
        <v>0</v>
      </c>
      <c r="M108" s="244">
        <f t="shared" si="14"/>
        <v>20349903</v>
      </c>
      <c r="N108" s="115">
        <f t="shared" si="20"/>
        <v>0</v>
      </c>
    </row>
    <row r="109" spans="1:14" customFormat="1" ht="25.5" customHeight="1" x14ac:dyDescent="0.25">
      <c r="A109" s="102">
        <v>3100</v>
      </c>
      <c r="B109" s="103" t="s">
        <v>442</v>
      </c>
      <c r="C109" s="97">
        <f>SUM(C110:C118)</f>
        <v>0</v>
      </c>
      <c r="D109" s="97">
        <f>SUM(D110:D118)</f>
        <v>602957</v>
      </c>
      <c r="E109" s="97">
        <f t="shared" ref="E109:N109" si="21">SUM(E110:E118)</f>
        <v>0</v>
      </c>
      <c r="F109" s="97">
        <f t="shared" si="21"/>
        <v>1742346</v>
      </c>
      <c r="G109" s="97">
        <f t="shared" si="21"/>
        <v>5100000</v>
      </c>
      <c r="H109" s="97">
        <f t="shared" si="21"/>
        <v>0</v>
      </c>
      <c r="I109" s="97">
        <f t="shared" si="21"/>
        <v>0</v>
      </c>
      <c r="J109" s="97">
        <f t="shared" si="21"/>
        <v>0</v>
      </c>
      <c r="K109" s="97">
        <f t="shared" si="21"/>
        <v>0</v>
      </c>
      <c r="L109" s="97">
        <f t="shared" si="21"/>
        <v>0</v>
      </c>
      <c r="M109" s="97">
        <f t="shared" si="14"/>
        <v>7445303</v>
      </c>
      <c r="N109" s="112">
        <f t="shared" si="21"/>
        <v>0</v>
      </c>
    </row>
    <row r="110" spans="1:14" customFormat="1" ht="25.5" customHeight="1" x14ac:dyDescent="0.25">
      <c r="A110" s="109">
        <v>311</v>
      </c>
      <c r="B110" s="105" t="s">
        <v>443</v>
      </c>
      <c r="C110" s="100">
        <v>0</v>
      </c>
      <c r="D110" s="100">
        <v>542957</v>
      </c>
      <c r="E110" s="100">
        <v>0</v>
      </c>
      <c r="F110" s="100">
        <f>2057043-314697</f>
        <v>1742346</v>
      </c>
      <c r="G110" s="100">
        <f>3900000+1200000</f>
        <v>5100000</v>
      </c>
      <c r="H110" s="100">
        <v>0</v>
      </c>
      <c r="I110" s="100">
        <v>0</v>
      </c>
      <c r="J110" s="100">
        <v>0</v>
      </c>
      <c r="K110" s="100">
        <v>0</v>
      </c>
      <c r="L110" s="100">
        <v>0</v>
      </c>
      <c r="M110" s="98">
        <f t="shared" si="14"/>
        <v>7385303</v>
      </c>
      <c r="N110" s="108"/>
    </row>
    <row r="111" spans="1:14" customFormat="1" ht="25.5" customHeight="1" x14ac:dyDescent="0.25">
      <c r="A111" s="109">
        <v>312</v>
      </c>
      <c r="B111" s="105" t="s">
        <v>444</v>
      </c>
      <c r="C111" s="100">
        <v>0</v>
      </c>
      <c r="D111" s="100">
        <v>0</v>
      </c>
      <c r="E111" s="100">
        <v>0</v>
      </c>
      <c r="F111" s="100">
        <v>0</v>
      </c>
      <c r="G111" s="100">
        <v>0</v>
      </c>
      <c r="H111" s="100">
        <v>0</v>
      </c>
      <c r="I111" s="100">
        <v>0</v>
      </c>
      <c r="J111" s="100">
        <v>0</v>
      </c>
      <c r="K111" s="100">
        <v>0</v>
      </c>
      <c r="L111" s="100">
        <v>0</v>
      </c>
      <c r="M111" s="98">
        <f t="shared" si="14"/>
        <v>0</v>
      </c>
      <c r="N111" s="108"/>
    </row>
    <row r="112" spans="1:14" customFormat="1" ht="25.5" customHeight="1" x14ac:dyDescent="0.25">
      <c r="A112" s="109">
        <v>313</v>
      </c>
      <c r="B112" s="105" t="s">
        <v>445</v>
      </c>
      <c r="C112" s="100">
        <v>0</v>
      </c>
      <c r="D112" s="100">
        <v>0</v>
      </c>
      <c r="E112" s="100">
        <v>0</v>
      </c>
      <c r="F112" s="100">
        <v>0</v>
      </c>
      <c r="G112" s="100">
        <v>0</v>
      </c>
      <c r="H112" s="100">
        <v>0</v>
      </c>
      <c r="I112" s="100">
        <v>0</v>
      </c>
      <c r="J112" s="100">
        <v>0</v>
      </c>
      <c r="K112" s="100">
        <v>0</v>
      </c>
      <c r="L112" s="100">
        <v>0</v>
      </c>
      <c r="M112" s="98">
        <f t="shared" si="14"/>
        <v>0</v>
      </c>
      <c r="N112" s="108"/>
    </row>
    <row r="113" spans="1:14" customFormat="1" ht="25.5" customHeight="1" x14ac:dyDescent="0.25">
      <c r="A113" s="109">
        <v>314</v>
      </c>
      <c r="B113" s="105" t="s">
        <v>446</v>
      </c>
      <c r="C113" s="100">
        <v>0</v>
      </c>
      <c r="D113" s="100">
        <v>60000</v>
      </c>
      <c r="E113" s="100">
        <v>0</v>
      </c>
      <c r="F113" s="100">
        <v>0</v>
      </c>
      <c r="G113" s="100">
        <v>0</v>
      </c>
      <c r="H113" s="100">
        <v>0</v>
      </c>
      <c r="I113" s="100">
        <v>0</v>
      </c>
      <c r="J113" s="100">
        <v>0</v>
      </c>
      <c r="K113" s="100">
        <v>0</v>
      </c>
      <c r="L113" s="100">
        <v>0</v>
      </c>
      <c r="M113" s="98">
        <f t="shared" si="14"/>
        <v>60000</v>
      </c>
      <c r="N113" s="108"/>
    </row>
    <row r="114" spans="1:14" customFormat="1" ht="25.5" customHeight="1" x14ac:dyDescent="0.25">
      <c r="A114" s="109">
        <v>315</v>
      </c>
      <c r="B114" s="105" t="s">
        <v>447</v>
      </c>
      <c r="C114" s="100">
        <v>0</v>
      </c>
      <c r="D114" s="100">
        <v>0</v>
      </c>
      <c r="E114" s="100">
        <v>0</v>
      </c>
      <c r="F114" s="100">
        <v>0</v>
      </c>
      <c r="G114" s="100">
        <v>0</v>
      </c>
      <c r="H114" s="100">
        <v>0</v>
      </c>
      <c r="I114" s="100">
        <v>0</v>
      </c>
      <c r="J114" s="100">
        <v>0</v>
      </c>
      <c r="K114" s="100">
        <v>0</v>
      </c>
      <c r="L114" s="100">
        <v>0</v>
      </c>
      <c r="M114" s="98">
        <f t="shared" si="14"/>
        <v>0</v>
      </c>
      <c r="N114" s="108"/>
    </row>
    <row r="115" spans="1:14" customFormat="1" ht="25.5" customHeight="1" x14ac:dyDescent="0.25">
      <c r="A115" s="109">
        <v>316</v>
      </c>
      <c r="B115" s="105" t="s">
        <v>448</v>
      </c>
      <c r="C115" s="100">
        <v>0</v>
      </c>
      <c r="D115" s="100">
        <v>0</v>
      </c>
      <c r="E115" s="100">
        <v>0</v>
      </c>
      <c r="F115" s="100">
        <v>0</v>
      </c>
      <c r="G115" s="100">
        <v>0</v>
      </c>
      <c r="H115" s="100">
        <v>0</v>
      </c>
      <c r="I115" s="100">
        <v>0</v>
      </c>
      <c r="J115" s="100">
        <v>0</v>
      </c>
      <c r="K115" s="100">
        <v>0</v>
      </c>
      <c r="L115" s="100">
        <v>0</v>
      </c>
      <c r="M115" s="98">
        <f t="shared" si="14"/>
        <v>0</v>
      </c>
      <c r="N115" s="108"/>
    </row>
    <row r="116" spans="1:14" customFormat="1" ht="35.25" customHeight="1" x14ac:dyDescent="0.25">
      <c r="A116" s="109">
        <v>317</v>
      </c>
      <c r="B116" s="105" t="s">
        <v>449</v>
      </c>
      <c r="C116" s="100">
        <v>0</v>
      </c>
      <c r="D116" s="100">
        <v>0</v>
      </c>
      <c r="E116" s="100">
        <v>0</v>
      </c>
      <c r="F116" s="100">
        <v>0</v>
      </c>
      <c r="G116" s="100">
        <v>0</v>
      </c>
      <c r="H116" s="100">
        <v>0</v>
      </c>
      <c r="I116" s="100">
        <v>0</v>
      </c>
      <c r="J116" s="100">
        <v>0</v>
      </c>
      <c r="K116" s="100">
        <v>0</v>
      </c>
      <c r="L116" s="100">
        <v>0</v>
      </c>
      <c r="M116" s="98">
        <f t="shared" si="14"/>
        <v>0</v>
      </c>
      <c r="N116" s="108"/>
    </row>
    <row r="117" spans="1:14" customFormat="1" ht="25.5" customHeight="1" x14ac:dyDescent="0.25">
      <c r="A117" s="109">
        <v>318</v>
      </c>
      <c r="B117" s="105" t="s">
        <v>450</v>
      </c>
      <c r="C117" s="100">
        <v>0</v>
      </c>
      <c r="D117" s="100">
        <v>0</v>
      </c>
      <c r="E117" s="100">
        <v>0</v>
      </c>
      <c r="F117" s="100">
        <v>0</v>
      </c>
      <c r="G117" s="100">
        <v>0</v>
      </c>
      <c r="H117" s="100">
        <v>0</v>
      </c>
      <c r="I117" s="100">
        <v>0</v>
      </c>
      <c r="J117" s="100">
        <v>0</v>
      </c>
      <c r="K117" s="100">
        <v>0</v>
      </c>
      <c r="L117" s="100">
        <v>0</v>
      </c>
      <c r="M117" s="98">
        <f t="shared" si="14"/>
        <v>0</v>
      </c>
      <c r="N117" s="108"/>
    </row>
    <row r="118" spans="1:14" customFormat="1" ht="25.5" customHeight="1" x14ac:dyDescent="0.25">
      <c r="A118" s="109">
        <v>319</v>
      </c>
      <c r="B118" s="105" t="s">
        <v>451</v>
      </c>
      <c r="C118" s="100">
        <v>0</v>
      </c>
      <c r="D118" s="100">
        <v>0</v>
      </c>
      <c r="E118" s="100">
        <v>0</v>
      </c>
      <c r="F118" s="100">
        <v>0</v>
      </c>
      <c r="G118" s="100">
        <v>0</v>
      </c>
      <c r="H118" s="100">
        <v>0</v>
      </c>
      <c r="I118" s="100">
        <v>0</v>
      </c>
      <c r="J118" s="100">
        <v>0</v>
      </c>
      <c r="K118" s="100">
        <v>0</v>
      </c>
      <c r="L118" s="100">
        <v>0</v>
      </c>
      <c r="M118" s="98">
        <f t="shared" si="14"/>
        <v>0</v>
      </c>
      <c r="N118" s="108"/>
    </row>
    <row r="119" spans="1:14" customFormat="1" ht="25.5" customHeight="1" x14ac:dyDescent="0.25">
      <c r="A119" s="102">
        <v>3200</v>
      </c>
      <c r="B119" s="103" t="s">
        <v>452</v>
      </c>
      <c r="C119" s="97">
        <f t="shared" ref="C119:N119" si="22">SUM(C120:C128)</f>
        <v>0</v>
      </c>
      <c r="D119" s="97">
        <f>SUM(D120:D128)</f>
        <v>20000</v>
      </c>
      <c r="E119" s="97">
        <f t="shared" si="22"/>
        <v>0</v>
      </c>
      <c r="F119" s="97">
        <f t="shared" si="22"/>
        <v>0</v>
      </c>
      <c r="G119" s="97">
        <f t="shared" si="22"/>
        <v>7000000</v>
      </c>
      <c r="H119" s="97">
        <f t="shared" si="22"/>
        <v>0</v>
      </c>
      <c r="I119" s="97">
        <f t="shared" si="22"/>
        <v>0</v>
      </c>
      <c r="J119" s="97">
        <f t="shared" si="22"/>
        <v>0</v>
      </c>
      <c r="K119" s="97">
        <f t="shared" si="22"/>
        <v>0</v>
      </c>
      <c r="L119" s="97">
        <f t="shared" si="22"/>
        <v>0</v>
      </c>
      <c r="M119" s="97">
        <f t="shared" si="14"/>
        <v>7020000</v>
      </c>
      <c r="N119" s="112">
        <f t="shared" si="22"/>
        <v>0</v>
      </c>
    </row>
    <row r="120" spans="1:14" ht="25.5" customHeight="1" x14ac:dyDescent="0.25">
      <c r="A120" s="109">
        <v>321</v>
      </c>
      <c r="B120" s="105" t="s">
        <v>453</v>
      </c>
      <c r="C120" s="100">
        <v>0</v>
      </c>
      <c r="D120" s="100">
        <v>0</v>
      </c>
      <c r="E120" s="100">
        <v>0</v>
      </c>
      <c r="F120" s="100">
        <v>0</v>
      </c>
      <c r="G120" s="100">
        <v>0</v>
      </c>
      <c r="H120" s="100">
        <v>0</v>
      </c>
      <c r="I120" s="100">
        <v>0</v>
      </c>
      <c r="J120" s="100">
        <v>0</v>
      </c>
      <c r="K120" s="100">
        <v>0</v>
      </c>
      <c r="L120" s="100">
        <v>0</v>
      </c>
      <c r="M120" s="61">
        <f t="shared" si="14"/>
        <v>0</v>
      </c>
      <c r="N120" s="116"/>
    </row>
    <row r="121" spans="1:14" ht="25.5" customHeight="1" x14ac:dyDescent="0.25">
      <c r="A121" s="109">
        <v>322</v>
      </c>
      <c r="B121" s="105" t="s">
        <v>454</v>
      </c>
      <c r="C121" s="100">
        <v>0</v>
      </c>
      <c r="D121" s="100">
        <v>0</v>
      </c>
      <c r="E121" s="100">
        <v>0</v>
      </c>
      <c r="F121" s="100">
        <v>0</v>
      </c>
      <c r="G121" s="100">
        <v>0</v>
      </c>
      <c r="H121" s="100">
        <v>0</v>
      </c>
      <c r="I121" s="100">
        <v>0</v>
      </c>
      <c r="J121" s="100">
        <v>0</v>
      </c>
      <c r="K121" s="100">
        <v>0</v>
      </c>
      <c r="L121" s="100">
        <v>0</v>
      </c>
      <c r="M121" s="61">
        <f t="shared" si="14"/>
        <v>0</v>
      </c>
      <c r="N121" s="116"/>
    </row>
    <row r="122" spans="1:14" ht="25.5" x14ac:dyDescent="0.25">
      <c r="A122" s="109">
        <v>323</v>
      </c>
      <c r="B122" s="105" t="s">
        <v>455</v>
      </c>
      <c r="C122" s="100">
        <v>0</v>
      </c>
      <c r="D122" s="100">
        <v>20000</v>
      </c>
      <c r="E122" s="100">
        <v>0</v>
      </c>
      <c r="F122" s="100">
        <v>0</v>
      </c>
      <c r="G122" s="100">
        <v>0</v>
      </c>
      <c r="H122" s="100">
        <v>0</v>
      </c>
      <c r="I122" s="100">
        <v>0</v>
      </c>
      <c r="J122" s="100">
        <v>0</v>
      </c>
      <c r="K122" s="100">
        <v>0</v>
      </c>
      <c r="L122" s="100">
        <v>0</v>
      </c>
      <c r="M122" s="61">
        <f t="shared" si="14"/>
        <v>20000</v>
      </c>
      <c r="N122" s="116"/>
    </row>
    <row r="123" spans="1:14" ht="30" customHeight="1" x14ac:dyDescent="0.25">
      <c r="A123" s="109">
        <v>324</v>
      </c>
      <c r="B123" s="105" t="s">
        <v>456</v>
      </c>
      <c r="C123" s="100">
        <v>0</v>
      </c>
      <c r="D123" s="100">
        <v>0</v>
      </c>
      <c r="E123" s="100">
        <v>0</v>
      </c>
      <c r="F123" s="100">
        <v>0</v>
      </c>
      <c r="G123" s="100">
        <v>0</v>
      </c>
      <c r="H123" s="100">
        <v>0</v>
      </c>
      <c r="I123" s="100">
        <v>0</v>
      </c>
      <c r="J123" s="100">
        <v>0</v>
      </c>
      <c r="K123" s="100">
        <v>0</v>
      </c>
      <c r="L123" s="100">
        <v>0</v>
      </c>
      <c r="M123" s="61">
        <f t="shared" si="14"/>
        <v>0</v>
      </c>
      <c r="N123" s="116"/>
    </row>
    <row r="124" spans="1:14" ht="25.5" customHeight="1" x14ac:dyDescent="0.25">
      <c r="A124" s="109">
        <v>325</v>
      </c>
      <c r="B124" s="105" t="s">
        <v>457</v>
      </c>
      <c r="C124" s="100">
        <v>0</v>
      </c>
      <c r="D124" s="100">
        <v>0</v>
      </c>
      <c r="E124" s="100">
        <v>0</v>
      </c>
      <c r="F124" s="100">
        <v>0</v>
      </c>
      <c r="G124" s="100">
        <v>0</v>
      </c>
      <c r="H124" s="100">
        <v>0</v>
      </c>
      <c r="I124" s="100">
        <v>0</v>
      </c>
      <c r="J124" s="100">
        <v>0</v>
      </c>
      <c r="K124" s="100">
        <v>0</v>
      </c>
      <c r="L124" s="100">
        <v>0</v>
      </c>
      <c r="M124" s="61">
        <f t="shared" si="14"/>
        <v>0</v>
      </c>
      <c r="N124" s="116"/>
    </row>
    <row r="125" spans="1:14" ht="25.5" customHeight="1" x14ac:dyDescent="0.25">
      <c r="A125" s="109">
        <v>326</v>
      </c>
      <c r="B125" s="105" t="s">
        <v>458</v>
      </c>
      <c r="C125" s="100">
        <v>0</v>
      </c>
      <c r="D125" s="100">
        <v>0</v>
      </c>
      <c r="E125" s="100">
        <v>0</v>
      </c>
      <c r="F125" s="100">
        <v>0</v>
      </c>
      <c r="G125" s="100">
        <v>0</v>
      </c>
      <c r="H125" s="100">
        <v>0</v>
      </c>
      <c r="I125" s="100">
        <v>0</v>
      </c>
      <c r="J125" s="100">
        <v>0</v>
      </c>
      <c r="K125" s="100">
        <v>0</v>
      </c>
      <c r="L125" s="100">
        <v>0</v>
      </c>
      <c r="M125" s="61">
        <f t="shared" si="14"/>
        <v>0</v>
      </c>
      <c r="N125" s="116"/>
    </row>
    <row r="126" spans="1:14" ht="25.5" customHeight="1" x14ac:dyDescent="0.25">
      <c r="A126" s="109">
        <v>327</v>
      </c>
      <c r="B126" s="105" t="s">
        <v>459</v>
      </c>
      <c r="C126" s="100">
        <v>0</v>
      </c>
      <c r="D126" s="100">
        <v>0</v>
      </c>
      <c r="E126" s="100">
        <v>0</v>
      </c>
      <c r="F126" s="100">
        <v>0</v>
      </c>
      <c r="G126" s="100">
        <v>0</v>
      </c>
      <c r="H126" s="100">
        <v>0</v>
      </c>
      <c r="I126" s="100">
        <v>0</v>
      </c>
      <c r="J126" s="100">
        <v>0</v>
      </c>
      <c r="K126" s="100">
        <v>0</v>
      </c>
      <c r="L126" s="100">
        <v>0</v>
      </c>
      <c r="M126" s="61">
        <f t="shared" si="14"/>
        <v>0</v>
      </c>
      <c r="N126" s="116"/>
    </row>
    <row r="127" spans="1:14" ht="25.5" customHeight="1" x14ac:dyDescent="0.25">
      <c r="A127" s="109">
        <v>328</v>
      </c>
      <c r="B127" s="105" t="s">
        <v>460</v>
      </c>
      <c r="C127" s="100">
        <v>0</v>
      </c>
      <c r="D127" s="100">
        <v>0</v>
      </c>
      <c r="E127" s="100">
        <v>0</v>
      </c>
      <c r="F127" s="100">
        <v>0</v>
      </c>
      <c r="G127" s="100">
        <v>0</v>
      </c>
      <c r="H127" s="100">
        <v>0</v>
      </c>
      <c r="I127" s="100">
        <v>0</v>
      </c>
      <c r="J127" s="100">
        <v>0</v>
      </c>
      <c r="K127" s="100">
        <v>0</v>
      </c>
      <c r="L127" s="100">
        <v>0</v>
      </c>
      <c r="M127" s="61">
        <f t="shared" si="14"/>
        <v>0</v>
      </c>
      <c r="N127" s="116"/>
    </row>
    <row r="128" spans="1:14" ht="25.5" customHeight="1" x14ac:dyDescent="0.25">
      <c r="A128" s="109">
        <v>329</v>
      </c>
      <c r="B128" s="105" t="s">
        <v>461</v>
      </c>
      <c r="C128" s="100">
        <v>0</v>
      </c>
      <c r="D128" s="100">
        <v>0</v>
      </c>
      <c r="E128" s="100">
        <v>0</v>
      </c>
      <c r="F128" s="100">
        <v>0</v>
      </c>
      <c r="G128" s="256">
        <v>7000000</v>
      </c>
      <c r="H128" s="100">
        <v>0</v>
      </c>
      <c r="I128" s="100">
        <v>0</v>
      </c>
      <c r="J128" s="100">
        <v>0</v>
      </c>
      <c r="K128" s="100">
        <v>0</v>
      </c>
      <c r="L128" s="100">
        <v>0</v>
      </c>
      <c r="M128" s="61">
        <f t="shared" si="14"/>
        <v>7000000</v>
      </c>
      <c r="N128" s="116"/>
    </row>
    <row r="129" spans="1:14" customFormat="1" ht="30" x14ac:dyDescent="0.25">
      <c r="A129" s="102">
        <v>3300</v>
      </c>
      <c r="B129" s="103" t="s">
        <v>462</v>
      </c>
      <c r="C129" s="97">
        <f t="shared" ref="C129:N129" si="23">SUM(C130:C138)</f>
        <v>0</v>
      </c>
      <c r="D129" s="97">
        <f>SUM(D130:D138)</f>
        <v>30000</v>
      </c>
      <c r="E129" s="97">
        <f t="shared" si="23"/>
        <v>0</v>
      </c>
      <c r="F129" s="97">
        <f t="shared" si="23"/>
        <v>0</v>
      </c>
      <c r="G129" s="97">
        <f t="shared" si="23"/>
        <v>352000</v>
      </c>
      <c r="H129" s="97">
        <f t="shared" si="23"/>
        <v>0</v>
      </c>
      <c r="I129" s="97">
        <f t="shared" si="23"/>
        <v>0</v>
      </c>
      <c r="J129" s="97">
        <f t="shared" si="23"/>
        <v>0</v>
      </c>
      <c r="K129" s="97">
        <f t="shared" si="23"/>
        <v>0</v>
      </c>
      <c r="L129" s="97">
        <f t="shared" si="23"/>
        <v>0</v>
      </c>
      <c r="M129" s="97">
        <f t="shared" si="14"/>
        <v>382000</v>
      </c>
      <c r="N129" s="112">
        <f t="shared" si="23"/>
        <v>0</v>
      </c>
    </row>
    <row r="130" spans="1:14" customFormat="1" ht="25.5" customHeight="1" x14ac:dyDescent="0.25">
      <c r="A130" s="109">
        <v>331</v>
      </c>
      <c r="B130" s="104" t="s">
        <v>463</v>
      </c>
      <c r="C130" s="100">
        <v>0</v>
      </c>
      <c r="D130" s="100">
        <v>7000</v>
      </c>
      <c r="E130" s="100">
        <v>0</v>
      </c>
      <c r="F130" s="100">
        <v>0</v>
      </c>
      <c r="G130" s="100">
        <v>352000</v>
      </c>
      <c r="H130" s="100">
        <v>0</v>
      </c>
      <c r="I130" s="100">
        <v>0</v>
      </c>
      <c r="J130" s="100">
        <v>0</v>
      </c>
      <c r="K130" s="100">
        <v>0</v>
      </c>
      <c r="L130" s="100">
        <v>0</v>
      </c>
      <c r="M130" s="98">
        <f t="shared" si="14"/>
        <v>359000</v>
      </c>
      <c r="N130" s="108"/>
    </row>
    <row r="131" spans="1:14" customFormat="1" ht="30.75" customHeight="1" x14ac:dyDescent="0.25">
      <c r="A131" s="109">
        <v>332</v>
      </c>
      <c r="B131" s="105" t="s">
        <v>464</v>
      </c>
      <c r="C131" s="100">
        <v>0</v>
      </c>
      <c r="D131" s="100">
        <v>0</v>
      </c>
      <c r="E131" s="100">
        <v>0</v>
      </c>
      <c r="F131" s="100">
        <v>0</v>
      </c>
      <c r="G131" s="100">
        <v>0</v>
      </c>
      <c r="H131" s="100">
        <v>0</v>
      </c>
      <c r="I131" s="100">
        <v>0</v>
      </c>
      <c r="J131" s="100">
        <v>0</v>
      </c>
      <c r="K131" s="100">
        <v>0</v>
      </c>
      <c r="L131" s="100">
        <v>0</v>
      </c>
      <c r="M131" s="98">
        <f t="shared" si="14"/>
        <v>0</v>
      </c>
      <c r="N131" s="108"/>
    </row>
    <row r="132" spans="1:14" customFormat="1" ht="33" customHeight="1" x14ac:dyDescent="0.25">
      <c r="A132" s="109">
        <v>333</v>
      </c>
      <c r="B132" s="105" t="s">
        <v>465</v>
      </c>
      <c r="C132" s="100">
        <v>0</v>
      </c>
      <c r="D132" s="100">
        <v>0</v>
      </c>
      <c r="E132" s="100">
        <v>0</v>
      </c>
      <c r="F132" s="100">
        <v>0</v>
      </c>
      <c r="G132" s="100">
        <v>0</v>
      </c>
      <c r="H132" s="100">
        <v>0</v>
      </c>
      <c r="I132" s="100">
        <v>0</v>
      </c>
      <c r="J132" s="100">
        <v>0</v>
      </c>
      <c r="K132" s="100">
        <v>0</v>
      </c>
      <c r="L132" s="100">
        <v>0</v>
      </c>
      <c r="M132" s="98">
        <f t="shared" si="14"/>
        <v>0</v>
      </c>
      <c r="N132" s="108"/>
    </row>
    <row r="133" spans="1:14" customFormat="1" ht="25.5" customHeight="1" x14ac:dyDescent="0.25">
      <c r="A133" s="109">
        <v>334</v>
      </c>
      <c r="B133" s="105" t="s">
        <v>466</v>
      </c>
      <c r="C133" s="100">
        <v>0</v>
      </c>
      <c r="D133" s="100">
        <v>3000</v>
      </c>
      <c r="E133" s="100">
        <v>0</v>
      </c>
      <c r="F133" s="100">
        <v>0</v>
      </c>
      <c r="G133" s="100">
        <v>0</v>
      </c>
      <c r="H133" s="100">
        <v>0</v>
      </c>
      <c r="I133" s="100">
        <v>0</v>
      </c>
      <c r="J133" s="100">
        <v>0</v>
      </c>
      <c r="K133" s="100">
        <v>0</v>
      </c>
      <c r="L133" s="100">
        <v>0</v>
      </c>
      <c r="M133" s="98">
        <f t="shared" si="14"/>
        <v>3000</v>
      </c>
      <c r="N133" s="108"/>
    </row>
    <row r="134" spans="1:14" customFormat="1" ht="25.5" customHeight="1" x14ac:dyDescent="0.25">
      <c r="A134" s="109">
        <v>335</v>
      </c>
      <c r="B134" s="105" t="s">
        <v>467</v>
      </c>
      <c r="C134" s="100">
        <v>0</v>
      </c>
      <c r="D134" s="100">
        <v>0</v>
      </c>
      <c r="E134" s="100">
        <v>0</v>
      </c>
      <c r="F134" s="100">
        <v>0</v>
      </c>
      <c r="G134" s="100">
        <v>0</v>
      </c>
      <c r="H134" s="100">
        <v>0</v>
      </c>
      <c r="I134" s="100">
        <v>0</v>
      </c>
      <c r="J134" s="100">
        <v>0</v>
      </c>
      <c r="K134" s="100">
        <v>0</v>
      </c>
      <c r="L134" s="100">
        <v>0</v>
      </c>
      <c r="M134" s="98">
        <f t="shared" si="14"/>
        <v>0</v>
      </c>
      <c r="N134" s="108"/>
    </row>
    <row r="135" spans="1:14" customFormat="1" ht="25.5" x14ac:dyDescent="0.25">
      <c r="A135" s="109">
        <v>336</v>
      </c>
      <c r="B135" s="105" t="s">
        <v>468</v>
      </c>
      <c r="C135" s="100">
        <v>0</v>
      </c>
      <c r="D135" s="100">
        <v>0</v>
      </c>
      <c r="E135" s="100">
        <v>0</v>
      </c>
      <c r="F135" s="100">
        <v>0</v>
      </c>
      <c r="G135" s="100">
        <v>0</v>
      </c>
      <c r="H135" s="100">
        <v>0</v>
      </c>
      <c r="I135" s="100">
        <v>0</v>
      </c>
      <c r="J135" s="100">
        <v>0</v>
      </c>
      <c r="K135" s="100">
        <v>0</v>
      </c>
      <c r="L135" s="100">
        <v>0</v>
      </c>
      <c r="M135" s="98">
        <f t="shared" ref="M135:M198" si="24">SUM(C135:L135)</f>
        <v>0</v>
      </c>
      <c r="N135" s="108"/>
    </row>
    <row r="136" spans="1:14" customFormat="1" ht="25.5" customHeight="1" x14ac:dyDescent="0.25">
      <c r="A136" s="109">
        <v>337</v>
      </c>
      <c r="B136" s="105" t="s">
        <v>469</v>
      </c>
      <c r="C136" s="100">
        <v>0</v>
      </c>
      <c r="D136" s="100">
        <v>0</v>
      </c>
      <c r="E136" s="100">
        <v>0</v>
      </c>
      <c r="F136" s="100">
        <v>0</v>
      </c>
      <c r="G136" s="100">
        <v>0</v>
      </c>
      <c r="H136" s="100">
        <v>0</v>
      </c>
      <c r="I136" s="100">
        <v>0</v>
      </c>
      <c r="J136" s="100">
        <v>0</v>
      </c>
      <c r="K136" s="100">
        <v>0</v>
      </c>
      <c r="L136" s="100">
        <v>0</v>
      </c>
      <c r="M136" s="98">
        <f t="shared" si="24"/>
        <v>0</v>
      </c>
      <c r="N136" s="108"/>
    </row>
    <row r="137" spans="1:14" customFormat="1" ht="25.5" customHeight="1" x14ac:dyDescent="0.25">
      <c r="A137" s="109">
        <v>338</v>
      </c>
      <c r="B137" s="105" t="s">
        <v>470</v>
      </c>
      <c r="C137" s="100">
        <v>0</v>
      </c>
      <c r="D137" s="100">
        <v>0</v>
      </c>
      <c r="E137" s="100">
        <v>0</v>
      </c>
      <c r="F137" s="100">
        <v>0</v>
      </c>
      <c r="G137" s="100">
        <v>0</v>
      </c>
      <c r="H137" s="100">
        <v>0</v>
      </c>
      <c r="I137" s="100">
        <v>0</v>
      </c>
      <c r="J137" s="100">
        <v>0</v>
      </c>
      <c r="K137" s="100">
        <v>0</v>
      </c>
      <c r="L137" s="100">
        <v>0</v>
      </c>
      <c r="M137" s="98">
        <f t="shared" si="24"/>
        <v>0</v>
      </c>
      <c r="N137" s="108"/>
    </row>
    <row r="138" spans="1:14" customFormat="1" ht="25.5" customHeight="1" x14ac:dyDescent="0.25">
      <c r="A138" s="109">
        <v>339</v>
      </c>
      <c r="B138" s="105" t="s">
        <v>471</v>
      </c>
      <c r="C138" s="100">
        <v>0</v>
      </c>
      <c r="D138" s="100">
        <v>20000</v>
      </c>
      <c r="E138" s="100">
        <v>0</v>
      </c>
      <c r="F138" s="100">
        <v>0</v>
      </c>
      <c r="G138" s="100">
        <v>0</v>
      </c>
      <c r="H138" s="100">
        <v>0</v>
      </c>
      <c r="I138" s="100">
        <v>0</v>
      </c>
      <c r="J138" s="100">
        <v>0</v>
      </c>
      <c r="K138" s="100">
        <v>0</v>
      </c>
      <c r="L138" s="100">
        <v>0</v>
      </c>
      <c r="M138" s="98">
        <f t="shared" si="24"/>
        <v>20000</v>
      </c>
      <c r="N138" s="108"/>
    </row>
    <row r="139" spans="1:14" customFormat="1" ht="25.5" customHeight="1" x14ac:dyDescent="0.25">
      <c r="A139" s="102">
        <v>3400</v>
      </c>
      <c r="B139" s="103" t="s">
        <v>472</v>
      </c>
      <c r="C139" s="97">
        <f t="shared" ref="C139:N139" si="25">SUM(C140:C148)</f>
        <v>0</v>
      </c>
      <c r="D139" s="97">
        <f>SUM(D140:D148)</f>
        <v>78500</v>
      </c>
      <c r="E139" s="97">
        <f t="shared" si="25"/>
        <v>0</v>
      </c>
      <c r="F139" s="97">
        <f t="shared" si="25"/>
        <v>4500</v>
      </c>
      <c r="G139" s="97">
        <f t="shared" si="25"/>
        <v>100000</v>
      </c>
      <c r="H139" s="97">
        <f t="shared" si="25"/>
        <v>0</v>
      </c>
      <c r="I139" s="97">
        <f t="shared" si="25"/>
        <v>0</v>
      </c>
      <c r="J139" s="97">
        <f t="shared" si="25"/>
        <v>0</v>
      </c>
      <c r="K139" s="97">
        <f t="shared" si="25"/>
        <v>0</v>
      </c>
      <c r="L139" s="97">
        <f t="shared" si="25"/>
        <v>0</v>
      </c>
      <c r="M139" s="97">
        <f t="shared" si="24"/>
        <v>183000</v>
      </c>
      <c r="N139" s="112">
        <f t="shared" si="25"/>
        <v>0</v>
      </c>
    </row>
    <row r="140" spans="1:14" customFormat="1" ht="25.5" customHeight="1" x14ac:dyDescent="0.25">
      <c r="A140" s="109">
        <v>341</v>
      </c>
      <c r="B140" s="105" t="s">
        <v>473</v>
      </c>
      <c r="C140" s="100">
        <v>0</v>
      </c>
      <c r="D140" s="100">
        <v>15000</v>
      </c>
      <c r="E140" s="100">
        <v>0</v>
      </c>
      <c r="F140" s="100">
        <v>4500</v>
      </c>
      <c r="G140" s="100">
        <v>80000</v>
      </c>
      <c r="H140" s="100">
        <v>0</v>
      </c>
      <c r="I140" s="100">
        <v>0</v>
      </c>
      <c r="J140" s="100">
        <v>0</v>
      </c>
      <c r="K140" s="100">
        <v>0</v>
      </c>
      <c r="L140" s="100">
        <v>0</v>
      </c>
      <c r="M140" s="98">
        <f t="shared" si="24"/>
        <v>99500</v>
      </c>
      <c r="N140" s="108"/>
    </row>
    <row r="141" spans="1:14" customFormat="1" ht="25.5" customHeight="1" x14ac:dyDescent="0.25">
      <c r="A141" s="109">
        <v>342</v>
      </c>
      <c r="B141" s="105" t="s">
        <v>474</v>
      </c>
      <c r="C141" s="100">
        <v>0</v>
      </c>
      <c r="D141" s="100">
        <v>0</v>
      </c>
      <c r="E141" s="100">
        <v>0</v>
      </c>
      <c r="F141" s="100">
        <v>0</v>
      </c>
      <c r="G141" s="100">
        <v>0</v>
      </c>
      <c r="H141" s="100">
        <v>0</v>
      </c>
      <c r="I141" s="100">
        <v>0</v>
      </c>
      <c r="J141" s="100">
        <v>0</v>
      </c>
      <c r="K141" s="100">
        <v>0</v>
      </c>
      <c r="L141" s="100">
        <v>0</v>
      </c>
      <c r="M141" s="98">
        <f t="shared" si="24"/>
        <v>0</v>
      </c>
      <c r="N141" s="108"/>
    </row>
    <row r="142" spans="1:14" customFormat="1" ht="25.5" customHeight="1" x14ac:dyDescent="0.25">
      <c r="A142" s="109">
        <v>343</v>
      </c>
      <c r="B142" s="105" t="s">
        <v>475</v>
      </c>
      <c r="C142" s="100">
        <v>0</v>
      </c>
      <c r="D142" s="100">
        <v>0</v>
      </c>
      <c r="E142" s="100">
        <v>0</v>
      </c>
      <c r="F142" s="100">
        <v>0</v>
      </c>
      <c r="G142" s="100">
        <v>0</v>
      </c>
      <c r="H142" s="100">
        <v>0</v>
      </c>
      <c r="I142" s="100">
        <v>0</v>
      </c>
      <c r="J142" s="100">
        <v>0</v>
      </c>
      <c r="K142" s="100">
        <v>0</v>
      </c>
      <c r="L142" s="100">
        <v>0</v>
      </c>
      <c r="M142" s="98">
        <f t="shared" si="24"/>
        <v>0</v>
      </c>
      <c r="N142" s="108"/>
    </row>
    <row r="143" spans="1:14" customFormat="1" ht="25.5" customHeight="1" x14ac:dyDescent="0.25">
      <c r="A143" s="109">
        <v>344</v>
      </c>
      <c r="B143" s="105" t="s">
        <v>476</v>
      </c>
      <c r="C143" s="100">
        <v>0</v>
      </c>
      <c r="D143" s="100">
        <v>8500</v>
      </c>
      <c r="E143" s="100">
        <v>0</v>
      </c>
      <c r="F143" s="100">
        <v>0</v>
      </c>
      <c r="G143" s="100">
        <v>0</v>
      </c>
      <c r="H143" s="100">
        <v>0</v>
      </c>
      <c r="I143" s="100">
        <v>0</v>
      </c>
      <c r="J143" s="100">
        <v>0</v>
      </c>
      <c r="K143" s="100">
        <v>0</v>
      </c>
      <c r="L143" s="100">
        <v>0</v>
      </c>
      <c r="M143" s="98">
        <f t="shared" si="24"/>
        <v>8500</v>
      </c>
      <c r="N143" s="108"/>
    </row>
    <row r="144" spans="1:14" customFormat="1" ht="25.5" customHeight="1" x14ac:dyDescent="0.25">
      <c r="A144" s="109">
        <v>345</v>
      </c>
      <c r="B144" s="105" t="s">
        <v>477</v>
      </c>
      <c r="C144" s="100">
        <v>0</v>
      </c>
      <c r="D144" s="100">
        <v>15000</v>
      </c>
      <c r="E144" s="100">
        <v>0</v>
      </c>
      <c r="F144" s="100">
        <v>0</v>
      </c>
      <c r="G144" s="100">
        <v>20000</v>
      </c>
      <c r="H144" s="100">
        <v>0</v>
      </c>
      <c r="I144" s="100">
        <v>0</v>
      </c>
      <c r="J144" s="100">
        <v>0</v>
      </c>
      <c r="K144" s="100">
        <v>0</v>
      </c>
      <c r="L144" s="100">
        <v>0</v>
      </c>
      <c r="M144" s="98">
        <f t="shared" si="24"/>
        <v>35000</v>
      </c>
      <c r="N144" s="108"/>
    </row>
    <row r="145" spans="1:14" customFormat="1" ht="25.5" customHeight="1" x14ac:dyDescent="0.25">
      <c r="A145" s="109">
        <v>346</v>
      </c>
      <c r="B145" s="105" t="s">
        <v>478</v>
      </c>
      <c r="C145" s="100">
        <v>0</v>
      </c>
      <c r="D145" s="100">
        <v>0</v>
      </c>
      <c r="E145" s="100">
        <v>0</v>
      </c>
      <c r="F145" s="100">
        <v>0</v>
      </c>
      <c r="G145" s="100">
        <v>0</v>
      </c>
      <c r="H145" s="100">
        <v>0</v>
      </c>
      <c r="I145" s="100">
        <v>0</v>
      </c>
      <c r="J145" s="100">
        <v>0</v>
      </c>
      <c r="K145" s="100">
        <v>0</v>
      </c>
      <c r="L145" s="100">
        <v>0</v>
      </c>
      <c r="M145" s="98">
        <f t="shared" si="24"/>
        <v>0</v>
      </c>
      <c r="N145" s="108"/>
    </row>
    <row r="146" spans="1:14" customFormat="1" ht="25.5" customHeight="1" x14ac:dyDescent="0.25">
      <c r="A146" s="109">
        <v>347</v>
      </c>
      <c r="B146" s="105" t="s">
        <v>479</v>
      </c>
      <c r="C146" s="100">
        <v>0</v>
      </c>
      <c r="D146" s="100">
        <v>40000</v>
      </c>
      <c r="E146" s="100">
        <v>0</v>
      </c>
      <c r="F146" s="100">
        <v>0</v>
      </c>
      <c r="G146" s="100">
        <v>0</v>
      </c>
      <c r="H146" s="100">
        <v>0</v>
      </c>
      <c r="I146" s="100">
        <v>0</v>
      </c>
      <c r="J146" s="100">
        <v>0</v>
      </c>
      <c r="K146" s="100">
        <v>0</v>
      </c>
      <c r="L146" s="100">
        <v>0</v>
      </c>
      <c r="M146" s="98">
        <f t="shared" si="24"/>
        <v>40000</v>
      </c>
      <c r="N146" s="108"/>
    </row>
    <row r="147" spans="1:14" customFormat="1" ht="25.5" customHeight="1" x14ac:dyDescent="0.25">
      <c r="A147" s="109">
        <v>348</v>
      </c>
      <c r="B147" s="105" t="s">
        <v>480</v>
      </c>
      <c r="C147" s="100">
        <v>0</v>
      </c>
      <c r="D147" s="100">
        <v>0</v>
      </c>
      <c r="E147" s="100">
        <v>0</v>
      </c>
      <c r="F147" s="100">
        <v>0</v>
      </c>
      <c r="G147" s="100">
        <v>0</v>
      </c>
      <c r="H147" s="100">
        <v>0</v>
      </c>
      <c r="I147" s="100">
        <v>0</v>
      </c>
      <c r="J147" s="100">
        <v>0</v>
      </c>
      <c r="K147" s="100">
        <v>0</v>
      </c>
      <c r="L147" s="100">
        <v>0</v>
      </c>
      <c r="M147" s="98">
        <f t="shared" si="24"/>
        <v>0</v>
      </c>
      <c r="N147" s="108"/>
    </row>
    <row r="148" spans="1:14" customFormat="1" ht="25.5" customHeight="1" x14ac:dyDescent="0.25">
      <c r="A148" s="109">
        <v>349</v>
      </c>
      <c r="B148" s="105" t="s">
        <v>481</v>
      </c>
      <c r="C148" s="100">
        <v>0</v>
      </c>
      <c r="D148" s="100">
        <v>0</v>
      </c>
      <c r="E148" s="100">
        <v>0</v>
      </c>
      <c r="F148" s="100">
        <v>0</v>
      </c>
      <c r="G148" s="100">
        <v>0</v>
      </c>
      <c r="H148" s="100">
        <v>0</v>
      </c>
      <c r="I148" s="100">
        <v>0</v>
      </c>
      <c r="J148" s="100">
        <v>0</v>
      </c>
      <c r="K148" s="100">
        <v>0</v>
      </c>
      <c r="L148" s="100">
        <v>0</v>
      </c>
      <c r="M148" s="98">
        <f t="shared" si="24"/>
        <v>0</v>
      </c>
      <c r="N148" s="108"/>
    </row>
    <row r="149" spans="1:14" customFormat="1" ht="30" x14ac:dyDescent="0.25">
      <c r="A149" s="102">
        <v>3500</v>
      </c>
      <c r="B149" s="103" t="s">
        <v>482</v>
      </c>
      <c r="C149" s="97">
        <f t="shared" ref="C149:N149" si="26">SUM(C150:C158)</f>
        <v>0</v>
      </c>
      <c r="D149" s="97">
        <f>SUM(D150:D158)</f>
        <v>326600</v>
      </c>
      <c r="E149" s="97">
        <f t="shared" si="26"/>
        <v>0</v>
      </c>
      <c r="F149" s="97">
        <f t="shared" si="26"/>
        <v>0</v>
      </c>
      <c r="G149" s="97">
        <f t="shared" si="26"/>
        <v>2505000</v>
      </c>
      <c r="H149" s="97">
        <f t="shared" si="26"/>
        <v>0</v>
      </c>
      <c r="I149" s="97">
        <f t="shared" si="26"/>
        <v>0</v>
      </c>
      <c r="J149" s="97">
        <f t="shared" si="26"/>
        <v>0</v>
      </c>
      <c r="K149" s="97">
        <f t="shared" si="26"/>
        <v>0</v>
      </c>
      <c r="L149" s="97">
        <f t="shared" si="26"/>
        <v>0</v>
      </c>
      <c r="M149" s="97">
        <f t="shared" si="24"/>
        <v>2831600</v>
      </c>
      <c r="N149" s="112">
        <f t="shared" si="26"/>
        <v>0</v>
      </c>
    </row>
    <row r="150" spans="1:14" customFormat="1" ht="25.5" customHeight="1" x14ac:dyDescent="0.25">
      <c r="A150" s="109">
        <v>351</v>
      </c>
      <c r="B150" s="105" t="s">
        <v>483</v>
      </c>
      <c r="C150" s="100">
        <v>0</v>
      </c>
      <c r="D150" s="100">
        <v>15000</v>
      </c>
      <c r="E150" s="100">
        <v>0</v>
      </c>
      <c r="F150" s="100">
        <v>0</v>
      </c>
      <c r="G150" s="100">
        <v>0</v>
      </c>
      <c r="H150" s="100">
        <v>0</v>
      </c>
      <c r="I150" s="100">
        <v>0</v>
      </c>
      <c r="J150" s="100">
        <v>0</v>
      </c>
      <c r="K150" s="100">
        <v>0</v>
      </c>
      <c r="L150" s="100">
        <v>0</v>
      </c>
      <c r="M150" s="98">
        <f t="shared" si="24"/>
        <v>15000</v>
      </c>
      <c r="N150" s="108"/>
    </row>
    <row r="151" spans="1:14" customFormat="1" ht="34.5" customHeight="1" x14ac:dyDescent="0.25">
      <c r="A151" s="109">
        <v>352</v>
      </c>
      <c r="B151" s="105" t="s">
        <v>484</v>
      </c>
      <c r="C151" s="100">
        <v>0</v>
      </c>
      <c r="D151" s="100">
        <v>5000</v>
      </c>
      <c r="E151" s="100">
        <v>0</v>
      </c>
      <c r="F151" s="100">
        <v>0</v>
      </c>
      <c r="G151" s="100">
        <v>0</v>
      </c>
      <c r="H151" s="100">
        <v>0</v>
      </c>
      <c r="I151" s="100">
        <v>0</v>
      </c>
      <c r="J151" s="100">
        <v>0</v>
      </c>
      <c r="K151" s="100">
        <v>0</v>
      </c>
      <c r="L151" s="100">
        <v>0</v>
      </c>
      <c r="M151" s="98">
        <f t="shared" si="24"/>
        <v>5000</v>
      </c>
      <c r="N151" s="108"/>
    </row>
    <row r="152" spans="1:14" customFormat="1" ht="33" customHeight="1" x14ac:dyDescent="0.25">
      <c r="A152" s="109">
        <v>353</v>
      </c>
      <c r="B152" s="105" t="s">
        <v>485</v>
      </c>
      <c r="C152" s="100">
        <v>0</v>
      </c>
      <c r="D152" s="100">
        <v>6600</v>
      </c>
      <c r="E152" s="100">
        <v>0</v>
      </c>
      <c r="F152" s="100">
        <v>0</v>
      </c>
      <c r="G152" s="100">
        <v>0</v>
      </c>
      <c r="H152" s="100">
        <v>0</v>
      </c>
      <c r="I152" s="100">
        <v>0</v>
      </c>
      <c r="J152" s="100">
        <v>0</v>
      </c>
      <c r="K152" s="100">
        <v>0</v>
      </c>
      <c r="L152" s="100">
        <v>0</v>
      </c>
      <c r="M152" s="98">
        <f t="shared" si="24"/>
        <v>6600</v>
      </c>
      <c r="N152" s="108"/>
    </row>
    <row r="153" spans="1:14" customFormat="1" ht="29.25" customHeight="1" x14ac:dyDescent="0.25">
      <c r="A153" s="109">
        <v>354</v>
      </c>
      <c r="B153" s="105" t="s">
        <v>486</v>
      </c>
      <c r="C153" s="100">
        <v>0</v>
      </c>
      <c r="D153" s="100">
        <v>0</v>
      </c>
      <c r="E153" s="100">
        <v>0</v>
      </c>
      <c r="F153" s="100">
        <v>0</v>
      </c>
      <c r="G153" s="100">
        <v>0</v>
      </c>
      <c r="H153" s="100">
        <v>0</v>
      </c>
      <c r="I153" s="100">
        <v>0</v>
      </c>
      <c r="J153" s="100">
        <v>0</v>
      </c>
      <c r="K153" s="100">
        <v>0</v>
      </c>
      <c r="L153" s="100">
        <v>0</v>
      </c>
      <c r="M153" s="98">
        <f t="shared" si="24"/>
        <v>0</v>
      </c>
      <c r="N153" s="108"/>
    </row>
    <row r="154" spans="1:14" customFormat="1" ht="25.5" customHeight="1" x14ac:dyDescent="0.25">
      <c r="A154" s="109">
        <v>355</v>
      </c>
      <c r="B154" s="105" t="s">
        <v>487</v>
      </c>
      <c r="C154" s="100">
        <v>0</v>
      </c>
      <c r="D154" s="100">
        <v>135000</v>
      </c>
      <c r="E154" s="100">
        <v>0</v>
      </c>
      <c r="F154" s="100">
        <v>0</v>
      </c>
      <c r="G154" s="100">
        <v>105000</v>
      </c>
      <c r="H154" s="100">
        <v>0</v>
      </c>
      <c r="I154" s="100">
        <v>0</v>
      </c>
      <c r="J154" s="100">
        <v>0</v>
      </c>
      <c r="K154" s="100">
        <v>0</v>
      </c>
      <c r="L154" s="100">
        <v>0</v>
      </c>
      <c r="M154" s="98">
        <f t="shared" si="24"/>
        <v>240000</v>
      </c>
      <c r="N154" s="108"/>
    </row>
    <row r="155" spans="1:14" customFormat="1" ht="15" x14ac:dyDescent="0.25">
      <c r="A155" s="109">
        <v>356</v>
      </c>
      <c r="B155" s="105" t="s">
        <v>488</v>
      </c>
      <c r="C155" s="100">
        <v>0</v>
      </c>
      <c r="D155" s="100">
        <v>0</v>
      </c>
      <c r="E155" s="100">
        <v>0</v>
      </c>
      <c r="F155" s="100">
        <v>0</v>
      </c>
      <c r="G155" s="100">
        <v>0</v>
      </c>
      <c r="H155" s="100">
        <v>0</v>
      </c>
      <c r="I155" s="100">
        <v>0</v>
      </c>
      <c r="J155" s="100">
        <v>0</v>
      </c>
      <c r="K155" s="100">
        <v>0</v>
      </c>
      <c r="L155" s="100">
        <v>0</v>
      </c>
      <c r="M155" s="98">
        <f t="shared" si="24"/>
        <v>0</v>
      </c>
      <c r="N155" s="108"/>
    </row>
    <row r="156" spans="1:14" customFormat="1" ht="25.5" x14ac:dyDescent="0.25">
      <c r="A156" s="109">
        <v>357</v>
      </c>
      <c r="B156" s="105" t="s">
        <v>489</v>
      </c>
      <c r="C156" s="100">
        <v>0</v>
      </c>
      <c r="D156" s="100">
        <v>165000</v>
      </c>
      <c r="E156" s="100">
        <v>0</v>
      </c>
      <c r="F156" s="100">
        <v>0</v>
      </c>
      <c r="G156" s="100">
        <v>0</v>
      </c>
      <c r="H156" s="100">
        <v>0</v>
      </c>
      <c r="I156" s="100">
        <v>0</v>
      </c>
      <c r="J156" s="100">
        <v>0</v>
      </c>
      <c r="K156" s="100">
        <v>0</v>
      </c>
      <c r="L156" s="100">
        <v>0</v>
      </c>
      <c r="M156" s="98">
        <f t="shared" si="24"/>
        <v>165000</v>
      </c>
      <c r="N156" s="108"/>
    </row>
    <row r="157" spans="1:14" customFormat="1" ht="25.5" customHeight="1" x14ac:dyDescent="0.25">
      <c r="A157" s="109">
        <v>358</v>
      </c>
      <c r="B157" s="105" t="s">
        <v>490</v>
      </c>
      <c r="C157" s="100">
        <v>0</v>
      </c>
      <c r="D157" s="100">
        <v>0</v>
      </c>
      <c r="E157" s="100">
        <v>0</v>
      </c>
      <c r="F157" s="100">
        <v>0</v>
      </c>
      <c r="G157" s="100">
        <v>2400000</v>
      </c>
      <c r="H157" s="100">
        <v>0</v>
      </c>
      <c r="I157" s="100">
        <v>0</v>
      </c>
      <c r="J157" s="100">
        <v>0</v>
      </c>
      <c r="K157" s="100">
        <v>0</v>
      </c>
      <c r="L157" s="100">
        <v>0</v>
      </c>
      <c r="M157" s="98">
        <f t="shared" si="24"/>
        <v>2400000</v>
      </c>
      <c r="N157" s="108"/>
    </row>
    <row r="158" spans="1:14" customFormat="1" ht="25.5" customHeight="1" x14ac:dyDescent="0.25">
      <c r="A158" s="109">
        <v>359</v>
      </c>
      <c r="B158" s="105" t="s">
        <v>491</v>
      </c>
      <c r="C158" s="100">
        <v>0</v>
      </c>
      <c r="D158" s="100">
        <v>0</v>
      </c>
      <c r="E158" s="100">
        <v>0</v>
      </c>
      <c r="F158" s="100">
        <v>0</v>
      </c>
      <c r="G158" s="100">
        <v>0</v>
      </c>
      <c r="H158" s="100">
        <v>0</v>
      </c>
      <c r="I158" s="100">
        <v>0</v>
      </c>
      <c r="J158" s="100">
        <v>0</v>
      </c>
      <c r="K158" s="100">
        <v>0</v>
      </c>
      <c r="L158" s="100">
        <v>0</v>
      </c>
      <c r="M158" s="98">
        <f t="shared" si="24"/>
        <v>0</v>
      </c>
      <c r="N158" s="108"/>
    </row>
    <row r="159" spans="1:14" customFormat="1" ht="25.5" customHeight="1" x14ac:dyDescent="0.25">
      <c r="A159" s="102">
        <v>3600</v>
      </c>
      <c r="B159" s="103" t="s">
        <v>492</v>
      </c>
      <c r="C159" s="97">
        <f t="shared" ref="C159:N159" si="27">SUM(C160:C166)</f>
        <v>0</v>
      </c>
      <c r="D159" s="97">
        <f>SUM(D160:D166)</f>
        <v>47500</v>
      </c>
      <c r="E159" s="97">
        <f t="shared" si="27"/>
        <v>0</v>
      </c>
      <c r="F159" s="97">
        <f t="shared" si="27"/>
        <v>0</v>
      </c>
      <c r="G159" s="97">
        <f t="shared" si="27"/>
        <v>0</v>
      </c>
      <c r="H159" s="97">
        <f t="shared" si="27"/>
        <v>0</v>
      </c>
      <c r="I159" s="97">
        <f t="shared" si="27"/>
        <v>0</v>
      </c>
      <c r="J159" s="97">
        <f t="shared" si="27"/>
        <v>0</v>
      </c>
      <c r="K159" s="97">
        <f t="shared" si="27"/>
        <v>0</v>
      </c>
      <c r="L159" s="97">
        <f t="shared" si="27"/>
        <v>0</v>
      </c>
      <c r="M159" s="97">
        <f t="shared" si="24"/>
        <v>47500</v>
      </c>
      <c r="N159" s="112">
        <f t="shared" si="27"/>
        <v>0</v>
      </c>
    </row>
    <row r="160" spans="1:14" customFormat="1" ht="29.25" customHeight="1" x14ac:dyDescent="0.25">
      <c r="A160" s="109">
        <v>361</v>
      </c>
      <c r="B160" s="105" t="s">
        <v>493</v>
      </c>
      <c r="C160" s="100">
        <v>0</v>
      </c>
      <c r="D160" s="100">
        <v>9500</v>
      </c>
      <c r="E160" s="100">
        <v>0</v>
      </c>
      <c r="F160" s="100">
        <v>0</v>
      </c>
      <c r="G160" s="100">
        <v>0</v>
      </c>
      <c r="H160" s="100">
        <v>0</v>
      </c>
      <c r="I160" s="100">
        <v>0</v>
      </c>
      <c r="J160" s="100">
        <v>0</v>
      </c>
      <c r="K160" s="100">
        <v>0</v>
      </c>
      <c r="L160" s="100">
        <v>0</v>
      </c>
      <c r="M160" s="98">
        <f t="shared" si="24"/>
        <v>9500</v>
      </c>
      <c r="N160" s="108"/>
    </row>
    <row r="161" spans="1:14" customFormat="1" ht="34.5" customHeight="1" x14ac:dyDescent="0.25">
      <c r="A161" s="109">
        <v>362</v>
      </c>
      <c r="B161" s="105" t="s">
        <v>494</v>
      </c>
      <c r="C161" s="100">
        <v>0</v>
      </c>
      <c r="D161" s="100">
        <v>0</v>
      </c>
      <c r="E161" s="100">
        <v>0</v>
      </c>
      <c r="F161" s="100">
        <v>0</v>
      </c>
      <c r="G161" s="100">
        <v>0</v>
      </c>
      <c r="H161" s="100">
        <v>0</v>
      </c>
      <c r="I161" s="100">
        <v>0</v>
      </c>
      <c r="J161" s="100">
        <v>0</v>
      </c>
      <c r="K161" s="100">
        <v>0</v>
      </c>
      <c r="L161" s="100">
        <v>0</v>
      </c>
      <c r="M161" s="98">
        <f t="shared" si="24"/>
        <v>0</v>
      </c>
      <c r="N161" s="108"/>
    </row>
    <row r="162" spans="1:14" customFormat="1" ht="29.25" customHeight="1" x14ac:dyDescent="0.25">
      <c r="A162" s="109">
        <v>363</v>
      </c>
      <c r="B162" s="105" t="s">
        <v>495</v>
      </c>
      <c r="C162" s="100">
        <v>0</v>
      </c>
      <c r="D162" s="100">
        <v>0</v>
      </c>
      <c r="E162" s="100">
        <v>0</v>
      </c>
      <c r="F162" s="100">
        <v>0</v>
      </c>
      <c r="G162" s="100">
        <v>0</v>
      </c>
      <c r="H162" s="100">
        <v>0</v>
      </c>
      <c r="I162" s="100">
        <v>0</v>
      </c>
      <c r="J162" s="100">
        <v>0</v>
      </c>
      <c r="K162" s="100">
        <v>0</v>
      </c>
      <c r="L162" s="100">
        <v>0</v>
      </c>
      <c r="M162" s="98">
        <f t="shared" si="24"/>
        <v>0</v>
      </c>
      <c r="N162" s="108"/>
    </row>
    <row r="163" spans="1:14" customFormat="1" ht="25.5" customHeight="1" x14ac:dyDescent="0.25">
      <c r="A163" s="109">
        <v>364</v>
      </c>
      <c r="B163" s="105" t="s">
        <v>496</v>
      </c>
      <c r="C163" s="100">
        <v>0</v>
      </c>
      <c r="D163" s="100">
        <v>0</v>
      </c>
      <c r="E163" s="100">
        <v>0</v>
      </c>
      <c r="F163" s="100">
        <v>0</v>
      </c>
      <c r="G163" s="100">
        <v>0</v>
      </c>
      <c r="H163" s="100">
        <v>0</v>
      </c>
      <c r="I163" s="100">
        <v>0</v>
      </c>
      <c r="J163" s="100">
        <v>0</v>
      </c>
      <c r="K163" s="100">
        <v>0</v>
      </c>
      <c r="L163" s="100">
        <v>0</v>
      </c>
      <c r="M163" s="98">
        <f t="shared" si="24"/>
        <v>0</v>
      </c>
      <c r="N163" s="108"/>
    </row>
    <row r="164" spans="1:14" customFormat="1" ht="25.5" customHeight="1" x14ac:dyDescent="0.25">
      <c r="A164" s="109">
        <v>365</v>
      </c>
      <c r="B164" s="105" t="s">
        <v>497</v>
      </c>
      <c r="C164" s="100">
        <v>0</v>
      </c>
      <c r="D164" s="100">
        <v>0</v>
      </c>
      <c r="E164" s="100">
        <v>0</v>
      </c>
      <c r="F164" s="100">
        <v>0</v>
      </c>
      <c r="G164" s="100">
        <v>0</v>
      </c>
      <c r="H164" s="100">
        <v>0</v>
      </c>
      <c r="I164" s="100">
        <v>0</v>
      </c>
      <c r="J164" s="100">
        <v>0</v>
      </c>
      <c r="K164" s="100">
        <v>0</v>
      </c>
      <c r="L164" s="100">
        <v>0</v>
      </c>
      <c r="M164" s="98">
        <f t="shared" si="24"/>
        <v>0</v>
      </c>
      <c r="N164" s="108"/>
    </row>
    <row r="165" spans="1:14" customFormat="1" ht="25.5" x14ac:dyDescent="0.25">
      <c r="A165" s="109">
        <v>366</v>
      </c>
      <c r="B165" s="105" t="s">
        <v>498</v>
      </c>
      <c r="C165" s="100">
        <v>0</v>
      </c>
      <c r="D165" s="100">
        <v>38000</v>
      </c>
      <c r="E165" s="100">
        <v>0</v>
      </c>
      <c r="F165" s="100">
        <v>0</v>
      </c>
      <c r="G165" s="100">
        <v>0</v>
      </c>
      <c r="H165" s="100">
        <v>0</v>
      </c>
      <c r="I165" s="100">
        <v>0</v>
      </c>
      <c r="J165" s="100">
        <v>0</v>
      </c>
      <c r="K165" s="100">
        <v>0</v>
      </c>
      <c r="L165" s="100">
        <v>0</v>
      </c>
      <c r="M165" s="98">
        <f t="shared" si="24"/>
        <v>38000</v>
      </c>
      <c r="N165" s="108"/>
    </row>
    <row r="166" spans="1:14" customFormat="1" ht="25.5" customHeight="1" x14ac:dyDescent="0.25">
      <c r="A166" s="109">
        <v>369</v>
      </c>
      <c r="B166" s="105" t="s">
        <v>499</v>
      </c>
      <c r="C166" s="100">
        <v>0</v>
      </c>
      <c r="D166" s="100">
        <v>0</v>
      </c>
      <c r="E166" s="100">
        <v>0</v>
      </c>
      <c r="F166" s="100">
        <v>0</v>
      </c>
      <c r="G166" s="100">
        <v>0</v>
      </c>
      <c r="H166" s="100">
        <v>0</v>
      </c>
      <c r="I166" s="100">
        <v>0</v>
      </c>
      <c r="J166" s="100">
        <v>0</v>
      </c>
      <c r="K166" s="100">
        <v>0</v>
      </c>
      <c r="L166" s="100">
        <v>0</v>
      </c>
      <c r="M166" s="98">
        <f t="shared" si="24"/>
        <v>0</v>
      </c>
      <c r="N166" s="108"/>
    </row>
    <row r="167" spans="1:14" customFormat="1" ht="25.5" customHeight="1" x14ac:dyDescent="0.25">
      <c r="A167" s="102">
        <v>3700</v>
      </c>
      <c r="B167" s="103" t="s">
        <v>500</v>
      </c>
      <c r="C167" s="97">
        <f t="shared" ref="C167:N167" si="28">SUM(C168:C176)</f>
        <v>0</v>
      </c>
      <c r="D167" s="97">
        <f>SUM(D168:D176)</f>
        <v>5500</v>
      </c>
      <c r="E167" s="97">
        <f t="shared" si="28"/>
        <v>0</v>
      </c>
      <c r="F167" s="97">
        <f t="shared" si="28"/>
        <v>0</v>
      </c>
      <c r="G167" s="97">
        <f t="shared" si="28"/>
        <v>0</v>
      </c>
      <c r="H167" s="97">
        <f t="shared" si="28"/>
        <v>0</v>
      </c>
      <c r="I167" s="97">
        <f t="shared" si="28"/>
        <v>0</v>
      </c>
      <c r="J167" s="97">
        <f t="shared" si="28"/>
        <v>0</v>
      </c>
      <c r="K167" s="97">
        <f t="shared" si="28"/>
        <v>0</v>
      </c>
      <c r="L167" s="97">
        <f t="shared" si="28"/>
        <v>0</v>
      </c>
      <c r="M167" s="97">
        <f t="shared" si="24"/>
        <v>5500</v>
      </c>
      <c r="N167" s="112">
        <f t="shared" si="28"/>
        <v>0</v>
      </c>
    </row>
    <row r="168" spans="1:14" customFormat="1" ht="25.5" customHeight="1" x14ac:dyDescent="0.25">
      <c r="A168" s="109">
        <v>371</v>
      </c>
      <c r="B168" s="105" t="s">
        <v>501</v>
      </c>
      <c r="C168" s="100">
        <v>0</v>
      </c>
      <c r="D168" s="100">
        <v>5500</v>
      </c>
      <c r="E168" s="100">
        <v>0</v>
      </c>
      <c r="F168" s="100">
        <v>0</v>
      </c>
      <c r="G168" s="100">
        <v>0</v>
      </c>
      <c r="H168" s="100">
        <v>0</v>
      </c>
      <c r="I168" s="100">
        <v>0</v>
      </c>
      <c r="J168" s="100">
        <v>0</v>
      </c>
      <c r="K168" s="100">
        <v>0</v>
      </c>
      <c r="L168" s="100">
        <v>0</v>
      </c>
      <c r="M168" s="98">
        <f t="shared" si="24"/>
        <v>5500</v>
      </c>
      <c r="N168" s="108"/>
    </row>
    <row r="169" spans="1:14" customFormat="1" ht="25.5" customHeight="1" x14ac:dyDescent="0.25">
      <c r="A169" s="109">
        <v>372</v>
      </c>
      <c r="B169" s="105" t="s">
        <v>502</v>
      </c>
      <c r="C169" s="100">
        <v>0</v>
      </c>
      <c r="D169" s="100">
        <v>0</v>
      </c>
      <c r="E169" s="100">
        <v>0</v>
      </c>
      <c r="F169" s="100">
        <v>0</v>
      </c>
      <c r="G169" s="100">
        <v>0</v>
      </c>
      <c r="H169" s="100">
        <v>0</v>
      </c>
      <c r="I169" s="100">
        <v>0</v>
      </c>
      <c r="J169" s="100">
        <v>0</v>
      </c>
      <c r="K169" s="100">
        <v>0</v>
      </c>
      <c r="L169" s="100">
        <v>0</v>
      </c>
      <c r="M169" s="98">
        <f t="shared" si="24"/>
        <v>0</v>
      </c>
      <c r="N169" s="108"/>
    </row>
    <row r="170" spans="1:14" customFormat="1" ht="25.5" customHeight="1" x14ac:dyDescent="0.25">
      <c r="A170" s="109">
        <v>373</v>
      </c>
      <c r="B170" s="105" t="s">
        <v>503</v>
      </c>
      <c r="C170" s="100">
        <v>0</v>
      </c>
      <c r="D170" s="100">
        <v>0</v>
      </c>
      <c r="E170" s="100">
        <v>0</v>
      </c>
      <c r="F170" s="100">
        <v>0</v>
      </c>
      <c r="G170" s="100">
        <v>0</v>
      </c>
      <c r="H170" s="100">
        <v>0</v>
      </c>
      <c r="I170" s="100">
        <v>0</v>
      </c>
      <c r="J170" s="100">
        <v>0</v>
      </c>
      <c r="K170" s="100">
        <v>0</v>
      </c>
      <c r="L170" s="100">
        <v>0</v>
      </c>
      <c r="M170" s="98">
        <f t="shared" si="24"/>
        <v>0</v>
      </c>
      <c r="N170" s="108"/>
    </row>
    <row r="171" spans="1:14" customFormat="1" ht="25.5" customHeight="1" x14ac:dyDescent="0.25">
      <c r="A171" s="109">
        <v>374</v>
      </c>
      <c r="B171" s="105" t="s">
        <v>504</v>
      </c>
      <c r="C171" s="100">
        <v>0</v>
      </c>
      <c r="D171" s="100">
        <v>0</v>
      </c>
      <c r="E171" s="100">
        <v>0</v>
      </c>
      <c r="F171" s="100">
        <v>0</v>
      </c>
      <c r="G171" s="100">
        <v>0</v>
      </c>
      <c r="H171" s="100">
        <v>0</v>
      </c>
      <c r="I171" s="100">
        <v>0</v>
      </c>
      <c r="J171" s="100">
        <v>0</v>
      </c>
      <c r="K171" s="100">
        <v>0</v>
      </c>
      <c r="L171" s="100">
        <v>0</v>
      </c>
      <c r="M171" s="98">
        <f t="shared" si="24"/>
        <v>0</v>
      </c>
      <c r="N171" s="108"/>
    </row>
    <row r="172" spans="1:14" customFormat="1" ht="25.5" customHeight="1" x14ac:dyDescent="0.25">
      <c r="A172" s="109">
        <v>375</v>
      </c>
      <c r="B172" s="105" t="s">
        <v>505</v>
      </c>
      <c r="C172" s="100">
        <v>0</v>
      </c>
      <c r="D172" s="100">
        <v>0</v>
      </c>
      <c r="E172" s="100">
        <v>0</v>
      </c>
      <c r="F172" s="100">
        <v>0</v>
      </c>
      <c r="G172" s="100">
        <v>0</v>
      </c>
      <c r="H172" s="100">
        <v>0</v>
      </c>
      <c r="I172" s="100">
        <v>0</v>
      </c>
      <c r="J172" s="100">
        <v>0</v>
      </c>
      <c r="K172" s="100">
        <v>0</v>
      </c>
      <c r="L172" s="100">
        <v>0</v>
      </c>
      <c r="M172" s="98">
        <f t="shared" si="24"/>
        <v>0</v>
      </c>
      <c r="N172" s="108"/>
    </row>
    <row r="173" spans="1:14" customFormat="1" ht="25.5" customHeight="1" x14ac:dyDescent="0.25">
      <c r="A173" s="109">
        <v>376</v>
      </c>
      <c r="B173" s="105" t="s">
        <v>506</v>
      </c>
      <c r="C173" s="100">
        <v>0</v>
      </c>
      <c r="D173" s="100">
        <v>0</v>
      </c>
      <c r="E173" s="100">
        <v>0</v>
      </c>
      <c r="F173" s="100">
        <v>0</v>
      </c>
      <c r="G173" s="100">
        <v>0</v>
      </c>
      <c r="H173" s="100">
        <v>0</v>
      </c>
      <c r="I173" s="100">
        <v>0</v>
      </c>
      <c r="J173" s="100">
        <v>0</v>
      </c>
      <c r="K173" s="100">
        <v>0</v>
      </c>
      <c r="L173" s="100">
        <v>0</v>
      </c>
      <c r="M173" s="98">
        <f t="shared" si="24"/>
        <v>0</v>
      </c>
      <c r="N173" s="108"/>
    </row>
    <row r="174" spans="1:14" customFormat="1" ht="25.5" customHeight="1" x14ac:dyDescent="0.25">
      <c r="A174" s="109">
        <v>377</v>
      </c>
      <c r="B174" s="105" t="s">
        <v>507</v>
      </c>
      <c r="C174" s="100">
        <v>0</v>
      </c>
      <c r="D174" s="100">
        <v>0</v>
      </c>
      <c r="E174" s="100">
        <v>0</v>
      </c>
      <c r="F174" s="100">
        <v>0</v>
      </c>
      <c r="G174" s="100">
        <v>0</v>
      </c>
      <c r="H174" s="100">
        <v>0</v>
      </c>
      <c r="I174" s="100">
        <v>0</v>
      </c>
      <c r="J174" s="100">
        <v>0</v>
      </c>
      <c r="K174" s="100">
        <v>0</v>
      </c>
      <c r="L174" s="100">
        <v>0</v>
      </c>
      <c r="M174" s="98">
        <f t="shared" si="24"/>
        <v>0</v>
      </c>
      <c r="N174" s="108"/>
    </row>
    <row r="175" spans="1:14" customFormat="1" ht="25.5" customHeight="1" x14ac:dyDescent="0.25">
      <c r="A175" s="109">
        <v>378</v>
      </c>
      <c r="B175" s="105" t="s">
        <v>508</v>
      </c>
      <c r="C175" s="100">
        <v>0</v>
      </c>
      <c r="D175" s="100">
        <v>0</v>
      </c>
      <c r="E175" s="100">
        <v>0</v>
      </c>
      <c r="F175" s="100">
        <v>0</v>
      </c>
      <c r="G175" s="100">
        <v>0</v>
      </c>
      <c r="H175" s="100">
        <v>0</v>
      </c>
      <c r="I175" s="100">
        <v>0</v>
      </c>
      <c r="J175" s="100">
        <v>0</v>
      </c>
      <c r="K175" s="100">
        <v>0</v>
      </c>
      <c r="L175" s="100">
        <v>0</v>
      </c>
      <c r="M175" s="98">
        <f t="shared" si="24"/>
        <v>0</v>
      </c>
      <c r="N175" s="108"/>
    </row>
    <row r="176" spans="1:14" customFormat="1" ht="25.5" customHeight="1" x14ac:dyDescent="0.25">
      <c r="A176" s="109">
        <v>379</v>
      </c>
      <c r="B176" s="105" t="s">
        <v>509</v>
      </c>
      <c r="C176" s="100">
        <v>0</v>
      </c>
      <c r="D176" s="100">
        <v>0</v>
      </c>
      <c r="E176" s="100">
        <v>0</v>
      </c>
      <c r="F176" s="100">
        <v>0</v>
      </c>
      <c r="G176" s="100">
        <v>0</v>
      </c>
      <c r="H176" s="100">
        <v>0</v>
      </c>
      <c r="I176" s="100">
        <v>0</v>
      </c>
      <c r="J176" s="100">
        <v>0</v>
      </c>
      <c r="K176" s="100">
        <v>0</v>
      </c>
      <c r="L176" s="100">
        <v>0</v>
      </c>
      <c r="M176" s="98">
        <f t="shared" si="24"/>
        <v>0</v>
      </c>
      <c r="N176" s="108"/>
    </row>
    <row r="177" spans="1:14" customFormat="1" ht="25.5" customHeight="1" x14ac:dyDescent="0.25">
      <c r="A177" s="102">
        <v>3800</v>
      </c>
      <c r="B177" s="103" t="s">
        <v>510</v>
      </c>
      <c r="C177" s="97">
        <f t="shared" ref="C177:N177" si="29">SUM(C178:C182)</f>
        <v>0</v>
      </c>
      <c r="D177" s="97">
        <f>SUM(D178:D182)</f>
        <v>190000</v>
      </c>
      <c r="E177" s="97">
        <f t="shared" si="29"/>
        <v>0</v>
      </c>
      <c r="F177" s="97">
        <f t="shared" si="29"/>
        <v>0</v>
      </c>
      <c r="G177" s="97">
        <f t="shared" si="29"/>
        <v>0</v>
      </c>
      <c r="H177" s="97">
        <f t="shared" si="29"/>
        <v>0</v>
      </c>
      <c r="I177" s="97">
        <f t="shared" si="29"/>
        <v>0</v>
      </c>
      <c r="J177" s="97">
        <f t="shared" si="29"/>
        <v>0</v>
      </c>
      <c r="K177" s="97">
        <f t="shared" si="29"/>
        <v>0</v>
      </c>
      <c r="L177" s="97">
        <f t="shared" si="29"/>
        <v>0</v>
      </c>
      <c r="M177" s="97">
        <f t="shared" si="24"/>
        <v>190000</v>
      </c>
      <c r="N177" s="112">
        <f t="shared" si="29"/>
        <v>0</v>
      </c>
    </row>
    <row r="178" spans="1:14" customFormat="1" ht="25.5" customHeight="1" x14ac:dyDescent="0.25">
      <c r="A178" s="109">
        <v>381</v>
      </c>
      <c r="B178" s="105" t="s">
        <v>511</v>
      </c>
      <c r="C178" s="100">
        <v>0</v>
      </c>
      <c r="D178" s="100">
        <v>55000</v>
      </c>
      <c r="E178" s="100">
        <v>0</v>
      </c>
      <c r="F178" s="100">
        <v>0</v>
      </c>
      <c r="G178" s="100">
        <v>0</v>
      </c>
      <c r="H178" s="100">
        <v>0</v>
      </c>
      <c r="I178" s="100">
        <v>0</v>
      </c>
      <c r="J178" s="100">
        <v>0</v>
      </c>
      <c r="K178" s="100">
        <v>0</v>
      </c>
      <c r="L178" s="100">
        <v>0</v>
      </c>
      <c r="M178" s="98">
        <f t="shared" si="24"/>
        <v>55000</v>
      </c>
      <c r="N178" s="108"/>
    </row>
    <row r="179" spans="1:14" customFormat="1" ht="25.5" customHeight="1" x14ac:dyDescent="0.25">
      <c r="A179" s="109">
        <v>382</v>
      </c>
      <c r="B179" s="105" t="s">
        <v>512</v>
      </c>
      <c r="C179" s="100">
        <v>0</v>
      </c>
      <c r="D179" s="100">
        <v>135000</v>
      </c>
      <c r="E179" s="100">
        <v>0</v>
      </c>
      <c r="F179" s="100">
        <v>0</v>
      </c>
      <c r="G179" s="100">
        <v>0</v>
      </c>
      <c r="H179" s="100">
        <v>0</v>
      </c>
      <c r="I179" s="100">
        <v>0</v>
      </c>
      <c r="J179" s="100">
        <v>0</v>
      </c>
      <c r="K179" s="100">
        <v>0</v>
      </c>
      <c r="L179" s="100">
        <v>0</v>
      </c>
      <c r="M179" s="98">
        <f t="shared" si="24"/>
        <v>135000</v>
      </c>
      <c r="N179" s="108"/>
    </row>
    <row r="180" spans="1:14" customFormat="1" ht="25.5" customHeight="1" x14ac:dyDescent="0.25">
      <c r="A180" s="109">
        <v>383</v>
      </c>
      <c r="B180" s="105" t="s">
        <v>513</v>
      </c>
      <c r="C180" s="100">
        <v>0</v>
      </c>
      <c r="D180" s="100">
        <v>0</v>
      </c>
      <c r="E180" s="100">
        <v>0</v>
      </c>
      <c r="F180" s="100">
        <v>0</v>
      </c>
      <c r="G180" s="100">
        <v>0</v>
      </c>
      <c r="H180" s="100">
        <v>0</v>
      </c>
      <c r="I180" s="100">
        <v>0</v>
      </c>
      <c r="J180" s="100">
        <v>0</v>
      </c>
      <c r="K180" s="100">
        <v>0</v>
      </c>
      <c r="L180" s="100">
        <v>0</v>
      </c>
      <c r="M180" s="98">
        <f t="shared" si="24"/>
        <v>0</v>
      </c>
      <c r="N180" s="108"/>
    </row>
    <row r="181" spans="1:14" customFormat="1" ht="25.5" customHeight="1" x14ac:dyDescent="0.25">
      <c r="A181" s="109">
        <v>384</v>
      </c>
      <c r="B181" s="105" t="s">
        <v>514</v>
      </c>
      <c r="C181" s="100">
        <v>0</v>
      </c>
      <c r="D181" s="100">
        <v>0</v>
      </c>
      <c r="E181" s="100">
        <v>0</v>
      </c>
      <c r="F181" s="100">
        <v>0</v>
      </c>
      <c r="G181" s="100">
        <v>0</v>
      </c>
      <c r="H181" s="100">
        <v>0</v>
      </c>
      <c r="I181" s="100">
        <v>0</v>
      </c>
      <c r="J181" s="100">
        <v>0</v>
      </c>
      <c r="K181" s="100">
        <v>0</v>
      </c>
      <c r="L181" s="100">
        <v>0</v>
      </c>
      <c r="M181" s="98">
        <f t="shared" si="24"/>
        <v>0</v>
      </c>
      <c r="N181" s="108"/>
    </row>
    <row r="182" spans="1:14" customFormat="1" ht="25.5" customHeight="1" x14ac:dyDescent="0.25">
      <c r="A182" s="109">
        <v>385</v>
      </c>
      <c r="B182" s="105" t="s">
        <v>515</v>
      </c>
      <c r="C182" s="100">
        <v>0</v>
      </c>
      <c r="D182" s="100">
        <v>0</v>
      </c>
      <c r="E182" s="100">
        <v>0</v>
      </c>
      <c r="F182" s="100">
        <v>0</v>
      </c>
      <c r="G182" s="100">
        <v>0</v>
      </c>
      <c r="H182" s="100">
        <v>0</v>
      </c>
      <c r="I182" s="100">
        <v>0</v>
      </c>
      <c r="J182" s="100">
        <v>0</v>
      </c>
      <c r="K182" s="100">
        <v>0</v>
      </c>
      <c r="L182" s="100">
        <v>0</v>
      </c>
      <c r="M182" s="98">
        <f t="shared" si="24"/>
        <v>0</v>
      </c>
      <c r="N182" s="108"/>
    </row>
    <row r="183" spans="1:14" customFormat="1" ht="25.5" customHeight="1" x14ac:dyDescent="0.25">
      <c r="A183" s="102">
        <v>3900</v>
      </c>
      <c r="B183" s="103" t="s">
        <v>516</v>
      </c>
      <c r="C183" s="97">
        <f t="shared" ref="C183:N183" si="30">SUM(C184:C192)</f>
        <v>0</v>
      </c>
      <c r="D183" s="97">
        <f>SUM(D184:D192)</f>
        <v>700000</v>
      </c>
      <c r="E183" s="97">
        <f t="shared" si="30"/>
        <v>10000</v>
      </c>
      <c r="F183" s="97">
        <f t="shared" si="30"/>
        <v>0</v>
      </c>
      <c r="G183" s="97">
        <f t="shared" si="30"/>
        <v>1535000</v>
      </c>
      <c r="H183" s="97">
        <f t="shared" si="30"/>
        <v>0</v>
      </c>
      <c r="I183" s="97">
        <f t="shared" si="30"/>
        <v>0</v>
      </c>
      <c r="J183" s="97">
        <f t="shared" si="30"/>
        <v>0</v>
      </c>
      <c r="K183" s="97">
        <f t="shared" si="30"/>
        <v>0</v>
      </c>
      <c r="L183" s="97">
        <f t="shared" si="30"/>
        <v>0</v>
      </c>
      <c r="M183" s="97">
        <f t="shared" si="24"/>
        <v>2245000</v>
      </c>
      <c r="N183" s="112">
        <f t="shared" si="30"/>
        <v>0</v>
      </c>
    </row>
    <row r="184" spans="1:14" customFormat="1" ht="25.5" customHeight="1" x14ac:dyDescent="0.25">
      <c r="A184" s="109">
        <v>391</v>
      </c>
      <c r="B184" s="105" t="s">
        <v>517</v>
      </c>
      <c r="C184" s="100">
        <v>0</v>
      </c>
      <c r="D184" s="100">
        <v>0</v>
      </c>
      <c r="E184" s="100">
        <v>0</v>
      </c>
      <c r="F184" s="100">
        <v>0</v>
      </c>
      <c r="G184" s="100">
        <v>0</v>
      </c>
      <c r="H184" s="100">
        <v>0</v>
      </c>
      <c r="I184" s="100">
        <v>0</v>
      </c>
      <c r="J184" s="100">
        <v>0</v>
      </c>
      <c r="K184" s="100">
        <v>0</v>
      </c>
      <c r="L184" s="100">
        <v>0</v>
      </c>
      <c r="M184" s="98">
        <f t="shared" si="24"/>
        <v>0</v>
      </c>
      <c r="N184" s="108"/>
    </row>
    <row r="185" spans="1:14" customFormat="1" ht="25.5" customHeight="1" x14ac:dyDescent="0.25">
      <c r="A185" s="109">
        <v>392</v>
      </c>
      <c r="B185" s="105" t="s">
        <v>518</v>
      </c>
      <c r="C185" s="100">
        <v>0</v>
      </c>
      <c r="D185" s="100">
        <v>0</v>
      </c>
      <c r="E185" s="100">
        <v>10000</v>
      </c>
      <c r="F185" s="100">
        <v>0</v>
      </c>
      <c r="G185" s="100">
        <v>0</v>
      </c>
      <c r="H185" s="100">
        <v>0</v>
      </c>
      <c r="I185" s="100">
        <v>0</v>
      </c>
      <c r="J185" s="100">
        <v>0</v>
      </c>
      <c r="K185" s="100">
        <v>0</v>
      </c>
      <c r="L185" s="100">
        <v>0</v>
      </c>
      <c r="M185" s="98">
        <f t="shared" si="24"/>
        <v>10000</v>
      </c>
      <c r="N185" s="108"/>
    </row>
    <row r="186" spans="1:14" customFormat="1" ht="25.5" customHeight="1" x14ac:dyDescent="0.25">
      <c r="A186" s="109">
        <v>393</v>
      </c>
      <c r="B186" s="105" t="s">
        <v>519</v>
      </c>
      <c r="C186" s="100">
        <v>0</v>
      </c>
      <c r="D186" s="100">
        <v>0</v>
      </c>
      <c r="E186" s="100">
        <v>0</v>
      </c>
      <c r="F186" s="100">
        <v>0</v>
      </c>
      <c r="G186" s="100">
        <v>0</v>
      </c>
      <c r="H186" s="100">
        <v>0</v>
      </c>
      <c r="I186" s="100">
        <v>0</v>
      </c>
      <c r="J186" s="100">
        <v>0</v>
      </c>
      <c r="K186" s="100">
        <v>0</v>
      </c>
      <c r="L186" s="100">
        <v>0</v>
      </c>
      <c r="M186" s="98">
        <f t="shared" si="24"/>
        <v>0</v>
      </c>
      <c r="N186" s="108"/>
    </row>
    <row r="187" spans="1:14" customFormat="1" ht="25.5" customHeight="1" x14ac:dyDescent="0.25">
      <c r="A187" s="109">
        <v>394</v>
      </c>
      <c r="B187" s="105" t="s">
        <v>520</v>
      </c>
      <c r="C187" s="100">
        <v>0</v>
      </c>
      <c r="D187" s="100">
        <v>690000</v>
      </c>
      <c r="E187" s="100"/>
      <c r="F187" s="100">
        <v>0</v>
      </c>
      <c r="G187" s="100">
        <f>845000+690000</f>
        <v>1535000</v>
      </c>
      <c r="H187" s="100">
        <v>0</v>
      </c>
      <c r="I187" s="100">
        <v>0</v>
      </c>
      <c r="J187" s="100">
        <v>0</v>
      </c>
      <c r="K187" s="100">
        <v>0</v>
      </c>
      <c r="L187" s="100">
        <v>0</v>
      </c>
      <c r="M187" s="98">
        <f t="shared" si="24"/>
        <v>2225000</v>
      </c>
      <c r="N187" s="108"/>
    </row>
    <row r="188" spans="1:14" customFormat="1" ht="25.5" customHeight="1" x14ac:dyDescent="0.25">
      <c r="A188" s="109">
        <v>395</v>
      </c>
      <c r="B188" s="105" t="s">
        <v>521</v>
      </c>
      <c r="C188" s="100">
        <v>0</v>
      </c>
      <c r="D188" s="100">
        <v>10000</v>
      </c>
      <c r="E188" s="100">
        <v>0</v>
      </c>
      <c r="F188" s="100">
        <v>0</v>
      </c>
      <c r="G188" s="100">
        <v>0</v>
      </c>
      <c r="H188" s="100">
        <v>0</v>
      </c>
      <c r="I188" s="100">
        <v>0</v>
      </c>
      <c r="J188" s="100">
        <v>0</v>
      </c>
      <c r="K188" s="100">
        <v>0</v>
      </c>
      <c r="L188" s="100">
        <v>0</v>
      </c>
      <c r="M188" s="98">
        <f t="shared" si="24"/>
        <v>10000</v>
      </c>
      <c r="N188" s="108"/>
    </row>
    <row r="189" spans="1:14" customFormat="1" ht="25.5" customHeight="1" x14ac:dyDescent="0.25">
      <c r="A189" s="109">
        <v>396</v>
      </c>
      <c r="B189" s="105" t="s">
        <v>522</v>
      </c>
      <c r="C189" s="100">
        <v>0</v>
      </c>
      <c r="D189" s="100">
        <v>0</v>
      </c>
      <c r="E189" s="100">
        <v>0</v>
      </c>
      <c r="F189" s="100">
        <v>0</v>
      </c>
      <c r="G189" s="100">
        <v>0</v>
      </c>
      <c r="H189" s="100">
        <v>0</v>
      </c>
      <c r="I189" s="100">
        <v>0</v>
      </c>
      <c r="J189" s="100">
        <v>0</v>
      </c>
      <c r="K189" s="100">
        <v>0</v>
      </c>
      <c r="L189" s="100">
        <v>0</v>
      </c>
      <c r="M189" s="98">
        <f t="shared" si="24"/>
        <v>0</v>
      </c>
      <c r="N189" s="108"/>
    </row>
    <row r="190" spans="1:14" customFormat="1" ht="25.5" customHeight="1" x14ac:dyDescent="0.25">
      <c r="A190" s="109">
        <v>397</v>
      </c>
      <c r="B190" s="105" t="s">
        <v>523</v>
      </c>
      <c r="C190" s="100">
        <v>0</v>
      </c>
      <c r="D190" s="100">
        <v>0</v>
      </c>
      <c r="E190" s="100">
        <v>0</v>
      </c>
      <c r="F190" s="100">
        <v>0</v>
      </c>
      <c r="G190" s="100">
        <v>0</v>
      </c>
      <c r="H190" s="100">
        <v>0</v>
      </c>
      <c r="I190" s="100">
        <v>0</v>
      </c>
      <c r="J190" s="100">
        <v>0</v>
      </c>
      <c r="K190" s="100">
        <v>0</v>
      </c>
      <c r="L190" s="100">
        <v>0</v>
      </c>
      <c r="M190" s="98">
        <f t="shared" si="24"/>
        <v>0</v>
      </c>
      <c r="N190" s="108"/>
    </row>
    <row r="191" spans="1:14" customFormat="1" ht="25.5" x14ac:dyDescent="0.25">
      <c r="A191" s="109">
        <v>398</v>
      </c>
      <c r="B191" s="105" t="s">
        <v>524</v>
      </c>
      <c r="C191" s="100">
        <v>0</v>
      </c>
      <c r="D191" s="100">
        <v>0</v>
      </c>
      <c r="E191" s="100">
        <v>0</v>
      </c>
      <c r="F191" s="100">
        <v>0</v>
      </c>
      <c r="G191" s="100">
        <v>0</v>
      </c>
      <c r="H191" s="100">
        <v>0</v>
      </c>
      <c r="I191" s="100">
        <v>0</v>
      </c>
      <c r="J191" s="100">
        <v>0</v>
      </c>
      <c r="K191" s="100">
        <v>0</v>
      </c>
      <c r="L191" s="100">
        <v>0</v>
      </c>
      <c r="M191" s="98">
        <f t="shared" si="24"/>
        <v>0</v>
      </c>
      <c r="N191" s="108"/>
    </row>
    <row r="192" spans="1:14" customFormat="1" ht="25.5" customHeight="1" x14ac:dyDescent="0.25">
      <c r="A192" s="109">
        <v>399</v>
      </c>
      <c r="B192" s="105" t="s">
        <v>525</v>
      </c>
      <c r="C192" s="100">
        <v>0</v>
      </c>
      <c r="D192" s="100">
        <v>0</v>
      </c>
      <c r="E192" s="100">
        <v>0</v>
      </c>
      <c r="F192" s="100">
        <v>0</v>
      </c>
      <c r="G192" s="100">
        <v>0</v>
      </c>
      <c r="H192" s="100">
        <v>0</v>
      </c>
      <c r="I192" s="100">
        <v>0</v>
      </c>
      <c r="J192" s="100">
        <v>0</v>
      </c>
      <c r="K192" s="100">
        <v>0</v>
      </c>
      <c r="L192" s="100">
        <v>0</v>
      </c>
      <c r="M192" s="98">
        <f t="shared" si="24"/>
        <v>0</v>
      </c>
      <c r="N192" s="108"/>
    </row>
    <row r="193" spans="1:14" customFormat="1" ht="31.5" x14ac:dyDescent="0.25">
      <c r="A193" s="245">
        <v>4000</v>
      </c>
      <c r="B193" s="246" t="s">
        <v>526</v>
      </c>
      <c r="C193" s="244">
        <f t="shared" ref="C193:N193" si="31">C194+C204+C210+C220+C229+C233+C248+C240+C242</f>
        <v>0</v>
      </c>
      <c r="D193" s="244">
        <f>D194+D204+D210+D220+D229+D233+D248+D240+D242</f>
        <v>67500</v>
      </c>
      <c r="E193" s="244">
        <f t="shared" si="31"/>
        <v>0</v>
      </c>
      <c r="F193" s="244">
        <f t="shared" si="31"/>
        <v>70000</v>
      </c>
      <c r="G193" s="244">
        <f t="shared" si="31"/>
        <v>1270000</v>
      </c>
      <c r="H193" s="244">
        <f t="shared" si="31"/>
        <v>0</v>
      </c>
      <c r="I193" s="244">
        <f t="shared" si="31"/>
        <v>0</v>
      </c>
      <c r="J193" s="244">
        <f t="shared" si="31"/>
        <v>550000</v>
      </c>
      <c r="K193" s="244">
        <f t="shared" si="31"/>
        <v>0</v>
      </c>
      <c r="L193" s="244">
        <f t="shared" si="31"/>
        <v>0</v>
      </c>
      <c r="M193" s="244">
        <f t="shared" si="24"/>
        <v>1957500</v>
      </c>
      <c r="N193" s="114">
        <f t="shared" si="31"/>
        <v>0</v>
      </c>
    </row>
    <row r="194" spans="1:14" customFormat="1" ht="30" x14ac:dyDescent="0.25">
      <c r="A194" s="113">
        <v>4100</v>
      </c>
      <c r="B194" s="106" t="s">
        <v>314</v>
      </c>
      <c r="C194" s="97">
        <f>SUM(C195:C203)</f>
        <v>0</v>
      </c>
      <c r="D194" s="97">
        <f>SUM(D195:D203)</f>
        <v>0</v>
      </c>
      <c r="E194" s="97">
        <f t="shared" ref="E194:N194" si="32">SUM(E195:E203)</f>
        <v>0</v>
      </c>
      <c r="F194" s="97">
        <f t="shared" si="32"/>
        <v>0</v>
      </c>
      <c r="G194" s="97">
        <f t="shared" si="32"/>
        <v>0</v>
      </c>
      <c r="H194" s="97">
        <f t="shared" si="32"/>
        <v>0</v>
      </c>
      <c r="I194" s="97">
        <f t="shared" si="32"/>
        <v>0</v>
      </c>
      <c r="J194" s="97">
        <f t="shared" si="32"/>
        <v>0</v>
      </c>
      <c r="K194" s="97">
        <f t="shared" si="32"/>
        <v>0</v>
      </c>
      <c r="L194" s="97">
        <f t="shared" si="32"/>
        <v>0</v>
      </c>
      <c r="M194" s="97">
        <f t="shared" si="24"/>
        <v>0</v>
      </c>
      <c r="N194" s="112">
        <f t="shared" si="32"/>
        <v>0</v>
      </c>
    </row>
    <row r="195" spans="1:14" customFormat="1" ht="25.5" customHeight="1" x14ac:dyDescent="0.25">
      <c r="A195" s="109">
        <v>411</v>
      </c>
      <c r="B195" s="105" t="s">
        <v>527</v>
      </c>
      <c r="C195" s="101">
        <v>0</v>
      </c>
      <c r="D195" s="101">
        <v>0</v>
      </c>
      <c r="E195" s="101">
        <v>0</v>
      </c>
      <c r="F195" s="101">
        <v>0</v>
      </c>
      <c r="G195" s="101">
        <v>0</v>
      </c>
      <c r="H195" s="101">
        <v>0</v>
      </c>
      <c r="I195" s="101">
        <v>0</v>
      </c>
      <c r="J195" s="101">
        <v>0</v>
      </c>
      <c r="K195" s="101">
        <v>0</v>
      </c>
      <c r="L195" s="101">
        <v>0</v>
      </c>
      <c r="M195" s="98">
        <f t="shared" si="24"/>
        <v>0</v>
      </c>
      <c r="N195" s="108"/>
    </row>
    <row r="196" spans="1:14" customFormat="1" ht="25.5" customHeight="1" x14ac:dyDescent="0.25">
      <c r="A196" s="109">
        <v>412</v>
      </c>
      <c r="B196" s="105" t="s">
        <v>528</v>
      </c>
      <c r="C196" s="101">
        <v>0</v>
      </c>
      <c r="D196" s="101">
        <v>0</v>
      </c>
      <c r="E196" s="101">
        <v>0</v>
      </c>
      <c r="F196" s="101">
        <v>0</v>
      </c>
      <c r="G196" s="101">
        <v>0</v>
      </c>
      <c r="H196" s="101">
        <v>0</v>
      </c>
      <c r="I196" s="101">
        <v>0</v>
      </c>
      <c r="J196" s="101">
        <v>0</v>
      </c>
      <c r="K196" s="101">
        <v>0</v>
      </c>
      <c r="L196" s="101">
        <v>0</v>
      </c>
      <c r="M196" s="98">
        <f t="shared" si="24"/>
        <v>0</v>
      </c>
      <c r="N196" s="108"/>
    </row>
    <row r="197" spans="1:14" customFormat="1" ht="25.5" customHeight="1" x14ac:dyDescent="0.25">
      <c r="A197" s="109">
        <v>413</v>
      </c>
      <c r="B197" s="105" t="s">
        <v>529</v>
      </c>
      <c r="C197" s="101">
        <v>0</v>
      </c>
      <c r="D197" s="101">
        <v>0</v>
      </c>
      <c r="E197" s="101">
        <v>0</v>
      </c>
      <c r="F197" s="101">
        <v>0</v>
      </c>
      <c r="G197" s="101">
        <v>0</v>
      </c>
      <c r="H197" s="101">
        <v>0</v>
      </c>
      <c r="I197" s="101">
        <v>0</v>
      </c>
      <c r="J197" s="101">
        <v>0</v>
      </c>
      <c r="K197" s="101">
        <v>0</v>
      </c>
      <c r="L197" s="101">
        <v>0</v>
      </c>
      <c r="M197" s="98">
        <f t="shared" si="24"/>
        <v>0</v>
      </c>
      <c r="N197" s="108"/>
    </row>
    <row r="198" spans="1:14" customFormat="1" ht="25.5" customHeight="1" x14ac:dyDescent="0.25">
      <c r="A198" s="109">
        <v>414</v>
      </c>
      <c r="B198" s="105" t="s">
        <v>530</v>
      </c>
      <c r="C198" s="100">
        <v>0</v>
      </c>
      <c r="D198" s="100">
        <v>0</v>
      </c>
      <c r="E198" s="100">
        <v>0</v>
      </c>
      <c r="F198" s="100">
        <v>0</v>
      </c>
      <c r="G198" s="100">
        <v>0</v>
      </c>
      <c r="H198" s="100">
        <v>0</v>
      </c>
      <c r="I198" s="100">
        <v>0</v>
      </c>
      <c r="J198" s="100">
        <v>0</v>
      </c>
      <c r="K198" s="100">
        <v>0</v>
      </c>
      <c r="L198" s="100">
        <v>0</v>
      </c>
      <c r="M198" s="98">
        <f t="shared" si="24"/>
        <v>0</v>
      </c>
      <c r="N198" s="108"/>
    </row>
    <row r="199" spans="1:14" customFormat="1" ht="42" customHeight="1" x14ac:dyDescent="0.25">
      <c r="A199" s="109">
        <v>415</v>
      </c>
      <c r="B199" s="105" t="s">
        <v>531</v>
      </c>
      <c r="C199" s="100">
        <v>0</v>
      </c>
      <c r="D199" s="100">
        <v>0</v>
      </c>
      <c r="E199" s="100">
        <v>0</v>
      </c>
      <c r="F199" s="100">
        <v>0</v>
      </c>
      <c r="G199" s="100">
        <v>0</v>
      </c>
      <c r="H199" s="100">
        <v>0</v>
      </c>
      <c r="I199" s="100">
        <v>0</v>
      </c>
      <c r="J199" s="100">
        <v>0</v>
      </c>
      <c r="K199" s="100">
        <v>0</v>
      </c>
      <c r="L199" s="100">
        <v>0</v>
      </c>
      <c r="M199" s="98">
        <f t="shared" ref="M199:M262" si="33">SUM(C199:L199)</f>
        <v>0</v>
      </c>
      <c r="N199" s="108"/>
    </row>
    <row r="200" spans="1:14" customFormat="1" ht="36.75" customHeight="1" x14ac:dyDescent="0.25">
      <c r="A200" s="109">
        <v>416</v>
      </c>
      <c r="B200" s="105" t="s">
        <v>532</v>
      </c>
      <c r="C200" s="100">
        <v>0</v>
      </c>
      <c r="D200" s="100">
        <v>0</v>
      </c>
      <c r="E200" s="100">
        <v>0</v>
      </c>
      <c r="F200" s="100">
        <v>0</v>
      </c>
      <c r="G200" s="100">
        <v>0</v>
      </c>
      <c r="H200" s="100">
        <v>0</v>
      </c>
      <c r="I200" s="100">
        <v>0</v>
      </c>
      <c r="J200" s="100">
        <v>0</v>
      </c>
      <c r="K200" s="100">
        <v>0</v>
      </c>
      <c r="L200" s="100">
        <v>0</v>
      </c>
      <c r="M200" s="98">
        <f t="shared" si="33"/>
        <v>0</v>
      </c>
      <c r="N200" s="108"/>
    </row>
    <row r="201" spans="1:14" customFormat="1" ht="42" customHeight="1" x14ac:dyDescent="0.25">
      <c r="A201" s="109">
        <v>417</v>
      </c>
      <c r="B201" s="105" t="s">
        <v>533</v>
      </c>
      <c r="C201" s="100">
        <v>0</v>
      </c>
      <c r="D201" s="100">
        <v>0</v>
      </c>
      <c r="E201" s="100">
        <v>0</v>
      </c>
      <c r="F201" s="100">
        <v>0</v>
      </c>
      <c r="G201" s="100">
        <v>0</v>
      </c>
      <c r="H201" s="100">
        <v>0</v>
      </c>
      <c r="I201" s="100">
        <v>0</v>
      </c>
      <c r="J201" s="100">
        <v>0</v>
      </c>
      <c r="K201" s="100">
        <v>0</v>
      </c>
      <c r="L201" s="100">
        <v>0</v>
      </c>
      <c r="M201" s="98">
        <f t="shared" si="33"/>
        <v>0</v>
      </c>
      <c r="N201" s="108"/>
    </row>
    <row r="202" spans="1:14" customFormat="1" ht="34.5" customHeight="1" x14ac:dyDescent="0.25">
      <c r="A202" s="109">
        <v>418</v>
      </c>
      <c r="B202" s="105" t="s">
        <v>534</v>
      </c>
      <c r="C202" s="100">
        <v>0</v>
      </c>
      <c r="D202" s="100">
        <v>0</v>
      </c>
      <c r="E202" s="100">
        <v>0</v>
      </c>
      <c r="F202" s="100">
        <v>0</v>
      </c>
      <c r="G202" s="100">
        <v>0</v>
      </c>
      <c r="H202" s="100">
        <v>0</v>
      </c>
      <c r="I202" s="100">
        <v>0</v>
      </c>
      <c r="J202" s="100">
        <v>0</v>
      </c>
      <c r="K202" s="100">
        <v>0</v>
      </c>
      <c r="L202" s="100">
        <v>0</v>
      </c>
      <c r="M202" s="98">
        <f t="shared" si="33"/>
        <v>0</v>
      </c>
      <c r="N202" s="108"/>
    </row>
    <row r="203" spans="1:14" customFormat="1" ht="34.5" customHeight="1" x14ac:dyDescent="0.25">
      <c r="A203" s="109">
        <v>419</v>
      </c>
      <c r="B203" s="105" t="s">
        <v>535</v>
      </c>
      <c r="C203" s="100">
        <v>0</v>
      </c>
      <c r="D203" s="100">
        <v>0</v>
      </c>
      <c r="E203" s="100">
        <v>0</v>
      </c>
      <c r="F203" s="100">
        <v>0</v>
      </c>
      <c r="G203" s="100">
        <v>0</v>
      </c>
      <c r="H203" s="100">
        <v>0</v>
      </c>
      <c r="I203" s="100">
        <v>0</v>
      </c>
      <c r="J203" s="100">
        <v>0</v>
      </c>
      <c r="K203" s="100">
        <v>0</v>
      </c>
      <c r="L203" s="100">
        <v>0</v>
      </c>
      <c r="M203" s="98">
        <f t="shared" si="33"/>
        <v>0</v>
      </c>
      <c r="N203" s="108"/>
    </row>
    <row r="204" spans="1:14" customFormat="1" ht="25.5" customHeight="1" x14ac:dyDescent="0.25">
      <c r="A204" s="102">
        <v>4200</v>
      </c>
      <c r="B204" s="103" t="s">
        <v>536</v>
      </c>
      <c r="C204" s="97">
        <f t="shared" ref="C204:L204" si="34">SUM(C205:C209)</f>
        <v>0</v>
      </c>
      <c r="D204" s="97">
        <f>SUM(D205:D209)</f>
        <v>0</v>
      </c>
      <c r="E204" s="97">
        <f t="shared" si="34"/>
        <v>0</v>
      </c>
      <c r="F204" s="97">
        <f t="shared" si="34"/>
        <v>0</v>
      </c>
      <c r="G204" s="97">
        <f t="shared" si="34"/>
        <v>0</v>
      </c>
      <c r="H204" s="97">
        <f t="shared" si="34"/>
        <v>0</v>
      </c>
      <c r="I204" s="97">
        <f t="shared" si="34"/>
        <v>0</v>
      </c>
      <c r="J204" s="97">
        <f t="shared" si="34"/>
        <v>0</v>
      </c>
      <c r="K204" s="97">
        <f t="shared" si="34"/>
        <v>0</v>
      </c>
      <c r="L204" s="97">
        <f t="shared" si="34"/>
        <v>0</v>
      </c>
      <c r="M204" s="97">
        <f t="shared" si="33"/>
        <v>0</v>
      </c>
      <c r="N204" s="111"/>
    </row>
    <row r="205" spans="1:14" customFormat="1" ht="25.5" x14ac:dyDescent="0.25">
      <c r="A205" s="109">
        <v>421</v>
      </c>
      <c r="B205" s="105" t="s">
        <v>537</v>
      </c>
      <c r="C205" s="100">
        <v>0</v>
      </c>
      <c r="D205" s="100">
        <v>0</v>
      </c>
      <c r="E205" s="100">
        <v>0</v>
      </c>
      <c r="F205" s="100">
        <v>0</v>
      </c>
      <c r="G205" s="100">
        <v>0</v>
      </c>
      <c r="H205" s="100">
        <v>0</v>
      </c>
      <c r="I205" s="100">
        <v>0</v>
      </c>
      <c r="J205" s="100">
        <v>0</v>
      </c>
      <c r="K205" s="100">
        <v>0</v>
      </c>
      <c r="L205" s="100">
        <v>0</v>
      </c>
      <c r="M205" s="98">
        <f t="shared" si="33"/>
        <v>0</v>
      </c>
      <c r="N205" s="108"/>
    </row>
    <row r="206" spans="1:14" customFormat="1" ht="26.25" customHeight="1" x14ac:dyDescent="0.25">
      <c r="A206" s="109">
        <v>422</v>
      </c>
      <c r="B206" s="105" t="s">
        <v>538</v>
      </c>
      <c r="C206" s="100">
        <v>0</v>
      </c>
      <c r="D206" s="100">
        <v>0</v>
      </c>
      <c r="E206" s="100">
        <v>0</v>
      </c>
      <c r="F206" s="100">
        <v>0</v>
      </c>
      <c r="G206" s="100">
        <v>0</v>
      </c>
      <c r="H206" s="100">
        <v>0</v>
      </c>
      <c r="I206" s="100">
        <v>0</v>
      </c>
      <c r="J206" s="100">
        <v>0</v>
      </c>
      <c r="K206" s="100">
        <v>0</v>
      </c>
      <c r="L206" s="100">
        <v>0</v>
      </c>
      <c r="M206" s="98">
        <f t="shared" si="33"/>
        <v>0</v>
      </c>
      <c r="N206" s="108"/>
    </row>
    <row r="207" spans="1:14" customFormat="1" ht="25.5" x14ac:dyDescent="0.25">
      <c r="A207" s="109">
        <v>423</v>
      </c>
      <c r="B207" s="105" t="s">
        <v>539</v>
      </c>
      <c r="C207" s="100">
        <v>0</v>
      </c>
      <c r="D207" s="100">
        <v>0</v>
      </c>
      <c r="E207" s="100">
        <v>0</v>
      </c>
      <c r="F207" s="100">
        <v>0</v>
      </c>
      <c r="G207" s="100">
        <v>0</v>
      </c>
      <c r="H207" s="100">
        <v>0</v>
      </c>
      <c r="I207" s="100">
        <v>0</v>
      </c>
      <c r="J207" s="100">
        <v>0</v>
      </c>
      <c r="K207" s="100">
        <v>0</v>
      </c>
      <c r="L207" s="100">
        <v>0</v>
      </c>
      <c r="M207" s="98">
        <f t="shared" si="33"/>
        <v>0</v>
      </c>
      <c r="N207" s="108"/>
    </row>
    <row r="208" spans="1:14" customFormat="1" ht="25.5" customHeight="1" x14ac:dyDescent="0.25">
      <c r="A208" s="109">
        <v>424</v>
      </c>
      <c r="B208" s="105" t="s">
        <v>540</v>
      </c>
      <c r="C208" s="100">
        <v>0</v>
      </c>
      <c r="D208" s="100">
        <v>0</v>
      </c>
      <c r="E208" s="100">
        <v>0</v>
      </c>
      <c r="F208" s="100">
        <v>0</v>
      </c>
      <c r="G208" s="100">
        <v>0</v>
      </c>
      <c r="H208" s="100">
        <v>0</v>
      </c>
      <c r="I208" s="100">
        <v>0</v>
      </c>
      <c r="J208" s="100">
        <v>0</v>
      </c>
      <c r="K208" s="100">
        <v>0</v>
      </c>
      <c r="L208" s="100">
        <v>0</v>
      </c>
      <c r="M208" s="98">
        <f t="shared" si="33"/>
        <v>0</v>
      </c>
      <c r="N208" s="108"/>
    </row>
    <row r="209" spans="1:14" customFormat="1" ht="25.5" x14ac:dyDescent="0.25">
      <c r="A209" s="109">
        <v>425</v>
      </c>
      <c r="B209" s="105" t="s">
        <v>541</v>
      </c>
      <c r="C209" s="100">
        <v>0</v>
      </c>
      <c r="D209" s="100">
        <v>0</v>
      </c>
      <c r="E209" s="100">
        <v>0</v>
      </c>
      <c r="F209" s="100">
        <v>0</v>
      </c>
      <c r="G209" s="100">
        <v>0</v>
      </c>
      <c r="H209" s="100">
        <v>0</v>
      </c>
      <c r="I209" s="100">
        <v>0</v>
      </c>
      <c r="J209" s="100">
        <v>0</v>
      </c>
      <c r="K209" s="100">
        <v>0</v>
      </c>
      <c r="L209" s="100">
        <v>0</v>
      </c>
      <c r="M209" s="98">
        <f t="shared" si="33"/>
        <v>0</v>
      </c>
      <c r="N209" s="108"/>
    </row>
    <row r="210" spans="1:14" customFormat="1" ht="25.5" customHeight="1" x14ac:dyDescent="0.25">
      <c r="A210" s="102">
        <v>4300</v>
      </c>
      <c r="B210" s="103" t="s">
        <v>317</v>
      </c>
      <c r="C210" s="97">
        <f t="shared" ref="C210:N210" si="35">SUM(C211:C219)</f>
        <v>0</v>
      </c>
      <c r="D210" s="97">
        <f>SUM(D211:D219)</f>
        <v>0</v>
      </c>
      <c r="E210" s="97">
        <f t="shared" si="35"/>
        <v>0</v>
      </c>
      <c r="F210" s="97">
        <f t="shared" si="35"/>
        <v>70000</v>
      </c>
      <c r="G210" s="97">
        <f t="shared" si="35"/>
        <v>700000</v>
      </c>
      <c r="H210" s="97">
        <f t="shared" si="35"/>
        <v>0</v>
      </c>
      <c r="I210" s="97">
        <f t="shared" si="35"/>
        <v>0</v>
      </c>
      <c r="J210" s="97">
        <f t="shared" si="35"/>
        <v>0</v>
      </c>
      <c r="K210" s="97">
        <f t="shared" si="35"/>
        <v>0</v>
      </c>
      <c r="L210" s="97">
        <f t="shared" si="35"/>
        <v>0</v>
      </c>
      <c r="M210" s="97">
        <f t="shared" si="33"/>
        <v>770000</v>
      </c>
      <c r="N210" s="112">
        <f t="shared" si="35"/>
        <v>0</v>
      </c>
    </row>
    <row r="211" spans="1:14" customFormat="1" ht="25.5" customHeight="1" x14ac:dyDescent="0.25">
      <c r="A211" s="109">
        <v>431</v>
      </c>
      <c r="B211" s="105" t="s">
        <v>542</v>
      </c>
      <c r="C211" s="100">
        <v>0</v>
      </c>
      <c r="D211" s="100">
        <v>0</v>
      </c>
      <c r="E211" s="100">
        <v>0</v>
      </c>
      <c r="F211" s="100">
        <v>0</v>
      </c>
      <c r="G211" s="100">
        <v>0</v>
      </c>
      <c r="H211" s="100">
        <v>0</v>
      </c>
      <c r="I211" s="100">
        <v>0</v>
      </c>
      <c r="J211" s="100">
        <v>0</v>
      </c>
      <c r="K211" s="100">
        <v>0</v>
      </c>
      <c r="L211" s="100">
        <v>0</v>
      </c>
      <c r="M211" s="98">
        <f t="shared" si="33"/>
        <v>0</v>
      </c>
      <c r="N211" s="108"/>
    </row>
    <row r="212" spans="1:14" customFormat="1" ht="25.5" customHeight="1" x14ac:dyDescent="0.25">
      <c r="A212" s="109">
        <v>432</v>
      </c>
      <c r="B212" s="105" t="s">
        <v>543</v>
      </c>
      <c r="C212" s="100">
        <v>0</v>
      </c>
      <c r="D212" s="100">
        <v>0</v>
      </c>
      <c r="E212" s="100">
        <v>0</v>
      </c>
      <c r="F212" s="100">
        <v>0</v>
      </c>
      <c r="G212" s="100">
        <v>0</v>
      </c>
      <c r="H212" s="100">
        <v>0</v>
      </c>
      <c r="I212" s="100">
        <v>0</v>
      </c>
      <c r="J212" s="100">
        <v>0</v>
      </c>
      <c r="K212" s="100">
        <v>0</v>
      </c>
      <c r="L212" s="100">
        <v>0</v>
      </c>
      <c r="M212" s="98">
        <f t="shared" si="33"/>
        <v>0</v>
      </c>
      <c r="N212" s="108"/>
    </row>
    <row r="213" spans="1:14" customFormat="1" ht="25.5" customHeight="1" x14ac:dyDescent="0.25">
      <c r="A213" s="109">
        <v>433</v>
      </c>
      <c r="B213" s="105" t="s">
        <v>544</v>
      </c>
      <c r="C213" s="100">
        <v>0</v>
      </c>
      <c r="D213" s="100">
        <v>0</v>
      </c>
      <c r="E213" s="100">
        <v>0</v>
      </c>
      <c r="F213" s="100">
        <v>0</v>
      </c>
      <c r="G213" s="100">
        <v>700000</v>
      </c>
      <c r="H213" s="100">
        <v>0</v>
      </c>
      <c r="I213" s="100">
        <v>0</v>
      </c>
      <c r="J213" s="100">
        <v>0</v>
      </c>
      <c r="K213" s="100">
        <v>0</v>
      </c>
      <c r="L213" s="100">
        <v>0</v>
      </c>
      <c r="M213" s="98">
        <f t="shared" si="33"/>
        <v>700000</v>
      </c>
      <c r="N213" s="108"/>
    </row>
    <row r="214" spans="1:14" customFormat="1" ht="25.5" customHeight="1" x14ac:dyDescent="0.25">
      <c r="A214" s="109">
        <v>434</v>
      </c>
      <c r="B214" s="105" t="s">
        <v>545</v>
      </c>
      <c r="C214" s="100">
        <v>0</v>
      </c>
      <c r="D214" s="100">
        <v>0</v>
      </c>
      <c r="E214" s="100">
        <v>0</v>
      </c>
      <c r="F214" s="100">
        <v>0</v>
      </c>
      <c r="G214" s="100">
        <v>0</v>
      </c>
      <c r="H214" s="100">
        <v>0</v>
      </c>
      <c r="I214" s="100">
        <v>0</v>
      </c>
      <c r="J214" s="100">
        <v>0</v>
      </c>
      <c r="K214" s="100">
        <v>0</v>
      </c>
      <c r="L214" s="100">
        <v>0</v>
      </c>
      <c r="M214" s="98">
        <f t="shared" si="33"/>
        <v>0</v>
      </c>
      <c r="N214" s="108"/>
    </row>
    <row r="215" spans="1:14" customFormat="1" ht="25.5" customHeight="1" x14ac:dyDescent="0.25">
      <c r="A215" s="109">
        <v>435</v>
      </c>
      <c r="B215" s="105" t="s">
        <v>546</v>
      </c>
      <c r="C215" s="100">
        <v>0</v>
      </c>
      <c r="D215" s="100">
        <v>0</v>
      </c>
      <c r="E215" s="100">
        <v>0</v>
      </c>
      <c r="F215" s="100">
        <v>0</v>
      </c>
      <c r="G215" s="100">
        <v>0</v>
      </c>
      <c r="H215" s="100">
        <v>0</v>
      </c>
      <c r="I215" s="100">
        <v>0</v>
      </c>
      <c r="J215" s="100">
        <v>0</v>
      </c>
      <c r="K215" s="100">
        <v>0</v>
      </c>
      <c r="L215" s="100">
        <v>0</v>
      </c>
      <c r="M215" s="98">
        <f t="shared" si="33"/>
        <v>0</v>
      </c>
      <c r="N215" s="108"/>
    </row>
    <row r="216" spans="1:14" customFormat="1" ht="25.5" customHeight="1" x14ac:dyDescent="0.25">
      <c r="A216" s="109">
        <v>436</v>
      </c>
      <c r="B216" s="105" t="s">
        <v>547</v>
      </c>
      <c r="C216" s="100">
        <v>0</v>
      </c>
      <c r="D216" s="100">
        <v>0</v>
      </c>
      <c r="E216" s="100">
        <v>0</v>
      </c>
      <c r="F216" s="100">
        <v>0</v>
      </c>
      <c r="G216" s="100">
        <v>0</v>
      </c>
      <c r="H216" s="100">
        <v>0</v>
      </c>
      <c r="I216" s="100">
        <v>0</v>
      </c>
      <c r="J216" s="100">
        <v>0</v>
      </c>
      <c r="K216" s="100">
        <v>0</v>
      </c>
      <c r="L216" s="100">
        <v>0</v>
      </c>
      <c r="M216" s="98">
        <f t="shared" si="33"/>
        <v>0</v>
      </c>
      <c r="N216" s="108"/>
    </row>
    <row r="217" spans="1:14" customFormat="1" ht="25.5" customHeight="1" x14ac:dyDescent="0.25">
      <c r="A217" s="109">
        <v>437</v>
      </c>
      <c r="B217" s="105" t="s">
        <v>548</v>
      </c>
      <c r="C217" s="100">
        <v>0</v>
      </c>
      <c r="D217" s="100">
        <v>0</v>
      </c>
      <c r="E217" s="100">
        <v>0</v>
      </c>
      <c r="F217" s="100">
        <v>0</v>
      </c>
      <c r="G217" s="100">
        <v>0</v>
      </c>
      <c r="H217" s="100">
        <v>0</v>
      </c>
      <c r="I217" s="100">
        <v>0</v>
      </c>
      <c r="J217" s="100">
        <v>0</v>
      </c>
      <c r="K217" s="100">
        <v>0</v>
      </c>
      <c r="L217" s="100">
        <v>0</v>
      </c>
      <c r="M217" s="98">
        <f t="shared" si="33"/>
        <v>0</v>
      </c>
      <c r="N217" s="108"/>
    </row>
    <row r="218" spans="1:14" customFormat="1" ht="25.5" customHeight="1" x14ac:dyDescent="0.25">
      <c r="A218" s="109">
        <v>438</v>
      </c>
      <c r="B218" s="105" t="s">
        <v>549</v>
      </c>
      <c r="C218" s="100">
        <v>0</v>
      </c>
      <c r="D218" s="100">
        <v>0</v>
      </c>
      <c r="E218" s="100">
        <v>0</v>
      </c>
      <c r="F218" s="100">
        <v>0</v>
      </c>
      <c r="G218" s="100">
        <v>0</v>
      </c>
      <c r="H218" s="100">
        <v>0</v>
      </c>
      <c r="I218" s="100">
        <v>0</v>
      </c>
      <c r="J218" s="100">
        <v>0</v>
      </c>
      <c r="K218" s="100">
        <v>0</v>
      </c>
      <c r="L218" s="100">
        <v>0</v>
      </c>
      <c r="M218" s="98">
        <f t="shared" si="33"/>
        <v>0</v>
      </c>
      <c r="N218" s="108"/>
    </row>
    <row r="219" spans="1:14" customFormat="1" ht="25.5" customHeight="1" x14ac:dyDescent="0.25">
      <c r="A219" s="109">
        <v>439</v>
      </c>
      <c r="B219" s="105" t="s">
        <v>550</v>
      </c>
      <c r="C219" s="100">
        <v>0</v>
      </c>
      <c r="D219" s="100">
        <v>0</v>
      </c>
      <c r="E219" s="100">
        <v>0</v>
      </c>
      <c r="F219" s="100">
        <v>70000</v>
      </c>
      <c r="G219" s="100">
        <v>0</v>
      </c>
      <c r="H219" s="100">
        <v>0</v>
      </c>
      <c r="I219" s="100">
        <v>0</v>
      </c>
      <c r="J219" s="100">
        <v>0</v>
      </c>
      <c r="K219" s="100">
        <v>0</v>
      </c>
      <c r="L219" s="100">
        <v>0</v>
      </c>
      <c r="M219" s="98">
        <f t="shared" si="33"/>
        <v>70000</v>
      </c>
      <c r="N219" s="108"/>
    </row>
    <row r="220" spans="1:14" customFormat="1" ht="25.5" customHeight="1" x14ac:dyDescent="0.25">
      <c r="A220" s="102">
        <v>4400</v>
      </c>
      <c r="B220" s="103" t="s">
        <v>320</v>
      </c>
      <c r="C220" s="97">
        <f t="shared" ref="C220:N220" si="36">SUM(C221:C228)</f>
        <v>0</v>
      </c>
      <c r="D220" s="97">
        <f>SUM(D221:D228)</f>
        <v>67500</v>
      </c>
      <c r="E220" s="97">
        <f t="shared" si="36"/>
        <v>0</v>
      </c>
      <c r="F220" s="97">
        <f t="shared" si="36"/>
        <v>0</v>
      </c>
      <c r="G220" s="97">
        <f t="shared" si="36"/>
        <v>570000</v>
      </c>
      <c r="H220" s="97">
        <f t="shared" si="36"/>
        <v>0</v>
      </c>
      <c r="I220" s="97">
        <f t="shared" si="36"/>
        <v>0</v>
      </c>
      <c r="J220" s="97">
        <f t="shared" si="36"/>
        <v>550000</v>
      </c>
      <c r="K220" s="97">
        <f t="shared" si="36"/>
        <v>0</v>
      </c>
      <c r="L220" s="97">
        <f t="shared" si="36"/>
        <v>0</v>
      </c>
      <c r="M220" s="97">
        <f t="shared" si="33"/>
        <v>1187500</v>
      </c>
      <c r="N220" s="112">
        <f t="shared" si="36"/>
        <v>0</v>
      </c>
    </row>
    <row r="221" spans="1:14" customFormat="1" ht="25.5" customHeight="1" x14ac:dyDescent="0.25">
      <c r="A221" s="109">
        <v>441</v>
      </c>
      <c r="B221" s="105" t="s">
        <v>551</v>
      </c>
      <c r="C221" s="100">
        <v>0</v>
      </c>
      <c r="D221" s="100">
        <v>0</v>
      </c>
      <c r="E221" s="100">
        <v>0</v>
      </c>
      <c r="F221" s="100">
        <v>0</v>
      </c>
      <c r="G221" s="100">
        <v>570000</v>
      </c>
      <c r="H221" s="100">
        <v>0</v>
      </c>
      <c r="I221" s="100">
        <v>0</v>
      </c>
      <c r="J221" s="100">
        <v>550000</v>
      </c>
      <c r="K221" s="100">
        <v>0</v>
      </c>
      <c r="L221" s="100">
        <v>0</v>
      </c>
      <c r="M221" s="98">
        <f t="shared" si="33"/>
        <v>1120000</v>
      </c>
      <c r="N221" s="108"/>
    </row>
    <row r="222" spans="1:14" customFormat="1" ht="25.5" customHeight="1" x14ac:dyDescent="0.25">
      <c r="A222" s="109">
        <v>442</v>
      </c>
      <c r="B222" s="105" t="s">
        <v>552</v>
      </c>
      <c r="C222" s="100">
        <v>0</v>
      </c>
      <c r="D222" s="100">
        <v>55000</v>
      </c>
      <c r="E222" s="100">
        <v>0</v>
      </c>
      <c r="F222" s="100">
        <v>0</v>
      </c>
      <c r="G222" s="100">
        <v>0</v>
      </c>
      <c r="H222" s="100">
        <v>0</v>
      </c>
      <c r="I222" s="100">
        <v>0</v>
      </c>
      <c r="J222" s="100">
        <v>0</v>
      </c>
      <c r="K222" s="100">
        <v>0</v>
      </c>
      <c r="L222" s="100">
        <v>0</v>
      </c>
      <c r="M222" s="98">
        <f t="shared" si="33"/>
        <v>55000</v>
      </c>
      <c r="N222" s="108"/>
    </row>
    <row r="223" spans="1:14" customFormat="1" ht="25.5" customHeight="1" x14ac:dyDescent="0.25">
      <c r="A223" s="109">
        <v>443</v>
      </c>
      <c r="B223" s="105" t="s">
        <v>553</v>
      </c>
      <c r="C223" s="100">
        <v>0</v>
      </c>
      <c r="D223" s="100">
        <v>10000</v>
      </c>
      <c r="E223" s="100">
        <v>0</v>
      </c>
      <c r="F223" s="100">
        <v>0</v>
      </c>
      <c r="G223" s="100">
        <v>0</v>
      </c>
      <c r="H223" s="100">
        <v>0</v>
      </c>
      <c r="I223" s="100">
        <v>0</v>
      </c>
      <c r="J223" s="100">
        <v>0</v>
      </c>
      <c r="K223" s="100">
        <v>0</v>
      </c>
      <c r="L223" s="100">
        <v>0</v>
      </c>
      <c r="M223" s="98">
        <f t="shared" si="33"/>
        <v>10000</v>
      </c>
      <c r="N223" s="108"/>
    </row>
    <row r="224" spans="1:14" customFormat="1" ht="25.5" customHeight="1" x14ac:dyDescent="0.25">
      <c r="A224" s="109">
        <v>444</v>
      </c>
      <c r="B224" s="105" t="s">
        <v>554</v>
      </c>
      <c r="C224" s="100">
        <v>0</v>
      </c>
      <c r="D224" s="100">
        <v>0</v>
      </c>
      <c r="E224" s="100">
        <v>0</v>
      </c>
      <c r="F224" s="100">
        <v>0</v>
      </c>
      <c r="G224" s="100">
        <v>0</v>
      </c>
      <c r="H224" s="100">
        <v>0</v>
      </c>
      <c r="I224" s="100">
        <v>0</v>
      </c>
      <c r="J224" s="100">
        <v>0</v>
      </c>
      <c r="K224" s="100">
        <v>0</v>
      </c>
      <c r="L224" s="100">
        <v>0</v>
      </c>
      <c r="M224" s="98">
        <f t="shared" si="33"/>
        <v>0</v>
      </c>
      <c r="N224" s="108"/>
    </row>
    <row r="225" spans="1:14" customFormat="1" ht="25.5" customHeight="1" x14ac:dyDescent="0.25">
      <c r="A225" s="109">
        <v>445</v>
      </c>
      <c r="B225" s="105" t="s">
        <v>555</v>
      </c>
      <c r="C225" s="100">
        <v>0</v>
      </c>
      <c r="D225" s="100">
        <v>2500</v>
      </c>
      <c r="E225" s="100">
        <v>0</v>
      </c>
      <c r="F225" s="100">
        <v>0</v>
      </c>
      <c r="G225" s="100">
        <v>0</v>
      </c>
      <c r="H225" s="100">
        <v>0</v>
      </c>
      <c r="I225" s="100">
        <v>0</v>
      </c>
      <c r="J225" s="100">
        <v>0</v>
      </c>
      <c r="K225" s="100">
        <v>0</v>
      </c>
      <c r="L225" s="100">
        <v>0</v>
      </c>
      <c r="M225" s="98">
        <f t="shared" si="33"/>
        <v>2500</v>
      </c>
      <c r="N225" s="108"/>
    </row>
    <row r="226" spans="1:14" customFormat="1" ht="25.5" customHeight="1" x14ac:dyDescent="0.25">
      <c r="A226" s="109">
        <v>446</v>
      </c>
      <c r="B226" s="105" t="s">
        <v>556</v>
      </c>
      <c r="C226" s="100">
        <v>0</v>
      </c>
      <c r="D226" s="100">
        <v>0</v>
      </c>
      <c r="E226" s="100">
        <v>0</v>
      </c>
      <c r="F226" s="100">
        <v>0</v>
      </c>
      <c r="G226" s="100">
        <v>0</v>
      </c>
      <c r="H226" s="100">
        <v>0</v>
      </c>
      <c r="I226" s="100">
        <v>0</v>
      </c>
      <c r="J226" s="100">
        <v>0</v>
      </c>
      <c r="K226" s="100">
        <v>0</v>
      </c>
      <c r="L226" s="100">
        <v>0</v>
      </c>
      <c r="M226" s="98">
        <f t="shared" si="33"/>
        <v>0</v>
      </c>
      <c r="N226" s="108"/>
    </row>
    <row r="227" spans="1:14" customFormat="1" ht="25.5" customHeight="1" x14ac:dyDescent="0.25">
      <c r="A227" s="109">
        <v>447</v>
      </c>
      <c r="B227" s="105" t="s">
        <v>557</v>
      </c>
      <c r="C227" s="100">
        <v>0</v>
      </c>
      <c r="D227" s="100">
        <v>0</v>
      </c>
      <c r="E227" s="100">
        <v>0</v>
      </c>
      <c r="F227" s="100">
        <v>0</v>
      </c>
      <c r="G227" s="100">
        <v>0</v>
      </c>
      <c r="H227" s="100">
        <v>0</v>
      </c>
      <c r="I227" s="100">
        <v>0</v>
      </c>
      <c r="J227" s="100">
        <v>0</v>
      </c>
      <c r="K227" s="100">
        <v>0</v>
      </c>
      <c r="L227" s="100">
        <v>0</v>
      </c>
      <c r="M227" s="98">
        <f t="shared" si="33"/>
        <v>0</v>
      </c>
      <c r="N227" s="108"/>
    </row>
    <row r="228" spans="1:14" customFormat="1" ht="25.5" customHeight="1" x14ac:dyDescent="0.25">
      <c r="A228" s="109">
        <v>448</v>
      </c>
      <c r="B228" s="105" t="s">
        <v>558</v>
      </c>
      <c r="C228" s="100">
        <v>0</v>
      </c>
      <c r="D228" s="100">
        <v>0</v>
      </c>
      <c r="E228" s="100">
        <v>0</v>
      </c>
      <c r="F228" s="100">
        <v>0</v>
      </c>
      <c r="G228" s="100">
        <v>0</v>
      </c>
      <c r="H228" s="100">
        <v>0</v>
      </c>
      <c r="I228" s="100">
        <v>0</v>
      </c>
      <c r="J228" s="100">
        <v>0</v>
      </c>
      <c r="K228" s="100">
        <v>0</v>
      </c>
      <c r="L228" s="100">
        <v>0</v>
      </c>
      <c r="M228" s="98">
        <f t="shared" si="33"/>
        <v>0</v>
      </c>
      <c r="N228" s="108"/>
    </row>
    <row r="229" spans="1:14" customFormat="1" ht="25.5" customHeight="1" x14ac:dyDescent="0.25">
      <c r="A229" s="102">
        <v>4500</v>
      </c>
      <c r="B229" s="103" t="s">
        <v>323</v>
      </c>
      <c r="C229" s="97">
        <f t="shared" ref="C229:N229" si="37">SUM(C230:C232)</f>
        <v>0</v>
      </c>
      <c r="D229" s="97">
        <f>SUM(D230:D232)</f>
        <v>0</v>
      </c>
      <c r="E229" s="97">
        <f t="shared" si="37"/>
        <v>0</v>
      </c>
      <c r="F229" s="97">
        <f t="shared" si="37"/>
        <v>0</v>
      </c>
      <c r="G229" s="97">
        <f t="shared" si="37"/>
        <v>0</v>
      </c>
      <c r="H229" s="97">
        <f t="shared" si="37"/>
        <v>0</v>
      </c>
      <c r="I229" s="97">
        <f t="shared" si="37"/>
        <v>0</v>
      </c>
      <c r="J229" s="97">
        <f t="shared" si="37"/>
        <v>0</v>
      </c>
      <c r="K229" s="97">
        <f t="shared" si="37"/>
        <v>0</v>
      </c>
      <c r="L229" s="97">
        <f t="shared" si="37"/>
        <v>0</v>
      </c>
      <c r="M229" s="97">
        <f t="shared" si="33"/>
        <v>0</v>
      </c>
      <c r="N229" s="112">
        <f t="shared" si="37"/>
        <v>0</v>
      </c>
    </row>
    <row r="230" spans="1:14" customFormat="1" ht="25.5" customHeight="1" x14ac:dyDescent="0.25">
      <c r="A230" s="109">
        <v>451</v>
      </c>
      <c r="B230" s="105" t="s">
        <v>559</v>
      </c>
      <c r="C230" s="100">
        <v>0</v>
      </c>
      <c r="D230" s="100">
        <v>0</v>
      </c>
      <c r="E230" s="100">
        <v>0</v>
      </c>
      <c r="F230" s="100">
        <v>0</v>
      </c>
      <c r="G230" s="100">
        <v>0</v>
      </c>
      <c r="H230" s="100">
        <v>0</v>
      </c>
      <c r="I230" s="100">
        <v>0</v>
      </c>
      <c r="J230" s="100">
        <v>0</v>
      </c>
      <c r="K230" s="100">
        <v>0</v>
      </c>
      <c r="L230" s="100">
        <v>0</v>
      </c>
      <c r="M230" s="98">
        <f t="shared" si="33"/>
        <v>0</v>
      </c>
      <c r="N230" s="108"/>
    </row>
    <row r="231" spans="1:14" customFormat="1" ht="25.5" customHeight="1" x14ac:dyDescent="0.25">
      <c r="A231" s="109">
        <v>452</v>
      </c>
      <c r="B231" s="105" t="s">
        <v>560</v>
      </c>
      <c r="C231" s="100">
        <v>0</v>
      </c>
      <c r="D231" s="256">
        <v>0</v>
      </c>
      <c r="E231" s="100">
        <v>0</v>
      </c>
      <c r="F231" s="100">
        <v>0</v>
      </c>
      <c r="G231" s="100">
        <v>0</v>
      </c>
      <c r="H231" s="100">
        <v>0</v>
      </c>
      <c r="I231" s="100">
        <v>0</v>
      </c>
      <c r="J231" s="100">
        <v>0</v>
      </c>
      <c r="K231" s="100">
        <v>0</v>
      </c>
      <c r="L231" s="100">
        <v>0</v>
      </c>
      <c r="M231" s="98">
        <f t="shared" si="33"/>
        <v>0</v>
      </c>
      <c r="N231" s="108"/>
    </row>
    <row r="232" spans="1:14" customFormat="1" ht="25.5" customHeight="1" x14ac:dyDescent="0.25">
      <c r="A232" s="109">
        <v>459</v>
      </c>
      <c r="B232" s="105" t="s">
        <v>561</v>
      </c>
      <c r="C232" s="100">
        <v>0</v>
      </c>
      <c r="D232" s="100">
        <v>0</v>
      </c>
      <c r="E232" s="100">
        <v>0</v>
      </c>
      <c r="F232" s="100">
        <v>0</v>
      </c>
      <c r="G232" s="100">
        <v>0</v>
      </c>
      <c r="H232" s="100">
        <v>0</v>
      </c>
      <c r="I232" s="100">
        <v>0</v>
      </c>
      <c r="J232" s="100">
        <v>0</v>
      </c>
      <c r="K232" s="100">
        <v>0</v>
      </c>
      <c r="L232" s="100">
        <v>0</v>
      </c>
      <c r="M232" s="98">
        <f t="shared" si="33"/>
        <v>0</v>
      </c>
      <c r="N232" s="108"/>
    </row>
    <row r="233" spans="1:14" customFormat="1" ht="35.25" customHeight="1" x14ac:dyDescent="0.25">
      <c r="A233" s="102">
        <v>4600</v>
      </c>
      <c r="B233" s="82" t="s">
        <v>562</v>
      </c>
      <c r="C233" s="97">
        <f t="shared" ref="C233:N233" si="38">SUM(C234:C239)</f>
        <v>0</v>
      </c>
      <c r="D233" s="97">
        <f>SUM(D234:D239)</f>
        <v>0</v>
      </c>
      <c r="E233" s="97">
        <f t="shared" si="38"/>
        <v>0</v>
      </c>
      <c r="F233" s="97">
        <f t="shared" si="38"/>
        <v>0</v>
      </c>
      <c r="G233" s="97">
        <f t="shared" si="38"/>
        <v>0</v>
      </c>
      <c r="H233" s="97">
        <f t="shared" si="38"/>
        <v>0</v>
      </c>
      <c r="I233" s="97">
        <f t="shared" si="38"/>
        <v>0</v>
      </c>
      <c r="J233" s="97">
        <f t="shared" si="38"/>
        <v>0</v>
      </c>
      <c r="K233" s="97">
        <f t="shared" si="38"/>
        <v>0</v>
      </c>
      <c r="L233" s="97">
        <f t="shared" si="38"/>
        <v>0</v>
      </c>
      <c r="M233" s="97">
        <f t="shared" si="33"/>
        <v>0</v>
      </c>
      <c r="N233" s="112">
        <f t="shared" si="38"/>
        <v>0</v>
      </c>
    </row>
    <row r="234" spans="1:14" customFormat="1" ht="25.5" customHeight="1" x14ac:dyDescent="0.25">
      <c r="A234" s="109">
        <v>461</v>
      </c>
      <c r="B234" s="105" t="s">
        <v>563</v>
      </c>
      <c r="C234" s="100">
        <v>0</v>
      </c>
      <c r="D234" s="100">
        <v>0</v>
      </c>
      <c r="E234" s="100">
        <v>0</v>
      </c>
      <c r="F234" s="100">
        <v>0</v>
      </c>
      <c r="G234" s="100">
        <v>0</v>
      </c>
      <c r="H234" s="100">
        <v>0</v>
      </c>
      <c r="I234" s="100">
        <v>0</v>
      </c>
      <c r="J234" s="100">
        <v>0</v>
      </c>
      <c r="K234" s="100">
        <v>0</v>
      </c>
      <c r="L234" s="100">
        <v>0</v>
      </c>
      <c r="M234" s="98">
        <f t="shared" si="33"/>
        <v>0</v>
      </c>
      <c r="N234" s="108"/>
    </row>
    <row r="235" spans="1:14" customFormat="1" ht="25.5" customHeight="1" x14ac:dyDescent="0.25">
      <c r="A235" s="109">
        <v>462</v>
      </c>
      <c r="B235" s="105" t="s">
        <v>564</v>
      </c>
      <c r="C235" s="100">
        <v>0</v>
      </c>
      <c r="D235" s="100">
        <v>0</v>
      </c>
      <c r="E235" s="100">
        <v>0</v>
      </c>
      <c r="F235" s="100">
        <v>0</v>
      </c>
      <c r="G235" s="100">
        <v>0</v>
      </c>
      <c r="H235" s="100">
        <v>0</v>
      </c>
      <c r="I235" s="100">
        <v>0</v>
      </c>
      <c r="J235" s="100">
        <v>0</v>
      </c>
      <c r="K235" s="100">
        <v>0</v>
      </c>
      <c r="L235" s="100">
        <v>0</v>
      </c>
      <c r="M235" s="98">
        <f t="shared" si="33"/>
        <v>0</v>
      </c>
      <c r="N235" s="108"/>
    </row>
    <row r="236" spans="1:14" customFormat="1" ht="25.5" customHeight="1" x14ac:dyDescent="0.25">
      <c r="A236" s="109">
        <v>463</v>
      </c>
      <c r="B236" s="105" t="s">
        <v>565</v>
      </c>
      <c r="C236" s="100">
        <v>0</v>
      </c>
      <c r="D236" s="100">
        <v>0</v>
      </c>
      <c r="E236" s="100">
        <v>0</v>
      </c>
      <c r="F236" s="100">
        <v>0</v>
      </c>
      <c r="G236" s="100">
        <v>0</v>
      </c>
      <c r="H236" s="100">
        <v>0</v>
      </c>
      <c r="I236" s="100">
        <v>0</v>
      </c>
      <c r="J236" s="100">
        <v>0</v>
      </c>
      <c r="K236" s="100">
        <v>0</v>
      </c>
      <c r="L236" s="100">
        <v>0</v>
      </c>
      <c r="M236" s="98">
        <f t="shared" si="33"/>
        <v>0</v>
      </c>
      <c r="N236" s="108"/>
    </row>
    <row r="237" spans="1:14" customFormat="1" ht="31.5" customHeight="1" x14ac:dyDescent="0.25">
      <c r="A237" s="109">
        <v>464</v>
      </c>
      <c r="B237" s="105" t="s">
        <v>566</v>
      </c>
      <c r="C237" s="100">
        <v>0</v>
      </c>
      <c r="D237" s="100">
        <v>0</v>
      </c>
      <c r="E237" s="100">
        <v>0</v>
      </c>
      <c r="F237" s="100">
        <v>0</v>
      </c>
      <c r="G237" s="100">
        <v>0</v>
      </c>
      <c r="H237" s="100">
        <v>0</v>
      </c>
      <c r="I237" s="100">
        <v>0</v>
      </c>
      <c r="J237" s="100">
        <v>0</v>
      </c>
      <c r="K237" s="100">
        <v>0</v>
      </c>
      <c r="L237" s="100">
        <v>0</v>
      </c>
      <c r="M237" s="98">
        <f t="shared" si="33"/>
        <v>0</v>
      </c>
      <c r="N237" s="108"/>
    </row>
    <row r="238" spans="1:14" customFormat="1" ht="35.25" customHeight="1" x14ac:dyDescent="0.25">
      <c r="A238" s="109">
        <v>465</v>
      </c>
      <c r="B238" s="105" t="s">
        <v>567</v>
      </c>
      <c r="C238" s="100">
        <v>0</v>
      </c>
      <c r="D238" s="100">
        <v>0</v>
      </c>
      <c r="E238" s="100">
        <v>0</v>
      </c>
      <c r="F238" s="100">
        <v>0</v>
      </c>
      <c r="G238" s="100">
        <v>0</v>
      </c>
      <c r="H238" s="100">
        <v>0</v>
      </c>
      <c r="I238" s="100">
        <v>0</v>
      </c>
      <c r="J238" s="100">
        <v>0</v>
      </c>
      <c r="K238" s="100">
        <v>0</v>
      </c>
      <c r="L238" s="100">
        <v>0</v>
      </c>
      <c r="M238" s="98">
        <f t="shared" si="33"/>
        <v>0</v>
      </c>
      <c r="N238" s="108"/>
    </row>
    <row r="239" spans="1:14" customFormat="1" ht="31.5" customHeight="1" x14ac:dyDescent="0.25">
      <c r="A239" s="109">
        <v>466</v>
      </c>
      <c r="B239" s="105" t="s">
        <v>568</v>
      </c>
      <c r="C239" s="100">
        <v>0</v>
      </c>
      <c r="D239" s="100">
        <v>0</v>
      </c>
      <c r="E239" s="100">
        <v>0</v>
      </c>
      <c r="F239" s="100">
        <v>0</v>
      </c>
      <c r="G239" s="100">
        <v>0</v>
      </c>
      <c r="H239" s="100">
        <v>0</v>
      </c>
      <c r="I239" s="100">
        <v>0</v>
      </c>
      <c r="J239" s="100">
        <v>0</v>
      </c>
      <c r="K239" s="100">
        <v>0</v>
      </c>
      <c r="L239" s="100">
        <v>0</v>
      </c>
      <c r="M239" s="98">
        <f t="shared" si="33"/>
        <v>0</v>
      </c>
      <c r="N239" s="108"/>
    </row>
    <row r="240" spans="1:14" customFormat="1" ht="25.5" customHeight="1" x14ac:dyDescent="0.25">
      <c r="A240" s="102">
        <v>4700</v>
      </c>
      <c r="B240" s="103" t="s">
        <v>569</v>
      </c>
      <c r="C240" s="97">
        <f t="shared" ref="C240:N240" si="39">SUM(C241)</f>
        <v>0</v>
      </c>
      <c r="D240" s="97">
        <f t="shared" si="39"/>
        <v>0</v>
      </c>
      <c r="E240" s="97">
        <f t="shared" si="39"/>
        <v>0</v>
      </c>
      <c r="F240" s="97">
        <f t="shared" si="39"/>
        <v>0</v>
      </c>
      <c r="G240" s="97">
        <f t="shared" si="39"/>
        <v>0</v>
      </c>
      <c r="H240" s="97">
        <f t="shared" si="39"/>
        <v>0</v>
      </c>
      <c r="I240" s="97">
        <f t="shared" si="39"/>
        <v>0</v>
      </c>
      <c r="J240" s="97">
        <f t="shared" si="39"/>
        <v>0</v>
      </c>
      <c r="K240" s="97">
        <f t="shared" si="39"/>
        <v>0</v>
      </c>
      <c r="L240" s="97">
        <f t="shared" si="39"/>
        <v>0</v>
      </c>
      <c r="M240" s="97">
        <f t="shared" si="33"/>
        <v>0</v>
      </c>
      <c r="N240" s="117">
        <f t="shared" si="39"/>
        <v>0</v>
      </c>
    </row>
    <row r="241" spans="1:14" customFormat="1" ht="31.5" customHeight="1" x14ac:dyDescent="0.25">
      <c r="A241" s="109">
        <v>471</v>
      </c>
      <c r="B241" s="105" t="s">
        <v>570</v>
      </c>
      <c r="C241" s="99">
        <v>0</v>
      </c>
      <c r="D241" s="99">
        <v>0</v>
      </c>
      <c r="E241" s="99">
        <v>0</v>
      </c>
      <c r="F241" s="99">
        <v>0</v>
      </c>
      <c r="G241" s="99">
        <v>0</v>
      </c>
      <c r="H241" s="99">
        <v>0</v>
      </c>
      <c r="I241" s="99">
        <v>0</v>
      </c>
      <c r="J241" s="99">
        <v>0</v>
      </c>
      <c r="K241" s="99">
        <v>0</v>
      </c>
      <c r="L241" s="99">
        <v>0</v>
      </c>
      <c r="M241" s="98">
        <f t="shared" si="33"/>
        <v>0</v>
      </c>
      <c r="N241" s="108"/>
    </row>
    <row r="242" spans="1:14" customFormat="1" ht="25.5" customHeight="1" x14ac:dyDescent="0.25">
      <c r="A242" s="102">
        <v>4800</v>
      </c>
      <c r="B242" s="103" t="s">
        <v>571</v>
      </c>
      <c r="C242" s="97">
        <f t="shared" ref="C242:N242" si="40">SUM(C243:C247)</f>
        <v>0</v>
      </c>
      <c r="D242" s="97">
        <f>SUM(D243:D247)</f>
        <v>0</v>
      </c>
      <c r="E242" s="97">
        <f t="shared" si="40"/>
        <v>0</v>
      </c>
      <c r="F242" s="97">
        <f t="shared" si="40"/>
        <v>0</v>
      </c>
      <c r="G242" s="97">
        <f t="shared" si="40"/>
        <v>0</v>
      </c>
      <c r="H242" s="97">
        <f t="shared" si="40"/>
        <v>0</v>
      </c>
      <c r="I242" s="97">
        <f t="shared" si="40"/>
        <v>0</v>
      </c>
      <c r="J242" s="97">
        <f t="shared" si="40"/>
        <v>0</v>
      </c>
      <c r="K242" s="97">
        <f t="shared" si="40"/>
        <v>0</v>
      </c>
      <c r="L242" s="97">
        <f t="shared" si="40"/>
        <v>0</v>
      </c>
      <c r="M242" s="97">
        <f t="shared" si="33"/>
        <v>0</v>
      </c>
      <c r="N242" s="117">
        <f t="shared" si="40"/>
        <v>0</v>
      </c>
    </row>
    <row r="243" spans="1:14" customFormat="1" ht="31.5" customHeight="1" x14ac:dyDescent="0.25">
      <c r="A243" s="109">
        <v>481</v>
      </c>
      <c r="B243" s="105" t="s">
        <v>572</v>
      </c>
      <c r="C243" s="100">
        <v>0</v>
      </c>
      <c r="D243" s="100">
        <v>0</v>
      </c>
      <c r="E243" s="100">
        <v>0</v>
      </c>
      <c r="F243" s="100">
        <v>0</v>
      </c>
      <c r="G243" s="100">
        <v>0</v>
      </c>
      <c r="H243" s="100">
        <v>0</v>
      </c>
      <c r="I243" s="100">
        <v>0</v>
      </c>
      <c r="J243" s="100">
        <v>0</v>
      </c>
      <c r="K243" s="100">
        <v>0</v>
      </c>
      <c r="L243" s="100">
        <v>0</v>
      </c>
      <c r="M243" s="98">
        <f t="shared" si="33"/>
        <v>0</v>
      </c>
      <c r="N243" s="118"/>
    </row>
    <row r="244" spans="1:14" customFormat="1" ht="31.5" customHeight="1" x14ac:dyDescent="0.25">
      <c r="A244" s="109">
        <v>482</v>
      </c>
      <c r="B244" s="105" t="s">
        <v>573</v>
      </c>
      <c r="C244" s="100">
        <v>0</v>
      </c>
      <c r="D244" s="100">
        <v>0</v>
      </c>
      <c r="E244" s="100">
        <v>0</v>
      </c>
      <c r="F244" s="100">
        <v>0</v>
      </c>
      <c r="G244" s="100">
        <v>0</v>
      </c>
      <c r="H244" s="100">
        <v>0</v>
      </c>
      <c r="I244" s="100">
        <v>0</v>
      </c>
      <c r="J244" s="100">
        <v>0</v>
      </c>
      <c r="K244" s="100">
        <v>0</v>
      </c>
      <c r="L244" s="100">
        <v>0</v>
      </c>
      <c r="M244" s="98">
        <f t="shared" si="33"/>
        <v>0</v>
      </c>
      <c r="N244" s="108"/>
    </row>
    <row r="245" spans="1:14" customFormat="1" ht="31.5" customHeight="1" x14ac:dyDescent="0.25">
      <c r="A245" s="109">
        <v>483</v>
      </c>
      <c r="B245" s="105" t="s">
        <v>574</v>
      </c>
      <c r="C245" s="100">
        <v>0</v>
      </c>
      <c r="D245" s="100">
        <v>0</v>
      </c>
      <c r="E245" s="100">
        <v>0</v>
      </c>
      <c r="F245" s="100">
        <v>0</v>
      </c>
      <c r="G245" s="100">
        <v>0</v>
      </c>
      <c r="H245" s="100">
        <v>0</v>
      </c>
      <c r="I245" s="100">
        <v>0</v>
      </c>
      <c r="J245" s="100">
        <v>0</v>
      </c>
      <c r="K245" s="100">
        <v>0</v>
      </c>
      <c r="L245" s="100">
        <v>0</v>
      </c>
      <c r="M245" s="98">
        <f t="shared" si="33"/>
        <v>0</v>
      </c>
      <c r="N245" s="118"/>
    </row>
    <row r="246" spans="1:14" customFormat="1" ht="31.5" customHeight="1" x14ac:dyDescent="0.25">
      <c r="A246" s="109">
        <v>484</v>
      </c>
      <c r="B246" s="105" t="s">
        <v>575</v>
      </c>
      <c r="C246" s="100">
        <v>0</v>
      </c>
      <c r="D246" s="100">
        <v>0</v>
      </c>
      <c r="E246" s="100">
        <v>0</v>
      </c>
      <c r="F246" s="100">
        <v>0</v>
      </c>
      <c r="G246" s="100">
        <v>0</v>
      </c>
      <c r="H246" s="100">
        <v>0</v>
      </c>
      <c r="I246" s="100">
        <v>0</v>
      </c>
      <c r="J246" s="100">
        <v>0</v>
      </c>
      <c r="K246" s="100">
        <v>0</v>
      </c>
      <c r="L246" s="100">
        <v>0</v>
      </c>
      <c r="M246" s="98">
        <f t="shared" si="33"/>
        <v>0</v>
      </c>
      <c r="N246" s="118"/>
    </row>
    <row r="247" spans="1:14" customFormat="1" ht="31.5" customHeight="1" x14ac:dyDescent="0.25">
      <c r="A247" s="109">
        <v>485</v>
      </c>
      <c r="B247" s="105" t="s">
        <v>576</v>
      </c>
      <c r="C247" s="100">
        <v>0</v>
      </c>
      <c r="D247" s="100">
        <v>0</v>
      </c>
      <c r="E247" s="100">
        <v>0</v>
      </c>
      <c r="F247" s="100">
        <v>0</v>
      </c>
      <c r="G247" s="100">
        <v>0</v>
      </c>
      <c r="H247" s="100">
        <v>0</v>
      </c>
      <c r="I247" s="100">
        <v>0</v>
      </c>
      <c r="J247" s="100">
        <v>0</v>
      </c>
      <c r="K247" s="100">
        <v>0</v>
      </c>
      <c r="L247" s="100">
        <v>0</v>
      </c>
      <c r="M247" s="98">
        <f t="shared" si="33"/>
        <v>0</v>
      </c>
      <c r="N247" s="118"/>
    </row>
    <row r="248" spans="1:14" customFormat="1" ht="25.5" customHeight="1" x14ac:dyDescent="0.25">
      <c r="A248" s="102">
        <v>4900</v>
      </c>
      <c r="B248" s="103" t="s">
        <v>577</v>
      </c>
      <c r="C248" s="97">
        <f t="shared" ref="C248:L248" si="41">SUM(C249:C251)</f>
        <v>0</v>
      </c>
      <c r="D248" s="97">
        <f>SUM(D249:D251)</f>
        <v>0</v>
      </c>
      <c r="E248" s="97">
        <f t="shared" si="41"/>
        <v>0</v>
      </c>
      <c r="F248" s="97">
        <f t="shared" si="41"/>
        <v>0</v>
      </c>
      <c r="G248" s="97">
        <f t="shared" si="41"/>
        <v>0</v>
      </c>
      <c r="H248" s="97">
        <f t="shared" si="41"/>
        <v>0</v>
      </c>
      <c r="I248" s="97">
        <f t="shared" si="41"/>
        <v>0</v>
      </c>
      <c r="J248" s="97">
        <f t="shared" si="41"/>
        <v>0</v>
      </c>
      <c r="K248" s="97">
        <f t="shared" si="41"/>
        <v>0</v>
      </c>
      <c r="L248" s="97">
        <f t="shared" si="41"/>
        <v>0</v>
      </c>
      <c r="M248" s="97">
        <f t="shared" si="33"/>
        <v>0</v>
      </c>
      <c r="N248" s="111"/>
    </row>
    <row r="249" spans="1:14" customFormat="1" ht="25.5" customHeight="1" x14ac:dyDescent="0.25">
      <c r="A249" s="119">
        <v>491</v>
      </c>
      <c r="B249" s="105" t="s">
        <v>578</v>
      </c>
      <c r="C249" s="99">
        <v>0</v>
      </c>
      <c r="D249" s="99">
        <v>0</v>
      </c>
      <c r="E249" s="99">
        <v>0</v>
      </c>
      <c r="F249" s="99">
        <v>0</v>
      </c>
      <c r="G249" s="99">
        <v>0</v>
      </c>
      <c r="H249" s="99">
        <v>0</v>
      </c>
      <c r="I249" s="99">
        <v>0</v>
      </c>
      <c r="J249" s="99">
        <v>0</v>
      </c>
      <c r="K249" s="99">
        <v>0</v>
      </c>
      <c r="L249" s="99">
        <v>0</v>
      </c>
      <c r="M249" s="98">
        <f t="shared" si="33"/>
        <v>0</v>
      </c>
      <c r="N249" s="108"/>
    </row>
    <row r="250" spans="1:14" customFormat="1" ht="25.5" customHeight="1" x14ac:dyDescent="0.25">
      <c r="A250" s="119">
        <v>492</v>
      </c>
      <c r="B250" s="105" t="s">
        <v>579</v>
      </c>
      <c r="C250" s="99">
        <v>0</v>
      </c>
      <c r="D250" s="99">
        <v>0</v>
      </c>
      <c r="E250" s="99">
        <v>0</v>
      </c>
      <c r="F250" s="99">
        <v>0</v>
      </c>
      <c r="G250" s="99">
        <v>0</v>
      </c>
      <c r="H250" s="99">
        <v>0</v>
      </c>
      <c r="I250" s="99">
        <v>0</v>
      </c>
      <c r="J250" s="99">
        <v>0</v>
      </c>
      <c r="K250" s="99">
        <v>0</v>
      </c>
      <c r="L250" s="99">
        <v>0</v>
      </c>
      <c r="M250" s="98">
        <f t="shared" si="33"/>
        <v>0</v>
      </c>
      <c r="N250" s="108"/>
    </row>
    <row r="251" spans="1:14" customFormat="1" ht="25.5" customHeight="1" x14ac:dyDescent="0.25">
      <c r="A251" s="119">
        <v>493</v>
      </c>
      <c r="B251" s="105" t="s">
        <v>580</v>
      </c>
      <c r="C251" s="99">
        <v>0</v>
      </c>
      <c r="D251" s="99">
        <v>0</v>
      </c>
      <c r="E251" s="99">
        <v>0</v>
      </c>
      <c r="F251" s="99">
        <v>0</v>
      </c>
      <c r="G251" s="99">
        <v>0</v>
      </c>
      <c r="H251" s="99">
        <v>0</v>
      </c>
      <c r="I251" s="99">
        <v>0</v>
      </c>
      <c r="J251" s="99">
        <v>0</v>
      </c>
      <c r="K251" s="99">
        <v>0</v>
      </c>
      <c r="L251" s="99">
        <v>0</v>
      </c>
      <c r="M251" s="98">
        <f t="shared" si="33"/>
        <v>0</v>
      </c>
      <c r="N251" s="108"/>
    </row>
    <row r="252" spans="1:14" customFormat="1" ht="25.5" customHeight="1" x14ac:dyDescent="0.25">
      <c r="A252" s="245">
        <v>5000</v>
      </c>
      <c r="B252" s="246" t="s">
        <v>581</v>
      </c>
      <c r="C252" s="244">
        <f t="shared" ref="C252:N252" si="42">C253+C260+C265+C268+C275+C277+C286+C296+C301</f>
        <v>0</v>
      </c>
      <c r="D252" s="244">
        <f>D253+D260+D265+D268+D275+D277+D286+D296+D301</f>
        <v>104500</v>
      </c>
      <c r="E252" s="244">
        <f t="shared" si="42"/>
        <v>0</v>
      </c>
      <c r="F252" s="244">
        <f t="shared" si="42"/>
        <v>0</v>
      </c>
      <c r="G252" s="244">
        <f t="shared" si="42"/>
        <v>0</v>
      </c>
      <c r="H252" s="244">
        <f t="shared" si="42"/>
        <v>0</v>
      </c>
      <c r="I252" s="244">
        <f t="shared" si="42"/>
        <v>0</v>
      </c>
      <c r="J252" s="244">
        <f t="shared" si="42"/>
        <v>0</v>
      </c>
      <c r="K252" s="244">
        <f t="shared" si="42"/>
        <v>0</v>
      </c>
      <c r="L252" s="244">
        <f t="shared" si="42"/>
        <v>0</v>
      </c>
      <c r="M252" s="244">
        <f t="shared" si="33"/>
        <v>104500</v>
      </c>
      <c r="N252" s="114">
        <f t="shared" si="42"/>
        <v>0</v>
      </c>
    </row>
    <row r="253" spans="1:14" customFormat="1" ht="25.5" customHeight="1" x14ac:dyDescent="0.25">
      <c r="A253" s="102">
        <v>5100</v>
      </c>
      <c r="B253" s="103" t="s">
        <v>582</v>
      </c>
      <c r="C253" s="97">
        <f>SUM(C254:C259)</f>
        <v>0</v>
      </c>
      <c r="D253" s="97">
        <f>SUM(D254:D259)</f>
        <v>35500</v>
      </c>
      <c r="E253" s="97">
        <f t="shared" ref="E253:N253" si="43">SUM(E254:E259)</f>
        <v>0</v>
      </c>
      <c r="F253" s="97">
        <f t="shared" si="43"/>
        <v>0</v>
      </c>
      <c r="G253" s="97">
        <f t="shared" si="43"/>
        <v>0</v>
      </c>
      <c r="H253" s="97">
        <f t="shared" si="43"/>
        <v>0</v>
      </c>
      <c r="I253" s="97">
        <f t="shared" si="43"/>
        <v>0</v>
      </c>
      <c r="J253" s="97">
        <f t="shared" si="43"/>
        <v>0</v>
      </c>
      <c r="K253" s="97">
        <f t="shared" si="43"/>
        <v>0</v>
      </c>
      <c r="L253" s="97">
        <f t="shared" si="43"/>
        <v>0</v>
      </c>
      <c r="M253" s="97">
        <f t="shared" si="33"/>
        <v>35500</v>
      </c>
      <c r="N253" s="112">
        <f t="shared" si="43"/>
        <v>0</v>
      </c>
    </row>
    <row r="254" spans="1:14" customFormat="1" ht="25.5" customHeight="1" x14ac:dyDescent="0.25">
      <c r="A254" s="109">
        <v>511</v>
      </c>
      <c r="B254" s="105" t="s">
        <v>583</v>
      </c>
      <c r="C254" s="100">
        <v>0</v>
      </c>
      <c r="D254" s="100">
        <v>3500</v>
      </c>
      <c r="E254" s="100">
        <v>0</v>
      </c>
      <c r="F254" s="100">
        <v>0</v>
      </c>
      <c r="G254" s="100">
        <v>0</v>
      </c>
      <c r="H254" s="100">
        <v>0</v>
      </c>
      <c r="I254" s="100">
        <v>0</v>
      </c>
      <c r="J254" s="100">
        <v>0</v>
      </c>
      <c r="K254" s="100">
        <v>0</v>
      </c>
      <c r="L254" s="100">
        <v>0</v>
      </c>
      <c r="M254" s="98">
        <f t="shared" si="33"/>
        <v>3500</v>
      </c>
      <c r="N254" s="108"/>
    </row>
    <row r="255" spans="1:14" customFormat="1" ht="25.5" customHeight="1" x14ac:dyDescent="0.25">
      <c r="A255" s="109">
        <v>512</v>
      </c>
      <c r="B255" s="105" t="s">
        <v>584</v>
      </c>
      <c r="C255" s="100">
        <v>0</v>
      </c>
      <c r="D255" s="100">
        <v>0</v>
      </c>
      <c r="E255" s="100">
        <v>0</v>
      </c>
      <c r="F255" s="100">
        <v>0</v>
      </c>
      <c r="G255" s="100">
        <v>0</v>
      </c>
      <c r="H255" s="100">
        <v>0</v>
      </c>
      <c r="I255" s="100">
        <v>0</v>
      </c>
      <c r="J255" s="100">
        <v>0</v>
      </c>
      <c r="K255" s="100">
        <v>0</v>
      </c>
      <c r="L255" s="100">
        <v>0</v>
      </c>
      <c r="M255" s="98">
        <f t="shared" si="33"/>
        <v>0</v>
      </c>
      <c r="N255" s="108"/>
    </row>
    <row r="256" spans="1:14" customFormat="1" ht="25.5" customHeight="1" x14ac:dyDescent="0.25">
      <c r="A256" s="109">
        <v>513</v>
      </c>
      <c r="B256" s="105" t="s">
        <v>585</v>
      </c>
      <c r="C256" s="100">
        <v>0</v>
      </c>
      <c r="D256" s="100">
        <v>0</v>
      </c>
      <c r="E256" s="100">
        <v>0</v>
      </c>
      <c r="F256" s="100">
        <v>0</v>
      </c>
      <c r="G256" s="100">
        <v>0</v>
      </c>
      <c r="H256" s="100">
        <v>0</v>
      </c>
      <c r="I256" s="100">
        <v>0</v>
      </c>
      <c r="J256" s="100">
        <v>0</v>
      </c>
      <c r="K256" s="100">
        <v>0</v>
      </c>
      <c r="L256" s="100">
        <v>0</v>
      </c>
      <c r="M256" s="98">
        <f t="shared" si="33"/>
        <v>0</v>
      </c>
      <c r="N256" s="108"/>
    </row>
    <row r="257" spans="1:14" customFormat="1" ht="25.5" customHeight="1" x14ac:dyDescent="0.25">
      <c r="A257" s="109">
        <v>514</v>
      </c>
      <c r="B257" s="105" t="s">
        <v>586</v>
      </c>
      <c r="C257" s="100">
        <v>0</v>
      </c>
      <c r="D257" s="100">
        <v>0</v>
      </c>
      <c r="E257" s="100">
        <v>0</v>
      </c>
      <c r="F257" s="100">
        <v>0</v>
      </c>
      <c r="G257" s="100">
        <v>0</v>
      </c>
      <c r="H257" s="100">
        <v>0</v>
      </c>
      <c r="I257" s="100">
        <v>0</v>
      </c>
      <c r="J257" s="100">
        <v>0</v>
      </c>
      <c r="K257" s="100">
        <v>0</v>
      </c>
      <c r="L257" s="100">
        <v>0</v>
      </c>
      <c r="M257" s="98">
        <f t="shared" si="33"/>
        <v>0</v>
      </c>
      <c r="N257" s="108"/>
    </row>
    <row r="258" spans="1:14" customFormat="1" ht="25.5" customHeight="1" x14ac:dyDescent="0.25">
      <c r="A258" s="109">
        <v>515</v>
      </c>
      <c r="B258" s="105" t="s">
        <v>587</v>
      </c>
      <c r="C258" s="100">
        <v>0</v>
      </c>
      <c r="D258" s="100">
        <v>32000</v>
      </c>
      <c r="E258" s="100">
        <v>0</v>
      </c>
      <c r="F258" s="100">
        <v>0</v>
      </c>
      <c r="G258" s="100">
        <v>0</v>
      </c>
      <c r="H258" s="100">
        <v>0</v>
      </c>
      <c r="I258" s="100">
        <v>0</v>
      </c>
      <c r="J258" s="100">
        <v>0</v>
      </c>
      <c r="K258" s="100">
        <v>0</v>
      </c>
      <c r="L258" s="100">
        <v>0</v>
      </c>
      <c r="M258" s="98">
        <f t="shared" si="33"/>
        <v>32000</v>
      </c>
      <c r="N258" s="108"/>
    </row>
    <row r="259" spans="1:14" customFormat="1" ht="25.5" customHeight="1" x14ac:dyDescent="0.25">
      <c r="A259" s="109">
        <v>519</v>
      </c>
      <c r="B259" s="105" t="s">
        <v>588</v>
      </c>
      <c r="C259" s="100">
        <v>0</v>
      </c>
      <c r="D259" s="100">
        <v>0</v>
      </c>
      <c r="E259" s="100">
        <v>0</v>
      </c>
      <c r="F259" s="100">
        <v>0</v>
      </c>
      <c r="G259" s="100">
        <v>0</v>
      </c>
      <c r="H259" s="100">
        <v>0</v>
      </c>
      <c r="I259" s="100">
        <v>0</v>
      </c>
      <c r="J259" s="100">
        <v>0</v>
      </c>
      <c r="K259" s="100">
        <v>0</v>
      </c>
      <c r="L259" s="100">
        <v>0</v>
      </c>
      <c r="M259" s="98">
        <f t="shared" si="33"/>
        <v>0</v>
      </c>
      <c r="N259" s="108"/>
    </row>
    <row r="260" spans="1:14" customFormat="1" ht="25.5" customHeight="1" x14ac:dyDescent="0.25">
      <c r="A260" s="102">
        <v>5200</v>
      </c>
      <c r="B260" s="103" t="s">
        <v>589</v>
      </c>
      <c r="C260" s="97">
        <f t="shared" ref="C260:N260" si="44">SUM(C261:C264)</f>
        <v>0</v>
      </c>
      <c r="D260" s="97">
        <f>SUM(D261:D264)</f>
        <v>8000</v>
      </c>
      <c r="E260" s="97">
        <f t="shared" si="44"/>
        <v>0</v>
      </c>
      <c r="F260" s="97">
        <f t="shared" si="44"/>
        <v>0</v>
      </c>
      <c r="G260" s="97">
        <f t="shared" si="44"/>
        <v>0</v>
      </c>
      <c r="H260" s="97">
        <f t="shared" si="44"/>
        <v>0</v>
      </c>
      <c r="I260" s="97">
        <f t="shared" si="44"/>
        <v>0</v>
      </c>
      <c r="J260" s="97">
        <f t="shared" si="44"/>
        <v>0</v>
      </c>
      <c r="K260" s="97">
        <f t="shared" si="44"/>
        <v>0</v>
      </c>
      <c r="L260" s="97">
        <f t="shared" si="44"/>
        <v>0</v>
      </c>
      <c r="M260" s="97">
        <f t="shared" si="33"/>
        <v>8000</v>
      </c>
      <c r="N260" s="112">
        <f t="shared" si="44"/>
        <v>0</v>
      </c>
    </row>
    <row r="261" spans="1:14" customFormat="1" ht="25.5" customHeight="1" x14ac:dyDescent="0.25">
      <c r="A261" s="109">
        <v>521</v>
      </c>
      <c r="B261" s="105" t="s">
        <v>590</v>
      </c>
      <c r="C261" s="100">
        <v>0</v>
      </c>
      <c r="D261" s="100">
        <v>0</v>
      </c>
      <c r="E261" s="100">
        <v>0</v>
      </c>
      <c r="F261" s="100">
        <v>0</v>
      </c>
      <c r="G261" s="100">
        <v>0</v>
      </c>
      <c r="H261" s="100">
        <v>0</v>
      </c>
      <c r="I261" s="100">
        <v>0</v>
      </c>
      <c r="J261" s="100">
        <v>0</v>
      </c>
      <c r="K261" s="100">
        <v>0</v>
      </c>
      <c r="L261" s="100">
        <v>0</v>
      </c>
      <c r="M261" s="98">
        <f t="shared" si="33"/>
        <v>0</v>
      </c>
      <c r="N261" s="108"/>
    </row>
    <row r="262" spans="1:14" customFormat="1" ht="25.5" customHeight="1" x14ac:dyDescent="0.25">
      <c r="A262" s="109">
        <v>522</v>
      </c>
      <c r="B262" s="105" t="s">
        <v>591</v>
      </c>
      <c r="C262" s="100">
        <v>0</v>
      </c>
      <c r="D262" s="100">
        <v>0</v>
      </c>
      <c r="E262" s="100">
        <v>0</v>
      </c>
      <c r="F262" s="100">
        <v>0</v>
      </c>
      <c r="G262" s="100">
        <v>0</v>
      </c>
      <c r="H262" s="100">
        <v>0</v>
      </c>
      <c r="I262" s="100">
        <v>0</v>
      </c>
      <c r="J262" s="100">
        <v>0</v>
      </c>
      <c r="K262" s="100">
        <v>0</v>
      </c>
      <c r="L262" s="100">
        <v>0</v>
      </c>
      <c r="M262" s="98">
        <f t="shared" si="33"/>
        <v>0</v>
      </c>
      <c r="N262" s="108"/>
    </row>
    <row r="263" spans="1:14" customFormat="1" ht="25.5" customHeight="1" x14ac:dyDescent="0.25">
      <c r="A263" s="109">
        <v>523</v>
      </c>
      <c r="B263" s="105" t="s">
        <v>592</v>
      </c>
      <c r="C263" s="100">
        <v>0</v>
      </c>
      <c r="D263" s="100">
        <v>8000</v>
      </c>
      <c r="E263" s="100">
        <v>0</v>
      </c>
      <c r="F263" s="100">
        <v>0</v>
      </c>
      <c r="G263" s="100">
        <v>0</v>
      </c>
      <c r="H263" s="100">
        <v>0</v>
      </c>
      <c r="I263" s="100">
        <v>0</v>
      </c>
      <c r="J263" s="100">
        <v>0</v>
      </c>
      <c r="K263" s="100">
        <v>0</v>
      </c>
      <c r="L263" s="100">
        <v>0</v>
      </c>
      <c r="M263" s="98">
        <f t="shared" ref="M263:M326" si="45">SUM(C263:L263)</f>
        <v>8000</v>
      </c>
      <c r="N263" s="108"/>
    </row>
    <row r="264" spans="1:14" customFormat="1" ht="25.5" customHeight="1" x14ac:dyDescent="0.25">
      <c r="A264" s="109">
        <v>529</v>
      </c>
      <c r="B264" s="105" t="s">
        <v>593</v>
      </c>
      <c r="C264" s="100">
        <v>0</v>
      </c>
      <c r="D264" s="100">
        <v>0</v>
      </c>
      <c r="E264" s="100">
        <v>0</v>
      </c>
      <c r="F264" s="100">
        <v>0</v>
      </c>
      <c r="G264" s="100">
        <v>0</v>
      </c>
      <c r="H264" s="100">
        <v>0</v>
      </c>
      <c r="I264" s="100">
        <v>0</v>
      </c>
      <c r="J264" s="100">
        <v>0</v>
      </c>
      <c r="K264" s="100">
        <v>0</v>
      </c>
      <c r="L264" s="100">
        <v>0</v>
      </c>
      <c r="M264" s="98">
        <f t="shared" si="45"/>
        <v>0</v>
      </c>
      <c r="N264" s="108"/>
    </row>
    <row r="265" spans="1:14" customFormat="1" ht="25.5" customHeight="1" x14ac:dyDescent="0.25">
      <c r="A265" s="102">
        <v>5300</v>
      </c>
      <c r="B265" s="103" t="s">
        <v>594</v>
      </c>
      <c r="C265" s="97">
        <f t="shared" ref="C265:L265" si="46">SUM(C266:C267)</f>
        <v>0</v>
      </c>
      <c r="D265" s="97">
        <f>SUM(D266:D267)</f>
        <v>0</v>
      </c>
      <c r="E265" s="97">
        <f t="shared" si="46"/>
        <v>0</v>
      </c>
      <c r="F265" s="97">
        <f t="shared" si="46"/>
        <v>0</v>
      </c>
      <c r="G265" s="97">
        <f t="shared" si="46"/>
        <v>0</v>
      </c>
      <c r="H265" s="97">
        <f t="shared" si="46"/>
        <v>0</v>
      </c>
      <c r="I265" s="97">
        <f t="shared" si="46"/>
        <v>0</v>
      </c>
      <c r="J265" s="97">
        <f t="shared" si="46"/>
        <v>0</v>
      </c>
      <c r="K265" s="97">
        <f t="shared" si="46"/>
        <v>0</v>
      </c>
      <c r="L265" s="97">
        <f t="shared" si="46"/>
        <v>0</v>
      </c>
      <c r="M265" s="97">
        <f t="shared" si="45"/>
        <v>0</v>
      </c>
      <c r="N265" s="111"/>
    </row>
    <row r="266" spans="1:14" customFormat="1" ht="25.5" customHeight="1" x14ac:dyDescent="0.25">
      <c r="A266" s="109">
        <v>531</v>
      </c>
      <c r="B266" s="105" t="s">
        <v>595</v>
      </c>
      <c r="C266" s="100">
        <v>0</v>
      </c>
      <c r="D266" s="100">
        <v>0</v>
      </c>
      <c r="E266" s="100">
        <v>0</v>
      </c>
      <c r="F266" s="100">
        <v>0</v>
      </c>
      <c r="G266" s="100">
        <v>0</v>
      </c>
      <c r="H266" s="100">
        <v>0</v>
      </c>
      <c r="I266" s="100">
        <v>0</v>
      </c>
      <c r="J266" s="100">
        <v>0</v>
      </c>
      <c r="K266" s="100">
        <v>0</v>
      </c>
      <c r="L266" s="100">
        <v>0</v>
      </c>
      <c r="M266" s="98">
        <f t="shared" si="45"/>
        <v>0</v>
      </c>
      <c r="N266" s="108"/>
    </row>
    <row r="267" spans="1:14" customFormat="1" ht="25.5" customHeight="1" x14ac:dyDescent="0.25">
      <c r="A267" s="109">
        <v>532</v>
      </c>
      <c r="B267" s="105" t="s">
        <v>596</v>
      </c>
      <c r="C267" s="100">
        <v>0</v>
      </c>
      <c r="D267" s="100">
        <v>0</v>
      </c>
      <c r="E267" s="100">
        <v>0</v>
      </c>
      <c r="F267" s="100">
        <v>0</v>
      </c>
      <c r="G267" s="100">
        <v>0</v>
      </c>
      <c r="H267" s="100">
        <v>0</v>
      </c>
      <c r="I267" s="100">
        <v>0</v>
      </c>
      <c r="J267" s="100">
        <v>0</v>
      </c>
      <c r="K267" s="100">
        <v>0</v>
      </c>
      <c r="L267" s="100">
        <v>0</v>
      </c>
      <c r="M267" s="98">
        <f t="shared" si="45"/>
        <v>0</v>
      </c>
      <c r="N267" s="108"/>
    </row>
    <row r="268" spans="1:14" customFormat="1" ht="25.5" customHeight="1" x14ac:dyDescent="0.25">
      <c r="A268" s="102">
        <v>5400</v>
      </c>
      <c r="B268" s="103" t="s">
        <v>597</v>
      </c>
      <c r="C268" s="97">
        <f t="shared" ref="C268:N268" si="47">SUM(C269:C274)</f>
        <v>0</v>
      </c>
      <c r="D268" s="97">
        <f>SUM(D269:D274)</f>
        <v>0</v>
      </c>
      <c r="E268" s="97">
        <f t="shared" si="47"/>
        <v>0</v>
      </c>
      <c r="F268" s="97">
        <f t="shared" si="47"/>
        <v>0</v>
      </c>
      <c r="G268" s="97">
        <f t="shared" si="47"/>
        <v>0</v>
      </c>
      <c r="H268" s="97">
        <f t="shared" si="47"/>
        <v>0</v>
      </c>
      <c r="I268" s="97">
        <f t="shared" si="47"/>
        <v>0</v>
      </c>
      <c r="J268" s="97">
        <f t="shared" si="47"/>
        <v>0</v>
      </c>
      <c r="K268" s="97">
        <f t="shared" si="47"/>
        <v>0</v>
      </c>
      <c r="L268" s="97">
        <f t="shared" si="47"/>
        <v>0</v>
      </c>
      <c r="M268" s="97">
        <f t="shared" si="45"/>
        <v>0</v>
      </c>
      <c r="N268" s="112">
        <f t="shared" si="47"/>
        <v>0</v>
      </c>
    </row>
    <row r="269" spans="1:14" customFormat="1" ht="25.5" customHeight="1" x14ac:dyDescent="0.25">
      <c r="A269" s="109">
        <v>541</v>
      </c>
      <c r="B269" s="105" t="s">
        <v>598</v>
      </c>
      <c r="C269" s="100">
        <v>0</v>
      </c>
      <c r="D269" s="100">
        <v>0</v>
      </c>
      <c r="E269" s="100">
        <v>0</v>
      </c>
      <c r="F269" s="100">
        <v>0</v>
      </c>
      <c r="G269" s="100">
        <v>0</v>
      </c>
      <c r="H269" s="100">
        <v>0</v>
      </c>
      <c r="I269" s="100">
        <v>0</v>
      </c>
      <c r="J269" s="100">
        <v>0</v>
      </c>
      <c r="K269" s="100">
        <v>0</v>
      </c>
      <c r="L269" s="100">
        <v>0</v>
      </c>
      <c r="M269" s="98">
        <f t="shared" si="45"/>
        <v>0</v>
      </c>
      <c r="N269" s="108"/>
    </row>
    <row r="270" spans="1:14" customFormat="1" ht="25.5" customHeight="1" x14ac:dyDescent="0.25">
      <c r="A270" s="109">
        <v>542</v>
      </c>
      <c r="B270" s="105" t="s">
        <v>599</v>
      </c>
      <c r="C270" s="100">
        <v>0</v>
      </c>
      <c r="D270" s="100">
        <v>0</v>
      </c>
      <c r="E270" s="100">
        <v>0</v>
      </c>
      <c r="F270" s="100">
        <v>0</v>
      </c>
      <c r="G270" s="100">
        <v>0</v>
      </c>
      <c r="H270" s="100">
        <v>0</v>
      </c>
      <c r="I270" s="100">
        <v>0</v>
      </c>
      <c r="J270" s="100">
        <v>0</v>
      </c>
      <c r="K270" s="100">
        <v>0</v>
      </c>
      <c r="L270" s="100">
        <v>0</v>
      </c>
      <c r="M270" s="98">
        <f t="shared" si="45"/>
        <v>0</v>
      </c>
      <c r="N270" s="108"/>
    </row>
    <row r="271" spans="1:14" customFormat="1" ht="25.5" customHeight="1" x14ac:dyDescent="0.25">
      <c r="A271" s="109">
        <v>543</v>
      </c>
      <c r="B271" s="105" t="s">
        <v>600</v>
      </c>
      <c r="C271" s="100">
        <v>0</v>
      </c>
      <c r="D271" s="100">
        <v>0</v>
      </c>
      <c r="E271" s="100">
        <v>0</v>
      </c>
      <c r="F271" s="100">
        <v>0</v>
      </c>
      <c r="G271" s="100">
        <v>0</v>
      </c>
      <c r="H271" s="100">
        <v>0</v>
      </c>
      <c r="I271" s="100">
        <v>0</v>
      </c>
      <c r="J271" s="100">
        <v>0</v>
      </c>
      <c r="K271" s="100">
        <v>0</v>
      </c>
      <c r="L271" s="100">
        <v>0</v>
      </c>
      <c r="M271" s="98">
        <f t="shared" si="45"/>
        <v>0</v>
      </c>
      <c r="N271" s="108"/>
    </row>
    <row r="272" spans="1:14" customFormat="1" ht="25.5" customHeight="1" x14ac:dyDescent="0.25">
      <c r="A272" s="109">
        <v>544</v>
      </c>
      <c r="B272" s="105" t="s">
        <v>601</v>
      </c>
      <c r="C272" s="100">
        <v>0</v>
      </c>
      <c r="D272" s="100">
        <v>0</v>
      </c>
      <c r="E272" s="100">
        <v>0</v>
      </c>
      <c r="F272" s="100">
        <v>0</v>
      </c>
      <c r="G272" s="100">
        <v>0</v>
      </c>
      <c r="H272" s="100">
        <v>0</v>
      </c>
      <c r="I272" s="100">
        <v>0</v>
      </c>
      <c r="J272" s="100">
        <v>0</v>
      </c>
      <c r="K272" s="100">
        <v>0</v>
      </c>
      <c r="L272" s="100">
        <v>0</v>
      </c>
      <c r="M272" s="98">
        <f t="shared" si="45"/>
        <v>0</v>
      </c>
      <c r="N272" s="108"/>
    </row>
    <row r="273" spans="1:14" customFormat="1" ht="25.5" customHeight="1" x14ac:dyDescent="0.25">
      <c r="A273" s="109">
        <v>545</v>
      </c>
      <c r="B273" s="105" t="s">
        <v>602</v>
      </c>
      <c r="C273" s="100">
        <v>0</v>
      </c>
      <c r="D273" s="100">
        <v>0</v>
      </c>
      <c r="E273" s="100">
        <v>0</v>
      </c>
      <c r="F273" s="100">
        <v>0</v>
      </c>
      <c r="G273" s="100">
        <v>0</v>
      </c>
      <c r="H273" s="100">
        <v>0</v>
      </c>
      <c r="I273" s="100">
        <v>0</v>
      </c>
      <c r="J273" s="100">
        <v>0</v>
      </c>
      <c r="K273" s="100">
        <v>0</v>
      </c>
      <c r="L273" s="100">
        <v>0</v>
      </c>
      <c r="M273" s="98">
        <f t="shared" si="45"/>
        <v>0</v>
      </c>
      <c r="N273" s="108"/>
    </row>
    <row r="274" spans="1:14" customFormat="1" ht="25.5" customHeight="1" x14ac:dyDescent="0.25">
      <c r="A274" s="109">
        <v>549</v>
      </c>
      <c r="B274" s="105" t="s">
        <v>603</v>
      </c>
      <c r="C274" s="100">
        <v>0</v>
      </c>
      <c r="D274" s="100">
        <v>0</v>
      </c>
      <c r="E274" s="100">
        <v>0</v>
      </c>
      <c r="F274" s="100">
        <v>0</v>
      </c>
      <c r="G274" s="100">
        <v>0</v>
      </c>
      <c r="H274" s="100">
        <v>0</v>
      </c>
      <c r="I274" s="100">
        <v>0</v>
      </c>
      <c r="J274" s="100">
        <v>0</v>
      </c>
      <c r="K274" s="100">
        <v>0</v>
      </c>
      <c r="L274" s="100">
        <v>0</v>
      </c>
      <c r="M274" s="98">
        <f t="shared" si="45"/>
        <v>0</v>
      </c>
      <c r="N274" s="108"/>
    </row>
    <row r="275" spans="1:14" customFormat="1" ht="25.5" customHeight="1" x14ac:dyDescent="0.25">
      <c r="A275" s="102">
        <v>5500</v>
      </c>
      <c r="B275" s="103" t="s">
        <v>604</v>
      </c>
      <c r="C275" s="97">
        <f t="shared" ref="C275:N275" si="48">SUM(C276)</f>
        <v>0</v>
      </c>
      <c r="D275" s="97">
        <f t="shared" si="48"/>
        <v>0</v>
      </c>
      <c r="E275" s="97">
        <f t="shared" si="48"/>
        <v>0</v>
      </c>
      <c r="F275" s="97">
        <f t="shared" si="48"/>
        <v>0</v>
      </c>
      <c r="G275" s="97">
        <f t="shared" si="48"/>
        <v>0</v>
      </c>
      <c r="H275" s="97">
        <f t="shared" si="48"/>
        <v>0</v>
      </c>
      <c r="I275" s="97">
        <f t="shared" si="48"/>
        <v>0</v>
      </c>
      <c r="J275" s="97">
        <f t="shared" si="48"/>
        <v>0</v>
      </c>
      <c r="K275" s="97">
        <f t="shared" si="48"/>
        <v>0</v>
      </c>
      <c r="L275" s="97">
        <f t="shared" si="48"/>
        <v>0</v>
      </c>
      <c r="M275" s="97">
        <f t="shared" si="45"/>
        <v>0</v>
      </c>
      <c r="N275" s="112">
        <f t="shared" si="48"/>
        <v>0</v>
      </c>
    </row>
    <row r="276" spans="1:14" customFormat="1" ht="25.5" customHeight="1" x14ac:dyDescent="0.25">
      <c r="A276" s="109">
        <v>551</v>
      </c>
      <c r="B276" s="105" t="s">
        <v>605</v>
      </c>
      <c r="C276" s="100">
        <v>0</v>
      </c>
      <c r="D276" s="100">
        <v>0</v>
      </c>
      <c r="E276" s="100">
        <v>0</v>
      </c>
      <c r="F276" s="100">
        <v>0</v>
      </c>
      <c r="G276" s="100">
        <v>0</v>
      </c>
      <c r="H276" s="100">
        <v>0</v>
      </c>
      <c r="I276" s="100">
        <v>0</v>
      </c>
      <c r="J276" s="100">
        <v>0</v>
      </c>
      <c r="K276" s="100">
        <v>0</v>
      </c>
      <c r="L276" s="100">
        <v>0</v>
      </c>
      <c r="M276" s="98">
        <f t="shared" si="45"/>
        <v>0</v>
      </c>
      <c r="N276" s="108"/>
    </row>
    <row r="277" spans="1:14" customFormat="1" ht="25.5" customHeight="1" x14ac:dyDescent="0.25">
      <c r="A277" s="102">
        <v>5600</v>
      </c>
      <c r="B277" s="103" t="s">
        <v>606</v>
      </c>
      <c r="C277" s="97">
        <f t="shared" ref="C277:N277" si="49">SUM(C278:C285)</f>
        <v>0</v>
      </c>
      <c r="D277" s="97">
        <f>SUM(D278:D285)</f>
        <v>61000</v>
      </c>
      <c r="E277" s="97">
        <f t="shared" si="49"/>
        <v>0</v>
      </c>
      <c r="F277" s="97">
        <f t="shared" si="49"/>
        <v>0</v>
      </c>
      <c r="G277" s="97">
        <f t="shared" si="49"/>
        <v>0</v>
      </c>
      <c r="H277" s="97">
        <f t="shared" si="49"/>
        <v>0</v>
      </c>
      <c r="I277" s="97">
        <f t="shared" si="49"/>
        <v>0</v>
      </c>
      <c r="J277" s="97">
        <f t="shared" si="49"/>
        <v>0</v>
      </c>
      <c r="K277" s="97">
        <f t="shared" si="49"/>
        <v>0</v>
      </c>
      <c r="L277" s="97">
        <f t="shared" si="49"/>
        <v>0</v>
      </c>
      <c r="M277" s="97">
        <f t="shared" si="45"/>
        <v>61000</v>
      </c>
      <c r="N277" s="112">
        <f t="shared" si="49"/>
        <v>0</v>
      </c>
    </row>
    <row r="278" spans="1:14" customFormat="1" ht="25.5" customHeight="1" x14ac:dyDescent="0.25">
      <c r="A278" s="109">
        <v>561</v>
      </c>
      <c r="B278" s="105" t="s">
        <v>607</v>
      </c>
      <c r="C278" s="100">
        <v>0</v>
      </c>
      <c r="D278" s="100">
        <v>0</v>
      </c>
      <c r="E278" s="100">
        <v>0</v>
      </c>
      <c r="F278" s="100">
        <v>0</v>
      </c>
      <c r="G278" s="100">
        <v>0</v>
      </c>
      <c r="H278" s="100">
        <v>0</v>
      </c>
      <c r="I278" s="100">
        <v>0</v>
      </c>
      <c r="J278" s="100">
        <v>0</v>
      </c>
      <c r="K278" s="100">
        <v>0</v>
      </c>
      <c r="L278" s="100">
        <v>0</v>
      </c>
      <c r="M278" s="98">
        <f t="shared" si="45"/>
        <v>0</v>
      </c>
      <c r="N278" s="108"/>
    </row>
    <row r="279" spans="1:14" customFormat="1" ht="25.5" customHeight="1" x14ac:dyDescent="0.25">
      <c r="A279" s="109">
        <v>562</v>
      </c>
      <c r="B279" s="105" t="s">
        <v>608</v>
      </c>
      <c r="C279" s="100">
        <v>0</v>
      </c>
      <c r="D279" s="100">
        <v>50000</v>
      </c>
      <c r="E279" s="100">
        <v>0</v>
      </c>
      <c r="F279" s="100">
        <v>0</v>
      </c>
      <c r="G279" s="100">
        <v>0</v>
      </c>
      <c r="H279" s="100">
        <v>0</v>
      </c>
      <c r="I279" s="100">
        <v>0</v>
      </c>
      <c r="J279" s="100">
        <v>0</v>
      </c>
      <c r="K279" s="100">
        <v>0</v>
      </c>
      <c r="L279" s="100">
        <v>0</v>
      </c>
      <c r="M279" s="98">
        <f t="shared" si="45"/>
        <v>50000</v>
      </c>
      <c r="N279" s="108"/>
    </row>
    <row r="280" spans="1:14" customFormat="1" ht="25.5" customHeight="1" x14ac:dyDescent="0.25">
      <c r="A280" s="109">
        <v>563</v>
      </c>
      <c r="B280" s="105" t="s">
        <v>609</v>
      </c>
      <c r="C280" s="100">
        <v>0</v>
      </c>
      <c r="D280" s="100">
        <v>0</v>
      </c>
      <c r="E280" s="100">
        <v>0</v>
      </c>
      <c r="F280" s="100">
        <v>0</v>
      </c>
      <c r="G280" s="100">
        <v>0</v>
      </c>
      <c r="H280" s="100">
        <v>0</v>
      </c>
      <c r="I280" s="100">
        <v>0</v>
      </c>
      <c r="J280" s="100">
        <v>0</v>
      </c>
      <c r="K280" s="100">
        <v>0</v>
      </c>
      <c r="L280" s="100">
        <v>0</v>
      </c>
      <c r="M280" s="98">
        <f t="shared" si="45"/>
        <v>0</v>
      </c>
      <c r="N280" s="108"/>
    </row>
    <row r="281" spans="1:14" customFormat="1" ht="29.25" customHeight="1" x14ac:dyDescent="0.25">
      <c r="A281" s="109">
        <v>564</v>
      </c>
      <c r="B281" s="105" t="s">
        <v>610</v>
      </c>
      <c r="C281" s="100">
        <v>0</v>
      </c>
      <c r="D281" s="100">
        <v>0</v>
      </c>
      <c r="E281" s="100">
        <v>0</v>
      </c>
      <c r="F281" s="100">
        <v>0</v>
      </c>
      <c r="G281" s="100">
        <v>0</v>
      </c>
      <c r="H281" s="100">
        <v>0</v>
      </c>
      <c r="I281" s="100">
        <v>0</v>
      </c>
      <c r="J281" s="100">
        <v>0</v>
      </c>
      <c r="K281" s="100">
        <v>0</v>
      </c>
      <c r="L281" s="100">
        <v>0</v>
      </c>
      <c r="M281" s="98">
        <f t="shared" si="45"/>
        <v>0</v>
      </c>
      <c r="N281" s="108"/>
    </row>
    <row r="282" spans="1:14" customFormat="1" ht="25.5" customHeight="1" x14ac:dyDescent="0.25">
      <c r="A282" s="109">
        <v>565</v>
      </c>
      <c r="B282" s="105" t="s">
        <v>611</v>
      </c>
      <c r="C282" s="100">
        <v>0</v>
      </c>
      <c r="D282" s="100">
        <v>0</v>
      </c>
      <c r="E282" s="100">
        <v>0</v>
      </c>
      <c r="F282" s="100">
        <v>0</v>
      </c>
      <c r="G282" s="100">
        <v>0</v>
      </c>
      <c r="H282" s="100">
        <v>0</v>
      </c>
      <c r="I282" s="100">
        <v>0</v>
      </c>
      <c r="J282" s="100">
        <v>0</v>
      </c>
      <c r="K282" s="100">
        <v>0</v>
      </c>
      <c r="L282" s="100">
        <v>0</v>
      </c>
      <c r="M282" s="98">
        <f t="shared" si="45"/>
        <v>0</v>
      </c>
      <c r="N282" s="108"/>
    </row>
    <row r="283" spans="1:14" customFormat="1" ht="27.75" customHeight="1" x14ac:dyDescent="0.25">
      <c r="A283" s="109">
        <v>566</v>
      </c>
      <c r="B283" s="105" t="s">
        <v>612</v>
      </c>
      <c r="C283" s="100">
        <v>0</v>
      </c>
      <c r="D283" s="100">
        <v>0</v>
      </c>
      <c r="E283" s="100">
        <v>0</v>
      </c>
      <c r="F283" s="100">
        <v>0</v>
      </c>
      <c r="G283" s="100">
        <v>0</v>
      </c>
      <c r="H283" s="100">
        <v>0</v>
      </c>
      <c r="I283" s="100">
        <v>0</v>
      </c>
      <c r="J283" s="100">
        <v>0</v>
      </c>
      <c r="K283" s="100">
        <v>0</v>
      </c>
      <c r="L283" s="100">
        <v>0</v>
      </c>
      <c r="M283" s="98">
        <f t="shared" si="45"/>
        <v>0</v>
      </c>
      <c r="N283" s="108"/>
    </row>
    <row r="284" spans="1:14" customFormat="1" ht="25.5" customHeight="1" x14ac:dyDescent="0.25">
      <c r="A284" s="109">
        <v>567</v>
      </c>
      <c r="B284" s="105" t="s">
        <v>613</v>
      </c>
      <c r="C284" s="100">
        <v>0</v>
      </c>
      <c r="D284" s="100">
        <v>11000</v>
      </c>
      <c r="E284" s="100">
        <v>0</v>
      </c>
      <c r="F284" s="100">
        <v>0</v>
      </c>
      <c r="G284" s="100">
        <v>0</v>
      </c>
      <c r="H284" s="100">
        <v>0</v>
      </c>
      <c r="I284" s="100">
        <v>0</v>
      </c>
      <c r="J284" s="100">
        <v>0</v>
      </c>
      <c r="K284" s="100">
        <v>0</v>
      </c>
      <c r="L284" s="100">
        <v>0</v>
      </c>
      <c r="M284" s="98">
        <f t="shared" si="45"/>
        <v>11000</v>
      </c>
      <c r="N284" s="108"/>
    </row>
    <row r="285" spans="1:14" customFormat="1" ht="25.5" customHeight="1" x14ac:dyDescent="0.25">
      <c r="A285" s="109">
        <v>569</v>
      </c>
      <c r="B285" s="105" t="s">
        <v>614</v>
      </c>
      <c r="C285" s="100">
        <v>0</v>
      </c>
      <c r="D285" s="100">
        <v>0</v>
      </c>
      <c r="E285" s="100">
        <v>0</v>
      </c>
      <c r="F285" s="100">
        <v>0</v>
      </c>
      <c r="G285" s="100">
        <v>0</v>
      </c>
      <c r="H285" s="100">
        <v>0</v>
      </c>
      <c r="I285" s="100">
        <v>0</v>
      </c>
      <c r="J285" s="100">
        <v>0</v>
      </c>
      <c r="K285" s="100">
        <v>0</v>
      </c>
      <c r="L285" s="100">
        <v>0</v>
      </c>
      <c r="M285" s="98">
        <f t="shared" si="45"/>
        <v>0</v>
      </c>
      <c r="N285" s="108"/>
    </row>
    <row r="286" spans="1:14" customFormat="1" ht="25.5" customHeight="1" x14ac:dyDescent="0.25">
      <c r="A286" s="102">
        <v>5700</v>
      </c>
      <c r="B286" s="103" t="s">
        <v>615</v>
      </c>
      <c r="C286" s="97">
        <f t="shared" ref="C286:N286" si="50">SUM(C287:C295)</f>
        <v>0</v>
      </c>
      <c r="D286" s="97">
        <f>SUM(D287:D295)</f>
        <v>0</v>
      </c>
      <c r="E286" s="97">
        <f t="shared" si="50"/>
        <v>0</v>
      </c>
      <c r="F286" s="97">
        <f t="shared" si="50"/>
        <v>0</v>
      </c>
      <c r="G286" s="97">
        <f t="shared" si="50"/>
        <v>0</v>
      </c>
      <c r="H286" s="97">
        <f t="shared" si="50"/>
        <v>0</v>
      </c>
      <c r="I286" s="97">
        <f t="shared" si="50"/>
        <v>0</v>
      </c>
      <c r="J286" s="97">
        <f t="shared" si="50"/>
        <v>0</v>
      </c>
      <c r="K286" s="97">
        <f t="shared" si="50"/>
        <v>0</v>
      </c>
      <c r="L286" s="97">
        <f t="shared" si="50"/>
        <v>0</v>
      </c>
      <c r="M286" s="97">
        <f t="shared" si="45"/>
        <v>0</v>
      </c>
      <c r="N286" s="112">
        <f t="shared" si="50"/>
        <v>0</v>
      </c>
    </row>
    <row r="287" spans="1:14" customFormat="1" ht="25.5" customHeight="1" x14ac:dyDescent="0.25">
      <c r="A287" s="109">
        <v>571</v>
      </c>
      <c r="B287" s="105" t="s">
        <v>616</v>
      </c>
      <c r="C287" s="100">
        <v>0</v>
      </c>
      <c r="D287" s="100">
        <v>0</v>
      </c>
      <c r="E287" s="100">
        <v>0</v>
      </c>
      <c r="F287" s="100">
        <v>0</v>
      </c>
      <c r="G287" s="100">
        <v>0</v>
      </c>
      <c r="H287" s="100">
        <v>0</v>
      </c>
      <c r="I287" s="100">
        <v>0</v>
      </c>
      <c r="J287" s="100">
        <v>0</v>
      </c>
      <c r="K287" s="100">
        <v>0</v>
      </c>
      <c r="L287" s="100">
        <v>0</v>
      </c>
      <c r="M287" s="98">
        <f t="shared" si="45"/>
        <v>0</v>
      </c>
      <c r="N287" s="108"/>
    </row>
    <row r="288" spans="1:14" customFormat="1" ht="25.5" customHeight="1" x14ac:dyDescent="0.25">
      <c r="A288" s="109">
        <v>572</v>
      </c>
      <c r="B288" s="105" t="s">
        <v>617</v>
      </c>
      <c r="C288" s="100">
        <v>0</v>
      </c>
      <c r="D288" s="100">
        <v>0</v>
      </c>
      <c r="E288" s="100">
        <v>0</v>
      </c>
      <c r="F288" s="100">
        <v>0</v>
      </c>
      <c r="G288" s="100">
        <v>0</v>
      </c>
      <c r="H288" s="100">
        <v>0</v>
      </c>
      <c r="I288" s="100">
        <v>0</v>
      </c>
      <c r="J288" s="100">
        <v>0</v>
      </c>
      <c r="K288" s="100">
        <v>0</v>
      </c>
      <c r="L288" s="100">
        <v>0</v>
      </c>
      <c r="M288" s="98">
        <f t="shared" si="45"/>
        <v>0</v>
      </c>
      <c r="N288" s="108"/>
    </row>
    <row r="289" spans="1:14" customFormat="1" ht="25.5" customHeight="1" x14ac:dyDescent="0.25">
      <c r="A289" s="109">
        <v>573</v>
      </c>
      <c r="B289" s="105" t="s">
        <v>618</v>
      </c>
      <c r="C289" s="100">
        <v>0</v>
      </c>
      <c r="D289" s="100">
        <v>0</v>
      </c>
      <c r="E289" s="100">
        <v>0</v>
      </c>
      <c r="F289" s="100">
        <v>0</v>
      </c>
      <c r="G289" s="100">
        <v>0</v>
      </c>
      <c r="H289" s="100">
        <v>0</v>
      </c>
      <c r="I289" s="100">
        <v>0</v>
      </c>
      <c r="J289" s="100">
        <v>0</v>
      </c>
      <c r="K289" s="100">
        <v>0</v>
      </c>
      <c r="L289" s="100">
        <v>0</v>
      </c>
      <c r="M289" s="98">
        <f t="shared" si="45"/>
        <v>0</v>
      </c>
      <c r="N289" s="108"/>
    </row>
    <row r="290" spans="1:14" customFormat="1" ht="25.5" customHeight="1" x14ac:dyDescent="0.25">
      <c r="A290" s="109">
        <v>574</v>
      </c>
      <c r="B290" s="105" t="s">
        <v>619</v>
      </c>
      <c r="C290" s="100">
        <v>0</v>
      </c>
      <c r="D290" s="100">
        <v>0</v>
      </c>
      <c r="E290" s="100">
        <v>0</v>
      </c>
      <c r="F290" s="100">
        <v>0</v>
      </c>
      <c r="G290" s="100">
        <v>0</v>
      </c>
      <c r="H290" s="100">
        <v>0</v>
      </c>
      <c r="I290" s="100">
        <v>0</v>
      </c>
      <c r="J290" s="100">
        <v>0</v>
      </c>
      <c r="K290" s="100">
        <v>0</v>
      </c>
      <c r="L290" s="100">
        <v>0</v>
      </c>
      <c r="M290" s="98">
        <f t="shared" si="45"/>
        <v>0</v>
      </c>
      <c r="N290" s="108"/>
    </row>
    <row r="291" spans="1:14" customFormat="1" ht="25.5" customHeight="1" x14ac:dyDescent="0.25">
      <c r="A291" s="109">
        <v>575</v>
      </c>
      <c r="B291" s="105" t="s">
        <v>620</v>
      </c>
      <c r="C291" s="100">
        <v>0</v>
      </c>
      <c r="D291" s="100">
        <v>0</v>
      </c>
      <c r="E291" s="100">
        <v>0</v>
      </c>
      <c r="F291" s="100">
        <v>0</v>
      </c>
      <c r="G291" s="100">
        <v>0</v>
      </c>
      <c r="H291" s="100">
        <v>0</v>
      </c>
      <c r="I291" s="100">
        <v>0</v>
      </c>
      <c r="J291" s="100">
        <v>0</v>
      </c>
      <c r="K291" s="100">
        <v>0</v>
      </c>
      <c r="L291" s="100">
        <v>0</v>
      </c>
      <c r="M291" s="98">
        <f t="shared" si="45"/>
        <v>0</v>
      </c>
      <c r="N291" s="108"/>
    </row>
    <row r="292" spans="1:14" customFormat="1" ht="25.5" customHeight="1" x14ac:dyDescent="0.25">
      <c r="A292" s="109">
        <v>576</v>
      </c>
      <c r="B292" s="105" t="s">
        <v>621</v>
      </c>
      <c r="C292" s="100">
        <v>0</v>
      </c>
      <c r="D292" s="100">
        <v>0</v>
      </c>
      <c r="E292" s="100">
        <v>0</v>
      </c>
      <c r="F292" s="100">
        <v>0</v>
      </c>
      <c r="G292" s="100">
        <v>0</v>
      </c>
      <c r="H292" s="100">
        <v>0</v>
      </c>
      <c r="I292" s="100">
        <v>0</v>
      </c>
      <c r="J292" s="100">
        <v>0</v>
      </c>
      <c r="K292" s="100">
        <v>0</v>
      </c>
      <c r="L292" s="100">
        <v>0</v>
      </c>
      <c r="M292" s="98">
        <f t="shared" si="45"/>
        <v>0</v>
      </c>
      <c r="N292" s="108"/>
    </row>
    <row r="293" spans="1:14" customFormat="1" ht="25.5" customHeight="1" x14ac:dyDescent="0.25">
      <c r="A293" s="109">
        <v>577</v>
      </c>
      <c r="B293" s="105" t="s">
        <v>622</v>
      </c>
      <c r="C293" s="100">
        <v>0</v>
      </c>
      <c r="D293" s="100">
        <v>0</v>
      </c>
      <c r="E293" s="100">
        <v>0</v>
      </c>
      <c r="F293" s="100">
        <v>0</v>
      </c>
      <c r="G293" s="100">
        <v>0</v>
      </c>
      <c r="H293" s="100">
        <v>0</v>
      </c>
      <c r="I293" s="100">
        <v>0</v>
      </c>
      <c r="J293" s="100">
        <v>0</v>
      </c>
      <c r="K293" s="100">
        <v>0</v>
      </c>
      <c r="L293" s="100">
        <v>0</v>
      </c>
      <c r="M293" s="98">
        <f t="shared" si="45"/>
        <v>0</v>
      </c>
      <c r="N293" s="108"/>
    </row>
    <row r="294" spans="1:14" customFormat="1" ht="25.5" customHeight="1" x14ac:dyDescent="0.25">
      <c r="A294" s="109">
        <v>578</v>
      </c>
      <c r="B294" s="105" t="s">
        <v>623</v>
      </c>
      <c r="C294" s="100">
        <v>0</v>
      </c>
      <c r="D294" s="100">
        <v>0</v>
      </c>
      <c r="E294" s="100">
        <v>0</v>
      </c>
      <c r="F294" s="100">
        <v>0</v>
      </c>
      <c r="G294" s="100">
        <v>0</v>
      </c>
      <c r="H294" s="100">
        <v>0</v>
      </c>
      <c r="I294" s="100">
        <v>0</v>
      </c>
      <c r="J294" s="100">
        <v>0</v>
      </c>
      <c r="K294" s="100">
        <v>0</v>
      </c>
      <c r="L294" s="100">
        <v>0</v>
      </c>
      <c r="M294" s="98">
        <f t="shared" si="45"/>
        <v>0</v>
      </c>
      <c r="N294" s="108"/>
    </row>
    <row r="295" spans="1:14" customFormat="1" ht="25.5" customHeight="1" x14ac:dyDescent="0.25">
      <c r="A295" s="109">
        <v>579</v>
      </c>
      <c r="B295" s="105" t="s">
        <v>624</v>
      </c>
      <c r="C295" s="100">
        <v>0</v>
      </c>
      <c r="D295" s="100">
        <v>0</v>
      </c>
      <c r="E295" s="100">
        <v>0</v>
      </c>
      <c r="F295" s="100">
        <v>0</v>
      </c>
      <c r="G295" s="100">
        <v>0</v>
      </c>
      <c r="H295" s="100">
        <v>0</v>
      </c>
      <c r="I295" s="100">
        <v>0</v>
      </c>
      <c r="J295" s="100">
        <v>0</v>
      </c>
      <c r="K295" s="100">
        <v>0</v>
      </c>
      <c r="L295" s="100">
        <v>0</v>
      </c>
      <c r="M295" s="98">
        <f t="shared" si="45"/>
        <v>0</v>
      </c>
      <c r="N295" s="108"/>
    </row>
    <row r="296" spans="1:14" customFormat="1" ht="25.5" customHeight="1" x14ac:dyDescent="0.25">
      <c r="A296" s="102">
        <v>5800</v>
      </c>
      <c r="B296" s="103" t="s">
        <v>625</v>
      </c>
      <c r="C296" s="97">
        <f t="shared" ref="C296:N296" si="51">SUM(C297:C300)</f>
        <v>0</v>
      </c>
      <c r="D296" s="97">
        <f>SUM(D297:D300)</f>
        <v>0</v>
      </c>
      <c r="E296" s="97">
        <f t="shared" si="51"/>
        <v>0</v>
      </c>
      <c r="F296" s="97">
        <f t="shared" si="51"/>
        <v>0</v>
      </c>
      <c r="G296" s="97">
        <f t="shared" si="51"/>
        <v>0</v>
      </c>
      <c r="H296" s="97">
        <f t="shared" si="51"/>
        <v>0</v>
      </c>
      <c r="I296" s="97">
        <f t="shared" si="51"/>
        <v>0</v>
      </c>
      <c r="J296" s="97">
        <f t="shared" si="51"/>
        <v>0</v>
      </c>
      <c r="K296" s="97">
        <f t="shared" si="51"/>
        <v>0</v>
      </c>
      <c r="L296" s="97">
        <f t="shared" si="51"/>
        <v>0</v>
      </c>
      <c r="M296" s="97">
        <f t="shared" si="45"/>
        <v>0</v>
      </c>
      <c r="N296" s="112">
        <f t="shared" si="51"/>
        <v>0</v>
      </c>
    </row>
    <row r="297" spans="1:14" customFormat="1" ht="25.5" customHeight="1" x14ac:dyDescent="0.25">
      <c r="A297" s="109">
        <v>581</v>
      </c>
      <c r="B297" s="105" t="s">
        <v>626</v>
      </c>
      <c r="C297" s="100">
        <v>0</v>
      </c>
      <c r="D297" s="100">
        <v>0</v>
      </c>
      <c r="E297" s="100">
        <v>0</v>
      </c>
      <c r="F297" s="100">
        <v>0</v>
      </c>
      <c r="G297" s="100">
        <v>0</v>
      </c>
      <c r="H297" s="100">
        <v>0</v>
      </c>
      <c r="I297" s="100">
        <v>0</v>
      </c>
      <c r="J297" s="100">
        <v>0</v>
      </c>
      <c r="K297" s="100">
        <v>0</v>
      </c>
      <c r="L297" s="100">
        <v>0</v>
      </c>
      <c r="M297" s="98">
        <f t="shared" si="45"/>
        <v>0</v>
      </c>
      <c r="N297" s="108"/>
    </row>
    <row r="298" spans="1:14" customFormat="1" ht="25.5" customHeight="1" x14ac:dyDescent="0.25">
      <c r="A298" s="109">
        <v>582</v>
      </c>
      <c r="B298" s="105" t="s">
        <v>627</v>
      </c>
      <c r="C298" s="100">
        <v>0</v>
      </c>
      <c r="D298" s="100">
        <v>0</v>
      </c>
      <c r="E298" s="100">
        <v>0</v>
      </c>
      <c r="F298" s="100">
        <v>0</v>
      </c>
      <c r="G298" s="100">
        <v>0</v>
      </c>
      <c r="H298" s="100">
        <v>0</v>
      </c>
      <c r="I298" s="100">
        <v>0</v>
      </c>
      <c r="J298" s="100">
        <v>0</v>
      </c>
      <c r="K298" s="100">
        <v>0</v>
      </c>
      <c r="L298" s="100">
        <v>0</v>
      </c>
      <c r="M298" s="98">
        <f t="shared" si="45"/>
        <v>0</v>
      </c>
      <c r="N298" s="108"/>
    </row>
    <row r="299" spans="1:14" customFormat="1" ht="25.5" customHeight="1" x14ac:dyDescent="0.25">
      <c r="A299" s="109">
        <v>583</v>
      </c>
      <c r="B299" s="105" t="s">
        <v>628</v>
      </c>
      <c r="C299" s="100">
        <v>0</v>
      </c>
      <c r="D299" s="100">
        <v>0</v>
      </c>
      <c r="E299" s="100">
        <v>0</v>
      </c>
      <c r="F299" s="100">
        <v>0</v>
      </c>
      <c r="G299" s="100">
        <v>0</v>
      </c>
      <c r="H299" s="100">
        <v>0</v>
      </c>
      <c r="I299" s="100">
        <v>0</v>
      </c>
      <c r="J299" s="100">
        <v>0</v>
      </c>
      <c r="K299" s="100">
        <v>0</v>
      </c>
      <c r="L299" s="100">
        <v>0</v>
      </c>
      <c r="M299" s="98">
        <f t="shared" si="45"/>
        <v>0</v>
      </c>
      <c r="N299" s="108"/>
    </row>
    <row r="300" spans="1:14" customFormat="1" ht="25.5" customHeight="1" x14ac:dyDescent="0.25">
      <c r="A300" s="109">
        <v>589</v>
      </c>
      <c r="B300" s="105" t="s">
        <v>629</v>
      </c>
      <c r="C300" s="100">
        <v>0</v>
      </c>
      <c r="D300" s="100">
        <v>0</v>
      </c>
      <c r="E300" s="100">
        <v>0</v>
      </c>
      <c r="F300" s="100">
        <v>0</v>
      </c>
      <c r="G300" s="100">
        <v>0</v>
      </c>
      <c r="H300" s="100">
        <v>0</v>
      </c>
      <c r="I300" s="100">
        <v>0</v>
      </c>
      <c r="J300" s="100">
        <v>0</v>
      </c>
      <c r="K300" s="100">
        <v>0</v>
      </c>
      <c r="L300" s="100">
        <v>0</v>
      </c>
      <c r="M300" s="98">
        <f t="shared" si="45"/>
        <v>0</v>
      </c>
      <c r="N300" s="108"/>
    </row>
    <row r="301" spans="1:14" customFormat="1" ht="25.5" customHeight="1" x14ac:dyDescent="0.25">
      <c r="A301" s="102">
        <v>5900</v>
      </c>
      <c r="B301" s="103" t="s">
        <v>630</v>
      </c>
      <c r="C301" s="97">
        <f t="shared" ref="C301:N301" si="52">SUM(C302:C310)</f>
        <v>0</v>
      </c>
      <c r="D301" s="97">
        <f>SUM(D302:D310)</f>
        <v>0</v>
      </c>
      <c r="E301" s="97">
        <f t="shared" si="52"/>
        <v>0</v>
      </c>
      <c r="F301" s="97">
        <f t="shared" si="52"/>
        <v>0</v>
      </c>
      <c r="G301" s="97">
        <f t="shared" si="52"/>
        <v>0</v>
      </c>
      <c r="H301" s="97">
        <f t="shared" si="52"/>
        <v>0</v>
      </c>
      <c r="I301" s="97">
        <f t="shared" si="52"/>
        <v>0</v>
      </c>
      <c r="J301" s="97">
        <f t="shared" si="52"/>
        <v>0</v>
      </c>
      <c r="K301" s="97">
        <f t="shared" si="52"/>
        <v>0</v>
      </c>
      <c r="L301" s="97">
        <f t="shared" si="52"/>
        <v>0</v>
      </c>
      <c r="M301" s="97">
        <f t="shared" si="45"/>
        <v>0</v>
      </c>
      <c r="N301" s="112">
        <f t="shared" si="52"/>
        <v>0</v>
      </c>
    </row>
    <row r="302" spans="1:14" customFormat="1" ht="25.5" customHeight="1" x14ac:dyDescent="0.25">
      <c r="A302" s="109">
        <v>591</v>
      </c>
      <c r="B302" s="105" t="s">
        <v>631</v>
      </c>
      <c r="C302" s="100">
        <v>0</v>
      </c>
      <c r="D302" s="100">
        <v>0</v>
      </c>
      <c r="E302" s="100">
        <v>0</v>
      </c>
      <c r="F302" s="100">
        <v>0</v>
      </c>
      <c r="G302" s="100">
        <v>0</v>
      </c>
      <c r="H302" s="100">
        <v>0</v>
      </c>
      <c r="I302" s="100">
        <v>0</v>
      </c>
      <c r="J302" s="100">
        <v>0</v>
      </c>
      <c r="K302" s="100">
        <v>0</v>
      </c>
      <c r="L302" s="100">
        <v>0</v>
      </c>
      <c r="M302" s="98">
        <f t="shared" si="45"/>
        <v>0</v>
      </c>
      <c r="N302" s="108"/>
    </row>
    <row r="303" spans="1:14" customFormat="1" ht="25.5" customHeight="1" x14ac:dyDescent="0.25">
      <c r="A303" s="109">
        <v>592</v>
      </c>
      <c r="B303" s="105" t="s">
        <v>632</v>
      </c>
      <c r="C303" s="100">
        <v>0</v>
      </c>
      <c r="D303" s="100">
        <v>0</v>
      </c>
      <c r="E303" s="100">
        <v>0</v>
      </c>
      <c r="F303" s="100">
        <v>0</v>
      </c>
      <c r="G303" s="100">
        <v>0</v>
      </c>
      <c r="H303" s="100">
        <v>0</v>
      </c>
      <c r="I303" s="100">
        <v>0</v>
      </c>
      <c r="J303" s="100">
        <v>0</v>
      </c>
      <c r="K303" s="100">
        <v>0</v>
      </c>
      <c r="L303" s="100">
        <v>0</v>
      </c>
      <c r="M303" s="98">
        <f t="shared" si="45"/>
        <v>0</v>
      </c>
      <c r="N303" s="108"/>
    </row>
    <row r="304" spans="1:14" customFormat="1" ht="25.5" customHeight="1" x14ac:dyDescent="0.25">
      <c r="A304" s="109">
        <v>593</v>
      </c>
      <c r="B304" s="105" t="s">
        <v>633</v>
      </c>
      <c r="C304" s="100">
        <v>0</v>
      </c>
      <c r="D304" s="100">
        <v>0</v>
      </c>
      <c r="E304" s="100">
        <v>0</v>
      </c>
      <c r="F304" s="100">
        <v>0</v>
      </c>
      <c r="G304" s="100">
        <v>0</v>
      </c>
      <c r="H304" s="100">
        <v>0</v>
      </c>
      <c r="I304" s="100">
        <v>0</v>
      </c>
      <c r="J304" s="100">
        <v>0</v>
      </c>
      <c r="K304" s="100">
        <v>0</v>
      </c>
      <c r="L304" s="100">
        <v>0</v>
      </c>
      <c r="M304" s="98">
        <f t="shared" si="45"/>
        <v>0</v>
      </c>
      <c r="N304" s="108"/>
    </row>
    <row r="305" spans="1:14" customFormat="1" ht="25.5" customHeight="1" x14ac:dyDescent="0.25">
      <c r="A305" s="109">
        <v>594</v>
      </c>
      <c r="B305" s="105" t="s">
        <v>0</v>
      </c>
      <c r="C305" s="100">
        <v>0</v>
      </c>
      <c r="D305" s="100">
        <v>0</v>
      </c>
      <c r="E305" s="100">
        <v>0</v>
      </c>
      <c r="F305" s="100">
        <v>0</v>
      </c>
      <c r="G305" s="100">
        <v>0</v>
      </c>
      <c r="H305" s="100">
        <v>0</v>
      </c>
      <c r="I305" s="100">
        <v>0</v>
      </c>
      <c r="J305" s="100">
        <v>0</v>
      </c>
      <c r="K305" s="100">
        <v>0</v>
      </c>
      <c r="L305" s="100">
        <v>0</v>
      </c>
      <c r="M305" s="98">
        <f t="shared" si="45"/>
        <v>0</v>
      </c>
      <c r="N305" s="108"/>
    </row>
    <row r="306" spans="1:14" customFormat="1" ht="25.5" customHeight="1" x14ac:dyDescent="0.25">
      <c r="A306" s="109">
        <v>595</v>
      </c>
      <c r="B306" s="105" t="s">
        <v>634</v>
      </c>
      <c r="C306" s="100">
        <v>0</v>
      </c>
      <c r="D306" s="100">
        <v>0</v>
      </c>
      <c r="E306" s="100">
        <v>0</v>
      </c>
      <c r="F306" s="100">
        <v>0</v>
      </c>
      <c r="G306" s="100">
        <v>0</v>
      </c>
      <c r="H306" s="100">
        <v>0</v>
      </c>
      <c r="I306" s="100">
        <v>0</v>
      </c>
      <c r="J306" s="100">
        <v>0</v>
      </c>
      <c r="K306" s="100">
        <v>0</v>
      </c>
      <c r="L306" s="100">
        <v>0</v>
      </c>
      <c r="M306" s="98">
        <f t="shared" si="45"/>
        <v>0</v>
      </c>
      <c r="N306" s="108"/>
    </row>
    <row r="307" spans="1:14" customFormat="1" ht="25.5" customHeight="1" x14ac:dyDescent="0.25">
      <c r="A307" s="109">
        <v>596</v>
      </c>
      <c r="B307" s="105" t="s">
        <v>635</v>
      </c>
      <c r="C307" s="100">
        <v>0</v>
      </c>
      <c r="D307" s="100">
        <v>0</v>
      </c>
      <c r="E307" s="100">
        <v>0</v>
      </c>
      <c r="F307" s="100">
        <v>0</v>
      </c>
      <c r="G307" s="100">
        <v>0</v>
      </c>
      <c r="H307" s="100">
        <v>0</v>
      </c>
      <c r="I307" s="100">
        <v>0</v>
      </c>
      <c r="J307" s="100">
        <v>0</v>
      </c>
      <c r="K307" s="100">
        <v>0</v>
      </c>
      <c r="L307" s="100">
        <v>0</v>
      </c>
      <c r="M307" s="98">
        <f t="shared" si="45"/>
        <v>0</v>
      </c>
      <c r="N307" s="108"/>
    </row>
    <row r="308" spans="1:14" customFormat="1" ht="25.5" customHeight="1" x14ac:dyDescent="0.25">
      <c r="A308" s="109">
        <v>597</v>
      </c>
      <c r="B308" s="105" t="s">
        <v>636</v>
      </c>
      <c r="C308" s="100">
        <v>0</v>
      </c>
      <c r="D308" s="100">
        <v>0</v>
      </c>
      <c r="E308" s="100">
        <v>0</v>
      </c>
      <c r="F308" s="100">
        <v>0</v>
      </c>
      <c r="G308" s="100">
        <v>0</v>
      </c>
      <c r="H308" s="100">
        <v>0</v>
      </c>
      <c r="I308" s="100">
        <v>0</v>
      </c>
      <c r="J308" s="100">
        <v>0</v>
      </c>
      <c r="K308" s="100">
        <v>0</v>
      </c>
      <c r="L308" s="100">
        <v>0</v>
      </c>
      <c r="M308" s="98">
        <f t="shared" si="45"/>
        <v>0</v>
      </c>
      <c r="N308" s="108"/>
    </row>
    <row r="309" spans="1:14" customFormat="1" ht="25.5" customHeight="1" x14ac:dyDescent="0.25">
      <c r="A309" s="109">
        <v>598</v>
      </c>
      <c r="B309" s="105" t="s">
        <v>637</v>
      </c>
      <c r="C309" s="100">
        <v>0</v>
      </c>
      <c r="D309" s="100">
        <v>0</v>
      </c>
      <c r="E309" s="100">
        <v>0</v>
      </c>
      <c r="F309" s="100">
        <v>0</v>
      </c>
      <c r="G309" s="100">
        <v>0</v>
      </c>
      <c r="H309" s="100">
        <v>0</v>
      </c>
      <c r="I309" s="100">
        <v>0</v>
      </c>
      <c r="J309" s="100">
        <v>0</v>
      </c>
      <c r="K309" s="100">
        <v>0</v>
      </c>
      <c r="L309" s="100">
        <v>0</v>
      </c>
      <c r="M309" s="98">
        <f t="shared" si="45"/>
        <v>0</v>
      </c>
      <c r="N309" s="108"/>
    </row>
    <row r="310" spans="1:14" customFormat="1" ht="25.5" customHeight="1" x14ac:dyDescent="0.25">
      <c r="A310" s="109">
        <v>599</v>
      </c>
      <c r="B310" s="105" t="s">
        <v>638</v>
      </c>
      <c r="C310" s="100">
        <v>0</v>
      </c>
      <c r="D310" s="100">
        <v>0</v>
      </c>
      <c r="E310" s="100">
        <v>0</v>
      </c>
      <c r="F310" s="100">
        <v>0</v>
      </c>
      <c r="G310" s="100">
        <v>0</v>
      </c>
      <c r="H310" s="100">
        <v>0</v>
      </c>
      <c r="I310" s="100">
        <v>0</v>
      </c>
      <c r="J310" s="100">
        <v>0</v>
      </c>
      <c r="K310" s="100">
        <v>0</v>
      </c>
      <c r="L310" s="100">
        <v>0</v>
      </c>
      <c r="M310" s="98">
        <f t="shared" si="45"/>
        <v>0</v>
      </c>
      <c r="N310" s="108"/>
    </row>
    <row r="311" spans="1:14" s="45" customFormat="1" ht="25.5" customHeight="1" x14ac:dyDescent="0.25">
      <c r="A311" s="245">
        <v>6000</v>
      </c>
      <c r="B311" s="246" t="s">
        <v>89</v>
      </c>
      <c r="C311" s="244">
        <f t="shared" ref="C311:N311" si="53">C312+C321+C330</f>
        <v>0</v>
      </c>
      <c r="D311" s="244">
        <f>D312+D321+D330</f>
        <v>0</v>
      </c>
      <c r="E311" s="244">
        <f t="shared" si="53"/>
        <v>1923213</v>
      </c>
      <c r="F311" s="244">
        <f t="shared" si="53"/>
        <v>0</v>
      </c>
      <c r="G311" s="244">
        <f t="shared" si="53"/>
        <v>0</v>
      </c>
      <c r="H311" s="244">
        <f t="shared" si="53"/>
        <v>0</v>
      </c>
      <c r="I311" s="244">
        <f t="shared" si="53"/>
        <v>0</v>
      </c>
      <c r="J311" s="244">
        <f t="shared" si="53"/>
        <v>0</v>
      </c>
      <c r="K311" s="244">
        <f t="shared" si="53"/>
        <v>0</v>
      </c>
      <c r="L311" s="244">
        <f t="shared" si="53"/>
        <v>0</v>
      </c>
      <c r="M311" s="244">
        <f t="shared" si="45"/>
        <v>1923213</v>
      </c>
      <c r="N311" s="115">
        <f t="shared" si="53"/>
        <v>0</v>
      </c>
    </row>
    <row r="312" spans="1:14" customFormat="1" ht="25.5" customHeight="1" x14ac:dyDescent="0.25">
      <c r="A312" s="102">
        <v>6100</v>
      </c>
      <c r="B312" s="103" t="s">
        <v>639</v>
      </c>
      <c r="C312" s="97">
        <f>SUM(C313:C320)</f>
        <v>0</v>
      </c>
      <c r="D312" s="97">
        <f>SUM(D313:D320)</f>
        <v>0</v>
      </c>
      <c r="E312" s="97">
        <f t="shared" ref="E312:N312" si="54">SUM(E313:E320)</f>
        <v>1923213</v>
      </c>
      <c r="F312" s="97">
        <f t="shared" si="54"/>
        <v>0</v>
      </c>
      <c r="G312" s="97">
        <f t="shared" si="54"/>
        <v>0</v>
      </c>
      <c r="H312" s="97">
        <f t="shared" si="54"/>
        <v>0</v>
      </c>
      <c r="I312" s="97">
        <f t="shared" si="54"/>
        <v>0</v>
      </c>
      <c r="J312" s="97">
        <f t="shared" si="54"/>
        <v>0</v>
      </c>
      <c r="K312" s="97">
        <f t="shared" si="54"/>
        <v>0</v>
      </c>
      <c r="L312" s="97">
        <f t="shared" si="54"/>
        <v>0</v>
      </c>
      <c r="M312" s="97">
        <f t="shared" si="45"/>
        <v>1923213</v>
      </c>
      <c r="N312" s="112">
        <f t="shared" si="54"/>
        <v>0</v>
      </c>
    </row>
    <row r="313" spans="1:14" customFormat="1" ht="25.5" customHeight="1" x14ac:dyDescent="0.25">
      <c r="A313" s="109">
        <v>611</v>
      </c>
      <c r="B313" s="105" t="s">
        <v>640</v>
      </c>
      <c r="C313" s="100">
        <v>0</v>
      </c>
      <c r="D313" s="100">
        <v>0</v>
      </c>
      <c r="E313" s="100">
        <v>0</v>
      </c>
      <c r="F313" s="100">
        <v>0</v>
      </c>
      <c r="G313" s="100">
        <v>0</v>
      </c>
      <c r="H313" s="100">
        <v>0</v>
      </c>
      <c r="I313" s="100">
        <v>0</v>
      </c>
      <c r="J313" s="100">
        <v>0</v>
      </c>
      <c r="K313" s="100">
        <v>0</v>
      </c>
      <c r="L313" s="100">
        <v>0</v>
      </c>
      <c r="M313" s="98">
        <f t="shared" si="45"/>
        <v>0</v>
      </c>
      <c r="N313" s="108"/>
    </row>
    <row r="314" spans="1:14" customFormat="1" ht="25.5" customHeight="1" x14ac:dyDescent="0.25">
      <c r="A314" s="109">
        <v>612</v>
      </c>
      <c r="B314" s="105" t="s">
        <v>641</v>
      </c>
      <c r="C314" s="100">
        <v>0</v>
      </c>
      <c r="D314" s="100">
        <v>0</v>
      </c>
      <c r="E314" s="256">
        <v>1923213</v>
      </c>
      <c r="F314" s="100">
        <v>0</v>
      </c>
      <c r="G314" s="100">
        <v>0</v>
      </c>
      <c r="H314" s="100">
        <v>0</v>
      </c>
      <c r="I314" s="100">
        <v>0</v>
      </c>
      <c r="J314" s="100">
        <v>0</v>
      </c>
      <c r="K314" s="100">
        <v>0</v>
      </c>
      <c r="L314" s="100">
        <v>0</v>
      </c>
      <c r="M314" s="98">
        <f>SUM(C314:L314)</f>
        <v>1923213</v>
      </c>
      <c r="N314" s="108"/>
    </row>
    <row r="315" spans="1:14" customFormat="1" ht="31.5" customHeight="1" x14ac:dyDescent="0.25">
      <c r="A315" s="109">
        <v>613</v>
      </c>
      <c r="B315" s="105" t="s">
        <v>642</v>
      </c>
      <c r="C315" s="100">
        <v>0</v>
      </c>
      <c r="D315" s="100">
        <v>0</v>
      </c>
      <c r="E315" s="100">
        <v>0</v>
      </c>
      <c r="F315" s="100">
        <v>0</v>
      </c>
      <c r="G315" s="100">
        <v>0</v>
      </c>
      <c r="H315" s="100">
        <v>0</v>
      </c>
      <c r="I315" s="100">
        <v>0</v>
      </c>
      <c r="J315" s="100">
        <v>0</v>
      </c>
      <c r="K315" s="100">
        <v>0</v>
      </c>
      <c r="L315" s="100">
        <v>0</v>
      </c>
      <c r="M315" s="98">
        <f t="shared" si="45"/>
        <v>0</v>
      </c>
      <c r="N315" s="108"/>
    </row>
    <row r="316" spans="1:14" customFormat="1" ht="25.5" customHeight="1" x14ac:dyDescent="0.25">
      <c r="A316" s="109">
        <v>614</v>
      </c>
      <c r="B316" s="105" t="s">
        <v>643</v>
      </c>
      <c r="C316" s="100">
        <v>0</v>
      </c>
      <c r="D316" s="100">
        <v>0</v>
      </c>
      <c r="E316" s="100">
        <v>0</v>
      </c>
      <c r="F316" s="100">
        <v>0</v>
      </c>
      <c r="G316" s="100">
        <v>0</v>
      </c>
      <c r="H316" s="100">
        <v>0</v>
      </c>
      <c r="I316" s="100">
        <v>0</v>
      </c>
      <c r="J316" s="100">
        <v>0</v>
      </c>
      <c r="K316" s="100">
        <v>0</v>
      </c>
      <c r="L316" s="100">
        <v>0</v>
      </c>
      <c r="M316" s="98">
        <f>SUM(C316:L316)</f>
        <v>0</v>
      </c>
      <c r="N316" s="108"/>
    </row>
    <row r="317" spans="1:14" customFormat="1" ht="25.5" customHeight="1" x14ac:dyDescent="0.25">
      <c r="A317" s="109">
        <v>615</v>
      </c>
      <c r="B317" s="105" t="s">
        <v>644</v>
      </c>
      <c r="C317" s="100">
        <v>0</v>
      </c>
      <c r="D317" s="100">
        <v>0</v>
      </c>
      <c r="E317" s="100">
        <v>0</v>
      </c>
      <c r="F317" s="100">
        <v>0</v>
      </c>
      <c r="G317" s="100">
        <v>0</v>
      </c>
      <c r="H317" s="100">
        <v>0</v>
      </c>
      <c r="I317" s="100">
        <v>0</v>
      </c>
      <c r="J317" s="100">
        <v>0</v>
      </c>
      <c r="K317" s="100">
        <v>0</v>
      </c>
      <c r="L317" s="100">
        <v>0</v>
      </c>
      <c r="M317" s="98">
        <f t="shared" si="45"/>
        <v>0</v>
      </c>
      <c r="N317" s="108"/>
    </row>
    <row r="318" spans="1:14" customFormat="1" ht="25.5" customHeight="1" x14ac:dyDescent="0.25">
      <c r="A318" s="109">
        <v>616</v>
      </c>
      <c r="B318" s="105" t="s">
        <v>645</v>
      </c>
      <c r="C318" s="100">
        <v>0</v>
      </c>
      <c r="D318" s="100">
        <v>0</v>
      </c>
      <c r="E318" s="100">
        <v>0</v>
      </c>
      <c r="F318" s="100">
        <v>0</v>
      </c>
      <c r="G318" s="100">
        <v>0</v>
      </c>
      <c r="H318" s="100">
        <v>0</v>
      </c>
      <c r="I318" s="100">
        <v>0</v>
      </c>
      <c r="J318" s="100">
        <v>0</v>
      </c>
      <c r="K318" s="100">
        <v>0</v>
      </c>
      <c r="L318" s="100">
        <v>0</v>
      </c>
      <c r="M318" s="98">
        <f t="shared" si="45"/>
        <v>0</v>
      </c>
      <c r="N318" s="108"/>
    </row>
    <row r="319" spans="1:14" customFormat="1" ht="25.5" customHeight="1" x14ac:dyDescent="0.25">
      <c r="A319" s="109">
        <v>617</v>
      </c>
      <c r="B319" s="105" t="s">
        <v>646</v>
      </c>
      <c r="C319" s="100">
        <v>0</v>
      </c>
      <c r="D319" s="100">
        <v>0</v>
      </c>
      <c r="E319" s="100">
        <v>0</v>
      </c>
      <c r="F319" s="100">
        <v>0</v>
      </c>
      <c r="G319" s="100">
        <v>0</v>
      </c>
      <c r="H319" s="100">
        <v>0</v>
      </c>
      <c r="I319" s="100">
        <v>0</v>
      </c>
      <c r="J319" s="100">
        <v>0</v>
      </c>
      <c r="K319" s="100">
        <v>0</v>
      </c>
      <c r="L319" s="100">
        <v>0</v>
      </c>
      <c r="M319" s="98">
        <f t="shared" si="45"/>
        <v>0</v>
      </c>
      <c r="N319" s="108"/>
    </row>
    <row r="320" spans="1:14" customFormat="1" ht="36.75" customHeight="1" x14ac:dyDescent="0.25">
      <c r="A320" s="109">
        <v>619</v>
      </c>
      <c r="B320" s="105" t="s">
        <v>647</v>
      </c>
      <c r="C320" s="100">
        <v>0</v>
      </c>
      <c r="D320" s="100">
        <v>0</v>
      </c>
      <c r="E320" s="100">
        <v>0</v>
      </c>
      <c r="F320" s="100">
        <v>0</v>
      </c>
      <c r="G320" s="100">
        <v>0</v>
      </c>
      <c r="H320" s="100">
        <v>0</v>
      </c>
      <c r="I320" s="100">
        <v>0</v>
      </c>
      <c r="J320" s="100">
        <v>0</v>
      </c>
      <c r="K320" s="100">
        <v>0</v>
      </c>
      <c r="L320" s="100">
        <v>0</v>
      </c>
      <c r="M320" s="98">
        <f t="shared" si="45"/>
        <v>0</v>
      </c>
      <c r="N320" s="108"/>
    </row>
    <row r="321" spans="1:14" customFormat="1" ht="25.5" customHeight="1" x14ac:dyDescent="0.25">
      <c r="A321" s="102">
        <v>6200</v>
      </c>
      <c r="B321" s="103" t="s">
        <v>648</v>
      </c>
      <c r="C321" s="97">
        <f t="shared" ref="C321:N321" si="55">SUM(C322:C329)</f>
        <v>0</v>
      </c>
      <c r="D321" s="97">
        <f>SUM(D322:D329)</f>
        <v>0</v>
      </c>
      <c r="E321" s="97">
        <f t="shared" si="55"/>
        <v>0</v>
      </c>
      <c r="F321" s="97">
        <f t="shared" si="55"/>
        <v>0</v>
      </c>
      <c r="G321" s="97">
        <f t="shared" si="55"/>
        <v>0</v>
      </c>
      <c r="H321" s="97">
        <f t="shared" si="55"/>
        <v>0</v>
      </c>
      <c r="I321" s="97">
        <f t="shared" si="55"/>
        <v>0</v>
      </c>
      <c r="J321" s="97">
        <f t="shared" si="55"/>
        <v>0</v>
      </c>
      <c r="K321" s="97">
        <f t="shared" si="55"/>
        <v>0</v>
      </c>
      <c r="L321" s="97">
        <f t="shared" si="55"/>
        <v>0</v>
      </c>
      <c r="M321" s="97">
        <f t="shared" si="45"/>
        <v>0</v>
      </c>
      <c r="N321" s="112">
        <f t="shared" si="55"/>
        <v>0</v>
      </c>
    </row>
    <row r="322" spans="1:14" customFormat="1" ht="25.5" customHeight="1" x14ac:dyDescent="0.25">
      <c r="A322" s="109">
        <v>621</v>
      </c>
      <c r="B322" s="105" t="s">
        <v>640</v>
      </c>
      <c r="C322" s="100">
        <v>0</v>
      </c>
      <c r="D322" s="100">
        <v>0</v>
      </c>
      <c r="E322" s="100">
        <v>0</v>
      </c>
      <c r="F322" s="100">
        <v>0</v>
      </c>
      <c r="G322" s="100">
        <v>0</v>
      </c>
      <c r="H322" s="100">
        <v>0</v>
      </c>
      <c r="I322" s="100">
        <v>0</v>
      </c>
      <c r="J322" s="100">
        <v>0</v>
      </c>
      <c r="K322" s="100">
        <v>0</v>
      </c>
      <c r="L322" s="100">
        <v>0</v>
      </c>
      <c r="M322" s="98">
        <f t="shared" si="45"/>
        <v>0</v>
      </c>
      <c r="N322" s="108"/>
    </row>
    <row r="323" spans="1:14" customFormat="1" ht="25.5" customHeight="1" x14ac:dyDescent="0.25">
      <c r="A323" s="109">
        <v>622</v>
      </c>
      <c r="B323" s="105" t="s">
        <v>649</v>
      </c>
      <c r="C323" s="100">
        <v>0</v>
      </c>
      <c r="D323" s="100">
        <v>0</v>
      </c>
      <c r="E323" s="100">
        <v>0</v>
      </c>
      <c r="F323" s="100">
        <v>0</v>
      </c>
      <c r="G323" s="100">
        <v>0</v>
      </c>
      <c r="H323" s="100">
        <v>0</v>
      </c>
      <c r="I323" s="100">
        <v>0</v>
      </c>
      <c r="J323" s="100">
        <v>0</v>
      </c>
      <c r="K323" s="100">
        <v>0</v>
      </c>
      <c r="L323" s="100">
        <v>0</v>
      </c>
      <c r="M323" s="98">
        <f t="shared" si="45"/>
        <v>0</v>
      </c>
      <c r="N323" s="108"/>
    </row>
    <row r="324" spans="1:14" customFormat="1" ht="25.5" x14ac:dyDescent="0.25">
      <c r="A324" s="109">
        <v>623</v>
      </c>
      <c r="B324" s="105" t="s">
        <v>650</v>
      </c>
      <c r="C324" s="100">
        <v>0</v>
      </c>
      <c r="D324" s="100">
        <v>0</v>
      </c>
      <c r="E324" s="100">
        <v>0</v>
      </c>
      <c r="F324" s="100">
        <v>0</v>
      </c>
      <c r="G324" s="100">
        <v>0</v>
      </c>
      <c r="H324" s="100">
        <v>0</v>
      </c>
      <c r="I324" s="100">
        <v>0</v>
      </c>
      <c r="J324" s="100">
        <v>0</v>
      </c>
      <c r="K324" s="100">
        <v>0</v>
      </c>
      <c r="L324" s="100">
        <v>0</v>
      </c>
      <c r="M324" s="98">
        <f t="shared" si="45"/>
        <v>0</v>
      </c>
      <c r="N324" s="108"/>
    </row>
    <row r="325" spans="1:14" customFormat="1" ht="25.5" customHeight="1" x14ac:dyDescent="0.25">
      <c r="A325" s="109">
        <v>624</v>
      </c>
      <c r="B325" s="105" t="s">
        <v>643</v>
      </c>
      <c r="C325" s="100">
        <v>0</v>
      </c>
      <c r="D325" s="100">
        <v>0</v>
      </c>
      <c r="E325" s="100">
        <v>0</v>
      </c>
      <c r="F325" s="100">
        <v>0</v>
      </c>
      <c r="G325" s="100">
        <v>0</v>
      </c>
      <c r="H325" s="100">
        <v>0</v>
      </c>
      <c r="I325" s="100">
        <v>0</v>
      </c>
      <c r="J325" s="100">
        <v>0</v>
      </c>
      <c r="K325" s="100">
        <v>0</v>
      </c>
      <c r="L325" s="100">
        <v>0</v>
      </c>
      <c r="M325" s="98">
        <f t="shared" si="45"/>
        <v>0</v>
      </c>
      <c r="N325" s="108"/>
    </row>
    <row r="326" spans="1:14" customFormat="1" ht="25.5" customHeight="1" x14ac:dyDescent="0.25">
      <c r="A326" s="109">
        <v>625</v>
      </c>
      <c r="B326" s="105" t="s">
        <v>644</v>
      </c>
      <c r="C326" s="100">
        <v>0</v>
      </c>
      <c r="D326" s="100">
        <v>0</v>
      </c>
      <c r="E326" s="100">
        <v>0</v>
      </c>
      <c r="F326" s="100">
        <v>0</v>
      </c>
      <c r="G326" s="100">
        <v>0</v>
      </c>
      <c r="H326" s="100">
        <v>0</v>
      </c>
      <c r="I326" s="100">
        <v>0</v>
      </c>
      <c r="J326" s="100">
        <v>0</v>
      </c>
      <c r="K326" s="100">
        <v>0</v>
      </c>
      <c r="L326" s="100">
        <v>0</v>
      </c>
      <c r="M326" s="98">
        <f t="shared" si="45"/>
        <v>0</v>
      </c>
      <c r="N326" s="108"/>
    </row>
    <row r="327" spans="1:14" customFormat="1" ht="25.5" customHeight="1" x14ac:dyDescent="0.25">
      <c r="A327" s="109">
        <v>626</v>
      </c>
      <c r="B327" s="105" t="s">
        <v>645</v>
      </c>
      <c r="C327" s="100">
        <v>0</v>
      </c>
      <c r="D327" s="100">
        <v>0</v>
      </c>
      <c r="E327" s="100">
        <v>0</v>
      </c>
      <c r="F327" s="100">
        <v>0</v>
      </c>
      <c r="G327" s="100">
        <v>0</v>
      </c>
      <c r="H327" s="100">
        <v>0</v>
      </c>
      <c r="I327" s="100">
        <v>0</v>
      </c>
      <c r="J327" s="100">
        <v>0</v>
      </c>
      <c r="K327" s="100">
        <v>0</v>
      </c>
      <c r="L327" s="100">
        <v>0</v>
      </c>
      <c r="M327" s="98">
        <f t="shared" ref="M327:M390" si="56">SUM(C327:L327)</f>
        <v>0</v>
      </c>
      <c r="N327" s="108"/>
    </row>
    <row r="328" spans="1:14" customFormat="1" ht="25.5" customHeight="1" x14ac:dyDescent="0.25">
      <c r="A328" s="109">
        <v>627</v>
      </c>
      <c r="B328" s="105" t="s">
        <v>646</v>
      </c>
      <c r="C328" s="100">
        <v>0</v>
      </c>
      <c r="D328" s="100">
        <v>0</v>
      </c>
      <c r="E328" s="100">
        <v>0</v>
      </c>
      <c r="F328" s="100">
        <v>0</v>
      </c>
      <c r="G328" s="100">
        <v>0</v>
      </c>
      <c r="H328" s="100">
        <v>0</v>
      </c>
      <c r="I328" s="100">
        <v>0</v>
      </c>
      <c r="J328" s="100">
        <v>0</v>
      </c>
      <c r="K328" s="100">
        <v>0</v>
      </c>
      <c r="L328" s="100">
        <v>0</v>
      </c>
      <c r="M328" s="98">
        <f t="shared" si="56"/>
        <v>0</v>
      </c>
      <c r="N328" s="108"/>
    </row>
    <row r="329" spans="1:14" customFormat="1" ht="25.5" x14ac:dyDescent="0.25">
      <c r="A329" s="109">
        <v>629</v>
      </c>
      <c r="B329" s="105" t="s">
        <v>651</v>
      </c>
      <c r="C329" s="100">
        <v>0</v>
      </c>
      <c r="D329" s="100">
        <v>0</v>
      </c>
      <c r="E329" s="100">
        <v>0</v>
      </c>
      <c r="F329" s="100">
        <v>0</v>
      </c>
      <c r="G329" s="100">
        <v>0</v>
      </c>
      <c r="H329" s="100">
        <v>0</v>
      </c>
      <c r="I329" s="100">
        <v>0</v>
      </c>
      <c r="J329" s="100">
        <v>0</v>
      </c>
      <c r="K329" s="100">
        <v>0</v>
      </c>
      <c r="L329" s="100">
        <v>0</v>
      </c>
      <c r="M329" s="98">
        <f t="shared" si="56"/>
        <v>0</v>
      </c>
      <c r="N329" s="108"/>
    </row>
    <row r="330" spans="1:14" customFormat="1" ht="25.5" customHeight="1" x14ac:dyDescent="0.25">
      <c r="A330" s="102">
        <v>6300</v>
      </c>
      <c r="B330" s="103" t="s">
        <v>652</v>
      </c>
      <c r="C330" s="97">
        <f t="shared" ref="C330:N330" si="57">SUM(C331:C332)</f>
        <v>0</v>
      </c>
      <c r="D330" s="97">
        <f>SUM(D331:D332)</f>
        <v>0</v>
      </c>
      <c r="E330" s="97">
        <f t="shared" si="57"/>
        <v>0</v>
      </c>
      <c r="F330" s="97">
        <f t="shared" si="57"/>
        <v>0</v>
      </c>
      <c r="G330" s="97">
        <f t="shared" si="57"/>
        <v>0</v>
      </c>
      <c r="H330" s="97">
        <f t="shared" si="57"/>
        <v>0</v>
      </c>
      <c r="I330" s="97">
        <f t="shared" si="57"/>
        <v>0</v>
      </c>
      <c r="J330" s="97">
        <f t="shared" si="57"/>
        <v>0</v>
      </c>
      <c r="K330" s="97">
        <f t="shared" si="57"/>
        <v>0</v>
      </c>
      <c r="L330" s="97">
        <f t="shared" si="57"/>
        <v>0</v>
      </c>
      <c r="M330" s="97">
        <f t="shared" si="56"/>
        <v>0</v>
      </c>
      <c r="N330" s="112">
        <f t="shared" si="57"/>
        <v>0</v>
      </c>
    </row>
    <row r="331" spans="1:14" customFormat="1" ht="35.25" customHeight="1" x14ac:dyDescent="0.25">
      <c r="A331" s="109">
        <v>631</v>
      </c>
      <c r="B331" s="105" t="s">
        <v>653</v>
      </c>
      <c r="C331" s="100">
        <v>0</v>
      </c>
      <c r="D331" s="100">
        <v>0</v>
      </c>
      <c r="E331" s="100">
        <v>0</v>
      </c>
      <c r="F331" s="100">
        <v>0</v>
      </c>
      <c r="G331" s="100">
        <v>0</v>
      </c>
      <c r="H331" s="100">
        <v>0</v>
      </c>
      <c r="I331" s="100">
        <v>0</v>
      </c>
      <c r="J331" s="100">
        <v>0</v>
      </c>
      <c r="K331" s="100">
        <v>0</v>
      </c>
      <c r="L331" s="100">
        <v>0</v>
      </c>
      <c r="M331" s="98">
        <f t="shared" si="56"/>
        <v>0</v>
      </c>
      <c r="N331" s="108"/>
    </row>
    <row r="332" spans="1:14" customFormat="1" ht="33" customHeight="1" x14ac:dyDescent="0.25">
      <c r="A332" s="109">
        <v>632</v>
      </c>
      <c r="B332" s="105" t="s">
        <v>654</v>
      </c>
      <c r="C332" s="100">
        <v>0</v>
      </c>
      <c r="D332" s="100">
        <v>0</v>
      </c>
      <c r="E332" s="100">
        <v>0</v>
      </c>
      <c r="F332" s="100">
        <v>0</v>
      </c>
      <c r="G332" s="100">
        <v>0</v>
      </c>
      <c r="H332" s="100">
        <v>0</v>
      </c>
      <c r="I332" s="100">
        <v>0</v>
      </c>
      <c r="J332" s="100">
        <v>0</v>
      </c>
      <c r="K332" s="100">
        <v>0</v>
      </c>
      <c r="L332" s="100">
        <v>0</v>
      </c>
      <c r="M332" s="98">
        <f t="shared" si="56"/>
        <v>0</v>
      </c>
      <c r="N332" s="108"/>
    </row>
    <row r="333" spans="1:14" s="45" customFormat="1" ht="25.5" customHeight="1" x14ac:dyDescent="0.25">
      <c r="A333" s="245">
        <v>7000</v>
      </c>
      <c r="B333" s="246" t="s">
        <v>93</v>
      </c>
      <c r="C333" s="244">
        <f t="shared" ref="C333:N333" si="58">C334+C337+C347+C354+C364+C374+C377</f>
        <v>0</v>
      </c>
      <c r="D333" s="244">
        <f>D334+D337+D347+D354+D364+D374+D377</f>
        <v>0</v>
      </c>
      <c r="E333" s="244">
        <f t="shared" si="58"/>
        <v>0</v>
      </c>
      <c r="F333" s="244">
        <f t="shared" si="58"/>
        <v>0</v>
      </c>
      <c r="G333" s="244">
        <f t="shared" si="58"/>
        <v>0</v>
      </c>
      <c r="H333" s="244">
        <f t="shared" si="58"/>
        <v>0</v>
      </c>
      <c r="I333" s="244">
        <f t="shared" si="58"/>
        <v>0</v>
      </c>
      <c r="J333" s="244">
        <f t="shared" si="58"/>
        <v>0</v>
      </c>
      <c r="K333" s="244">
        <f>K334+K337+K347+K354+K364+K374+K377</f>
        <v>0</v>
      </c>
      <c r="L333" s="244">
        <f>L334+L337+L347+L354+L364+L374+L377</f>
        <v>0</v>
      </c>
      <c r="M333" s="244">
        <f t="shared" si="56"/>
        <v>0</v>
      </c>
      <c r="N333" s="115">
        <f t="shared" si="58"/>
        <v>0</v>
      </c>
    </row>
    <row r="334" spans="1:14" customFormat="1" ht="30" x14ac:dyDescent="0.25">
      <c r="A334" s="120">
        <v>7100</v>
      </c>
      <c r="B334" s="103" t="s">
        <v>655</v>
      </c>
      <c r="C334" s="97">
        <f>SUM(C335:C336)</f>
        <v>0</v>
      </c>
      <c r="D334" s="97">
        <f>SUM(D335:D336)</f>
        <v>0</v>
      </c>
      <c r="E334" s="97">
        <f t="shared" ref="E334:N334" si="59">SUM(E335:E336)</f>
        <v>0</v>
      </c>
      <c r="F334" s="97">
        <f t="shared" si="59"/>
        <v>0</v>
      </c>
      <c r="G334" s="97">
        <f t="shared" si="59"/>
        <v>0</v>
      </c>
      <c r="H334" s="97">
        <f t="shared" si="59"/>
        <v>0</v>
      </c>
      <c r="I334" s="97">
        <f t="shared" si="59"/>
        <v>0</v>
      </c>
      <c r="J334" s="97">
        <f t="shared" si="59"/>
        <v>0</v>
      </c>
      <c r="K334" s="97">
        <f t="shared" si="59"/>
        <v>0</v>
      </c>
      <c r="L334" s="97">
        <f t="shared" si="59"/>
        <v>0</v>
      </c>
      <c r="M334" s="97">
        <f t="shared" si="56"/>
        <v>0</v>
      </c>
      <c r="N334" s="112">
        <f t="shared" si="59"/>
        <v>0</v>
      </c>
    </row>
    <row r="335" spans="1:14" customFormat="1" ht="43.5" customHeight="1" x14ac:dyDescent="0.25">
      <c r="A335" s="109">
        <v>711</v>
      </c>
      <c r="B335" s="105" t="s">
        <v>656</v>
      </c>
      <c r="C335" s="100">
        <v>0</v>
      </c>
      <c r="D335" s="100">
        <v>0</v>
      </c>
      <c r="E335" s="100">
        <v>0</v>
      </c>
      <c r="F335" s="100">
        <v>0</v>
      </c>
      <c r="G335" s="100">
        <v>0</v>
      </c>
      <c r="H335" s="100">
        <v>0</v>
      </c>
      <c r="I335" s="100">
        <v>0</v>
      </c>
      <c r="J335" s="100">
        <v>0</v>
      </c>
      <c r="K335" s="100">
        <v>0</v>
      </c>
      <c r="L335" s="100">
        <v>0</v>
      </c>
      <c r="M335" s="98">
        <f t="shared" si="56"/>
        <v>0</v>
      </c>
      <c r="N335" s="108"/>
    </row>
    <row r="336" spans="1:14" customFormat="1" ht="35.25" customHeight="1" x14ac:dyDescent="0.25">
      <c r="A336" s="109">
        <v>712</v>
      </c>
      <c r="B336" s="105" t="s">
        <v>657</v>
      </c>
      <c r="C336" s="100">
        <v>0</v>
      </c>
      <c r="D336" s="100">
        <v>0</v>
      </c>
      <c r="E336" s="100">
        <v>0</v>
      </c>
      <c r="F336" s="100">
        <v>0</v>
      </c>
      <c r="G336" s="100">
        <v>0</v>
      </c>
      <c r="H336" s="100">
        <v>0</v>
      </c>
      <c r="I336" s="100">
        <v>0</v>
      </c>
      <c r="J336" s="100">
        <v>0</v>
      </c>
      <c r="K336" s="100">
        <v>0</v>
      </c>
      <c r="L336" s="100">
        <v>0</v>
      </c>
      <c r="M336" s="98">
        <f t="shared" si="56"/>
        <v>0</v>
      </c>
      <c r="N336" s="108"/>
    </row>
    <row r="337" spans="1:14" customFormat="1" ht="25.5" customHeight="1" x14ac:dyDescent="0.25">
      <c r="A337" s="102">
        <v>7200</v>
      </c>
      <c r="B337" s="103" t="s">
        <v>658</v>
      </c>
      <c r="C337" s="97">
        <f t="shared" ref="C337:N337" si="60">SUM(C338:C346)</f>
        <v>0</v>
      </c>
      <c r="D337" s="97">
        <f>SUM(D338:D346)</f>
        <v>0</v>
      </c>
      <c r="E337" s="97">
        <f t="shared" si="60"/>
        <v>0</v>
      </c>
      <c r="F337" s="97">
        <f t="shared" si="60"/>
        <v>0</v>
      </c>
      <c r="G337" s="97">
        <f t="shared" si="60"/>
        <v>0</v>
      </c>
      <c r="H337" s="97">
        <f t="shared" si="60"/>
        <v>0</v>
      </c>
      <c r="I337" s="97">
        <f t="shared" si="60"/>
        <v>0</v>
      </c>
      <c r="J337" s="97">
        <f t="shared" si="60"/>
        <v>0</v>
      </c>
      <c r="K337" s="97">
        <f t="shared" si="60"/>
        <v>0</v>
      </c>
      <c r="L337" s="97">
        <f t="shared" si="60"/>
        <v>0</v>
      </c>
      <c r="M337" s="97">
        <f t="shared" si="56"/>
        <v>0</v>
      </c>
      <c r="N337" s="112">
        <f t="shared" si="60"/>
        <v>0</v>
      </c>
    </row>
    <row r="338" spans="1:14" customFormat="1" ht="42" customHeight="1" x14ac:dyDescent="0.25">
      <c r="A338" s="109">
        <v>721</v>
      </c>
      <c r="B338" s="105" t="s">
        <v>659</v>
      </c>
      <c r="C338" s="100">
        <v>0</v>
      </c>
      <c r="D338" s="100">
        <v>0</v>
      </c>
      <c r="E338" s="100">
        <v>0</v>
      </c>
      <c r="F338" s="100">
        <v>0</v>
      </c>
      <c r="G338" s="100">
        <v>0</v>
      </c>
      <c r="H338" s="100">
        <v>0</v>
      </c>
      <c r="I338" s="100">
        <v>0</v>
      </c>
      <c r="J338" s="100">
        <v>0</v>
      </c>
      <c r="K338" s="100">
        <v>0</v>
      </c>
      <c r="L338" s="100">
        <v>0</v>
      </c>
      <c r="M338" s="98">
        <f t="shared" si="56"/>
        <v>0</v>
      </c>
      <c r="N338" s="108"/>
    </row>
    <row r="339" spans="1:14" customFormat="1" ht="41.25" customHeight="1" x14ac:dyDescent="0.25">
      <c r="A339" s="109">
        <v>722</v>
      </c>
      <c r="B339" s="105" t="s">
        <v>660</v>
      </c>
      <c r="C339" s="100">
        <v>0</v>
      </c>
      <c r="D339" s="100">
        <v>0</v>
      </c>
      <c r="E339" s="100">
        <v>0</v>
      </c>
      <c r="F339" s="100">
        <v>0</v>
      </c>
      <c r="G339" s="100">
        <v>0</v>
      </c>
      <c r="H339" s="100">
        <v>0</v>
      </c>
      <c r="I339" s="100">
        <v>0</v>
      </c>
      <c r="J339" s="100">
        <v>0</v>
      </c>
      <c r="K339" s="100">
        <v>0</v>
      </c>
      <c r="L339" s="100">
        <v>0</v>
      </c>
      <c r="M339" s="98">
        <f t="shared" si="56"/>
        <v>0</v>
      </c>
      <c r="N339" s="108"/>
    </row>
    <row r="340" spans="1:14" customFormat="1" ht="42" customHeight="1" x14ac:dyDescent="0.25">
      <c r="A340" s="109">
        <v>723</v>
      </c>
      <c r="B340" s="105" t="s">
        <v>661</v>
      </c>
      <c r="C340" s="100">
        <v>0</v>
      </c>
      <c r="D340" s="100">
        <v>0</v>
      </c>
      <c r="E340" s="100">
        <v>0</v>
      </c>
      <c r="F340" s="100">
        <v>0</v>
      </c>
      <c r="G340" s="100">
        <v>0</v>
      </c>
      <c r="H340" s="100">
        <v>0</v>
      </c>
      <c r="I340" s="100">
        <v>0</v>
      </c>
      <c r="J340" s="100">
        <v>0</v>
      </c>
      <c r="K340" s="100">
        <v>0</v>
      </c>
      <c r="L340" s="100">
        <v>0</v>
      </c>
      <c r="M340" s="98">
        <f t="shared" si="56"/>
        <v>0</v>
      </c>
      <c r="N340" s="108"/>
    </row>
    <row r="341" spans="1:14" customFormat="1" ht="30.75" customHeight="1" x14ac:dyDescent="0.25">
      <c r="A341" s="109">
        <v>724</v>
      </c>
      <c r="B341" s="105" t="s">
        <v>662</v>
      </c>
      <c r="C341" s="100">
        <v>0</v>
      </c>
      <c r="D341" s="100">
        <v>0</v>
      </c>
      <c r="E341" s="100">
        <v>0</v>
      </c>
      <c r="F341" s="100">
        <v>0</v>
      </c>
      <c r="G341" s="100">
        <v>0</v>
      </c>
      <c r="H341" s="100">
        <v>0</v>
      </c>
      <c r="I341" s="100">
        <v>0</v>
      </c>
      <c r="J341" s="100">
        <v>0</v>
      </c>
      <c r="K341" s="100">
        <v>0</v>
      </c>
      <c r="L341" s="100">
        <v>0</v>
      </c>
      <c r="M341" s="98">
        <f t="shared" si="56"/>
        <v>0</v>
      </c>
      <c r="N341" s="108"/>
    </row>
    <row r="342" spans="1:14" customFormat="1" ht="31.5" customHeight="1" x14ac:dyDescent="0.25">
      <c r="A342" s="109">
        <v>725</v>
      </c>
      <c r="B342" s="105" t="s">
        <v>663</v>
      </c>
      <c r="C342" s="100">
        <v>0</v>
      </c>
      <c r="D342" s="100">
        <v>0</v>
      </c>
      <c r="E342" s="100">
        <v>0</v>
      </c>
      <c r="F342" s="100">
        <v>0</v>
      </c>
      <c r="G342" s="100">
        <v>0</v>
      </c>
      <c r="H342" s="100">
        <v>0</v>
      </c>
      <c r="I342" s="100">
        <v>0</v>
      </c>
      <c r="J342" s="100">
        <v>0</v>
      </c>
      <c r="K342" s="100">
        <v>0</v>
      </c>
      <c r="L342" s="100">
        <v>0</v>
      </c>
      <c r="M342" s="98">
        <f t="shared" si="56"/>
        <v>0</v>
      </c>
      <c r="N342" s="108"/>
    </row>
    <row r="343" spans="1:14" customFormat="1" ht="25.5" x14ac:dyDescent="0.25">
      <c r="A343" s="109">
        <v>726</v>
      </c>
      <c r="B343" s="105" t="s">
        <v>664</v>
      </c>
      <c r="C343" s="100">
        <v>0</v>
      </c>
      <c r="D343" s="100">
        <v>0</v>
      </c>
      <c r="E343" s="100">
        <v>0</v>
      </c>
      <c r="F343" s="100">
        <v>0</v>
      </c>
      <c r="G343" s="100">
        <v>0</v>
      </c>
      <c r="H343" s="100">
        <v>0</v>
      </c>
      <c r="I343" s="100">
        <v>0</v>
      </c>
      <c r="J343" s="100">
        <v>0</v>
      </c>
      <c r="K343" s="100">
        <v>0</v>
      </c>
      <c r="L343" s="100">
        <v>0</v>
      </c>
      <c r="M343" s="98">
        <f t="shared" si="56"/>
        <v>0</v>
      </c>
      <c r="N343" s="108"/>
    </row>
    <row r="344" spans="1:14" customFormat="1" ht="31.5" customHeight="1" x14ac:dyDescent="0.25">
      <c r="A344" s="109">
        <v>727</v>
      </c>
      <c r="B344" s="105" t="s">
        <v>665</v>
      </c>
      <c r="C344" s="100">
        <v>0</v>
      </c>
      <c r="D344" s="100">
        <v>0</v>
      </c>
      <c r="E344" s="100">
        <v>0</v>
      </c>
      <c r="F344" s="100">
        <v>0</v>
      </c>
      <c r="G344" s="100">
        <v>0</v>
      </c>
      <c r="H344" s="100">
        <v>0</v>
      </c>
      <c r="I344" s="100">
        <v>0</v>
      </c>
      <c r="J344" s="100">
        <v>0</v>
      </c>
      <c r="K344" s="100">
        <v>0</v>
      </c>
      <c r="L344" s="100">
        <v>0</v>
      </c>
      <c r="M344" s="98">
        <f t="shared" si="56"/>
        <v>0</v>
      </c>
      <c r="N344" s="108"/>
    </row>
    <row r="345" spans="1:14" customFormat="1" ht="29.25" customHeight="1" x14ac:dyDescent="0.25">
      <c r="A345" s="109">
        <v>728</v>
      </c>
      <c r="B345" s="105" t="s">
        <v>666</v>
      </c>
      <c r="C345" s="100">
        <v>0</v>
      </c>
      <c r="D345" s="100">
        <v>0</v>
      </c>
      <c r="E345" s="100">
        <v>0</v>
      </c>
      <c r="F345" s="100">
        <v>0</v>
      </c>
      <c r="G345" s="100">
        <v>0</v>
      </c>
      <c r="H345" s="100">
        <v>0</v>
      </c>
      <c r="I345" s="100">
        <v>0</v>
      </c>
      <c r="J345" s="100">
        <v>0</v>
      </c>
      <c r="K345" s="100">
        <v>0</v>
      </c>
      <c r="L345" s="100">
        <v>0</v>
      </c>
      <c r="M345" s="98">
        <f t="shared" si="56"/>
        <v>0</v>
      </c>
      <c r="N345" s="108"/>
    </row>
    <row r="346" spans="1:14" customFormat="1" ht="25.5" x14ac:dyDescent="0.25">
      <c r="A346" s="109">
        <v>729</v>
      </c>
      <c r="B346" s="105" t="s">
        <v>667</v>
      </c>
      <c r="C346" s="100">
        <v>0</v>
      </c>
      <c r="D346" s="100">
        <v>0</v>
      </c>
      <c r="E346" s="100">
        <v>0</v>
      </c>
      <c r="F346" s="100">
        <v>0</v>
      </c>
      <c r="G346" s="100">
        <v>0</v>
      </c>
      <c r="H346" s="100">
        <v>0</v>
      </c>
      <c r="I346" s="100">
        <v>0</v>
      </c>
      <c r="J346" s="100">
        <v>0</v>
      </c>
      <c r="K346" s="100">
        <v>0</v>
      </c>
      <c r="L346" s="100">
        <v>0</v>
      </c>
      <c r="M346" s="98">
        <f t="shared" si="56"/>
        <v>0</v>
      </c>
      <c r="N346" s="108"/>
    </row>
    <row r="347" spans="1:14" customFormat="1" ht="25.5" customHeight="1" x14ac:dyDescent="0.25">
      <c r="A347" s="102">
        <v>7300</v>
      </c>
      <c r="B347" s="103" t="s">
        <v>668</v>
      </c>
      <c r="C347" s="97">
        <f t="shared" ref="C347:N347" si="61">SUM(C348:C353)</f>
        <v>0</v>
      </c>
      <c r="D347" s="97">
        <f>SUM(D348:D353)</f>
        <v>0</v>
      </c>
      <c r="E347" s="97">
        <f t="shared" si="61"/>
        <v>0</v>
      </c>
      <c r="F347" s="97">
        <f t="shared" si="61"/>
        <v>0</v>
      </c>
      <c r="G347" s="97">
        <f t="shared" si="61"/>
        <v>0</v>
      </c>
      <c r="H347" s="97">
        <f t="shared" si="61"/>
        <v>0</v>
      </c>
      <c r="I347" s="97">
        <f t="shared" si="61"/>
        <v>0</v>
      </c>
      <c r="J347" s="97">
        <f t="shared" si="61"/>
        <v>0</v>
      </c>
      <c r="K347" s="97">
        <f t="shared" si="61"/>
        <v>0</v>
      </c>
      <c r="L347" s="97">
        <f t="shared" si="61"/>
        <v>0</v>
      </c>
      <c r="M347" s="97">
        <f t="shared" si="56"/>
        <v>0</v>
      </c>
      <c r="N347" s="112">
        <f t="shared" si="61"/>
        <v>0</v>
      </c>
    </row>
    <row r="348" spans="1:14" customFormat="1" ht="25.5" customHeight="1" x14ac:dyDescent="0.25">
      <c r="A348" s="109">
        <v>731</v>
      </c>
      <c r="B348" s="107" t="s">
        <v>669</v>
      </c>
      <c r="C348" s="100">
        <v>0</v>
      </c>
      <c r="D348" s="100">
        <v>0</v>
      </c>
      <c r="E348" s="100">
        <v>0</v>
      </c>
      <c r="F348" s="100">
        <v>0</v>
      </c>
      <c r="G348" s="100">
        <v>0</v>
      </c>
      <c r="H348" s="100">
        <v>0</v>
      </c>
      <c r="I348" s="100">
        <v>0</v>
      </c>
      <c r="J348" s="100">
        <v>0</v>
      </c>
      <c r="K348" s="100">
        <v>0</v>
      </c>
      <c r="L348" s="100">
        <v>0</v>
      </c>
      <c r="M348" s="98">
        <f t="shared" si="56"/>
        <v>0</v>
      </c>
      <c r="N348" s="108"/>
    </row>
    <row r="349" spans="1:14" customFormat="1" ht="30" x14ac:dyDescent="0.25">
      <c r="A349" s="109">
        <v>732</v>
      </c>
      <c r="B349" s="107" t="s">
        <v>670</v>
      </c>
      <c r="C349" s="100">
        <v>0</v>
      </c>
      <c r="D349" s="100">
        <v>0</v>
      </c>
      <c r="E349" s="100">
        <v>0</v>
      </c>
      <c r="F349" s="100">
        <v>0</v>
      </c>
      <c r="G349" s="100">
        <v>0</v>
      </c>
      <c r="H349" s="100">
        <v>0</v>
      </c>
      <c r="I349" s="100">
        <v>0</v>
      </c>
      <c r="J349" s="100">
        <v>0</v>
      </c>
      <c r="K349" s="100">
        <v>0</v>
      </c>
      <c r="L349" s="100">
        <v>0</v>
      </c>
      <c r="M349" s="98">
        <f t="shared" si="56"/>
        <v>0</v>
      </c>
      <c r="N349" s="108"/>
    </row>
    <row r="350" spans="1:14" customFormat="1" ht="30" x14ac:dyDescent="0.25">
      <c r="A350" s="109">
        <v>733</v>
      </c>
      <c r="B350" s="107" t="s">
        <v>671</v>
      </c>
      <c r="C350" s="100">
        <v>0</v>
      </c>
      <c r="D350" s="100">
        <v>0</v>
      </c>
      <c r="E350" s="100">
        <v>0</v>
      </c>
      <c r="F350" s="100">
        <v>0</v>
      </c>
      <c r="G350" s="100">
        <v>0</v>
      </c>
      <c r="H350" s="100">
        <v>0</v>
      </c>
      <c r="I350" s="100">
        <v>0</v>
      </c>
      <c r="J350" s="100">
        <v>0</v>
      </c>
      <c r="K350" s="100">
        <v>0</v>
      </c>
      <c r="L350" s="100">
        <v>0</v>
      </c>
      <c r="M350" s="98">
        <f t="shared" si="56"/>
        <v>0</v>
      </c>
      <c r="N350" s="108"/>
    </row>
    <row r="351" spans="1:14" customFormat="1" ht="30" x14ac:dyDescent="0.25">
      <c r="A351" s="109">
        <v>734</v>
      </c>
      <c r="B351" s="107" t="s">
        <v>672</v>
      </c>
      <c r="C351" s="100">
        <v>0</v>
      </c>
      <c r="D351" s="100">
        <v>0</v>
      </c>
      <c r="E351" s="100">
        <v>0</v>
      </c>
      <c r="F351" s="100">
        <v>0</v>
      </c>
      <c r="G351" s="100">
        <v>0</v>
      </c>
      <c r="H351" s="100">
        <v>0</v>
      </c>
      <c r="I351" s="100">
        <v>0</v>
      </c>
      <c r="J351" s="100">
        <v>0</v>
      </c>
      <c r="K351" s="100">
        <v>0</v>
      </c>
      <c r="L351" s="100">
        <v>0</v>
      </c>
      <c r="M351" s="98">
        <f t="shared" si="56"/>
        <v>0</v>
      </c>
      <c r="N351" s="108"/>
    </row>
    <row r="352" spans="1:14" customFormat="1" ht="30" x14ac:dyDescent="0.25">
      <c r="A352" s="109">
        <v>735</v>
      </c>
      <c r="B352" s="107" t="s">
        <v>673</v>
      </c>
      <c r="C352" s="100">
        <v>0</v>
      </c>
      <c r="D352" s="100">
        <v>0</v>
      </c>
      <c r="E352" s="100">
        <v>0</v>
      </c>
      <c r="F352" s="100">
        <v>0</v>
      </c>
      <c r="G352" s="100">
        <v>0</v>
      </c>
      <c r="H352" s="100">
        <v>0</v>
      </c>
      <c r="I352" s="100">
        <v>0</v>
      </c>
      <c r="J352" s="100">
        <v>0</v>
      </c>
      <c r="K352" s="100">
        <v>0</v>
      </c>
      <c r="L352" s="100">
        <v>0</v>
      </c>
      <c r="M352" s="98">
        <f t="shared" si="56"/>
        <v>0</v>
      </c>
      <c r="N352" s="108"/>
    </row>
    <row r="353" spans="1:14" customFormat="1" ht="25.5" customHeight="1" x14ac:dyDescent="0.25">
      <c r="A353" s="109">
        <v>739</v>
      </c>
      <c r="B353" s="107" t="s">
        <v>674</v>
      </c>
      <c r="C353" s="100">
        <v>0</v>
      </c>
      <c r="D353" s="100">
        <v>0</v>
      </c>
      <c r="E353" s="100">
        <v>0</v>
      </c>
      <c r="F353" s="100">
        <v>0</v>
      </c>
      <c r="G353" s="100">
        <v>0</v>
      </c>
      <c r="H353" s="100">
        <v>0</v>
      </c>
      <c r="I353" s="100">
        <v>0</v>
      </c>
      <c r="J353" s="100">
        <v>0</v>
      </c>
      <c r="K353" s="100">
        <v>0</v>
      </c>
      <c r="L353" s="100">
        <v>0</v>
      </c>
      <c r="M353" s="98">
        <f t="shared" si="56"/>
        <v>0</v>
      </c>
      <c r="N353" s="108"/>
    </row>
    <row r="354" spans="1:14" customFormat="1" ht="25.5" customHeight="1" x14ac:dyDescent="0.25">
      <c r="A354" s="102">
        <v>7400</v>
      </c>
      <c r="B354" s="103" t="s">
        <v>675</v>
      </c>
      <c r="C354" s="97">
        <f t="shared" ref="C354:N354" si="62">SUM(C355:C363)</f>
        <v>0</v>
      </c>
      <c r="D354" s="97">
        <f>SUM(D355:D363)</f>
        <v>0</v>
      </c>
      <c r="E354" s="97">
        <f t="shared" si="62"/>
        <v>0</v>
      </c>
      <c r="F354" s="97">
        <f t="shared" si="62"/>
        <v>0</v>
      </c>
      <c r="G354" s="97">
        <f t="shared" si="62"/>
        <v>0</v>
      </c>
      <c r="H354" s="97">
        <f t="shared" si="62"/>
        <v>0</v>
      </c>
      <c r="I354" s="97">
        <f t="shared" si="62"/>
        <v>0</v>
      </c>
      <c r="J354" s="97">
        <f t="shared" si="62"/>
        <v>0</v>
      </c>
      <c r="K354" s="97">
        <f t="shared" si="62"/>
        <v>0</v>
      </c>
      <c r="L354" s="97">
        <f t="shared" si="62"/>
        <v>0</v>
      </c>
      <c r="M354" s="97">
        <f t="shared" si="56"/>
        <v>0</v>
      </c>
      <c r="N354" s="112">
        <f t="shared" si="62"/>
        <v>0</v>
      </c>
    </row>
    <row r="355" spans="1:14" customFormat="1" ht="25.5" x14ac:dyDescent="0.25">
      <c r="A355" s="109">
        <v>741</v>
      </c>
      <c r="B355" s="105" t="s">
        <v>676</v>
      </c>
      <c r="C355" s="99">
        <v>0</v>
      </c>
      <c r="D355" s="99">
        <v>0</v>
      </c>
      <c r="E355" s="99">
        <v>0</v>
      </c>
      <c r="F355" s="99">
        <v>0</v>
      </c>
      <c r="G355" s="99">
        <v>0</v>
      </c>
      <c r="H355" s="99">
        <v>0</v>
      </c>
      <c r="I355" s="99">
        <v>0</v>
      </c>
      <c r="J355" s="99">
        <v>0</v>
      </c>
      <c r="K355" s="99">
        <v>0</v>
      </c>
      <c r="L355" s="99">
        <v>0</v>
      </c>
      <c r="M355" s="98">
        <f t="shared" si="56"/>
        <v>0</v>
      </c>
      <c r="N355" s="108"/>
    </row>
    <row r="356" spans="1:14" customFormat="1" ht="25.5" x14ac:dyDescent="0.25">
      <c r="A356" s="109">
        <v>742</v>
      </c>
      <c r="B356" s="105" t="s">
        <v>677</v>
      </c>
      <c r="C356" s="99">
        <v>0</v>
      </c>
      <c r="D356" s="99">
        <v>0</v>
      </c>
      <c r="E356" s="99">
        <v>0</v>
      </c>
      <c r="F356" s="99">
        <v>0</v>
      </c>
      <c r="G356" s="99">
        <v>0</v>
      </c>
      <c r="H356" s="99">
        <v>0</v>
      </c>
      <c r="I356" s="99">
        <v>0</v>
      </c>
      <c r="J356" s="99">
        <v>0</v>
      </c>
      <c r="K356" s="99">
        <v>0</v>
      </c>
      <c r="L356" s="99">
        <v>0</v>
      </c>
      <c r="M356" s="98">
        <f t="shared" si="56"/>
        <v>0</v>
      </c>
      <c r="N356" s="108"/>
    </row>
    <row r="357" spans="1:14" customFormat="1" ht="25.5" x14ac:dyDescent="0.25">
      <c r="A357" s="109">
        <v>743</v>
      </c>
      <c r="B357" s="105" t="s">
        <v>678</v>
      </c>
      <c r="C357" s="99">
        <v>0</v>
      </c>
      <c r="D357" s="99">
        <v>0</v>
      </c>
      <c r="E357" s="99">
        <v>0</v>
      </c>
      <c r="F357" s="99">
        <v>0</v>
      </c>
      <c r="G357" s="99">
        <v>0</v>
      </c>
      <c r="H357" s="99">
        <v>0</v>
      </c>
      <c r="I357" s="99">
        <v>0</v>
      </c>
      <c r="J357" s="99">
        <v>0</v>
      </c>
      <c r="K357" s="99">
        <v>0</v>
      </c>
      <c r="L357" s="99">
        <v>0</v>
      </c>
      <c r="M357" s="98">
        <f t="shared" si="56"/>
        <v>0</v>
      </c>
      <c r="N357" s="108"/>
    </row>
    <row r="358" spans="1:14" customFormat="1" ht="25.5" x14ac:dyDescent="0.25">
      <c r="A358" s="109">
        <v>744</v>
      </c>
      <c r="B358" s="105" t="s">
        <v>679</v>
      </c>
      <c r="C358" s="99">
        <v>0</v>
      </c>
      <c r="D358" s="99">
        <v>0</v>
      </c>
      <c r="E358" s="99">
        <v>0</v>
      </c>
      <c r="F358" s="99">
        <v>0</v>
      </c>
      <c r="G358" s="99">
        <v>0</v>
      </c>
      <c r="H358" s="99">
        <v>0</v>
      </c>
      <c r="I358" s="99">
        <v>0</v>
      </c>
      <c r="J358" s="99">
        <v>0</v>
      </c>
      <c r="K358" s="99">
        <v>0</v>
      </c>
      <c r="L358" s="99">
        <v>0</v>
      </c>
      <c r="M358" s="98">
        <f t="shared" si="56"/>
        <v>0</v>
      </c>
      <c r="N358" s="108"/>
    </row>
    <row r="359" spans="1:14" customFormat="1" ht="25.5" x14ac:dyDescent="0.25">
      <c r="A359" s="109">
        <v>745</v>
      </c>
      <c r="B359" s="105" t="s">
        <v>680</v>
      </c>
      <c r="C359" s="99">
        <v>0</v>
      </c>
      <c r="D359" s="99">
        <v>0</v>
      </c>
      <c r="E359" s="99">
        <v>0</v>
      </c>
      <c r="F359" s="99">
        <v>0</v>
      </c>
      <c r="G359" s="99">
        <v>0</v>
      </c>
      <c r="H359" s="99">
        <v>0</v>
      </c>
      <c r="I359" s="99">
        <v>0</v>
      </c>
      <c r="J359" s="99">
        <v>0</v>
      </c>
      <c r="K359" s="99">
        <v>0</v>
      </c>
      <c r="L359" s="99">
        <v>0</v>
      </c>
      <c r="M359" s="98">
        <f t="shared" si="56"/>
        <v>0</v>
      </c>
      <c r="N359" s="108"/>
    </row>
    <row r="360" spans="1:14" customFormat="1" ht="25.5" x14ac:dyDescent="0.25">
      <c r="A360" s="109">
        <v>746</v>
      </c>
      <c r="B360" s="105" t="s">
        <v>681</v>
      </c>
      <c r="C360" s="99">
        <v>0</v>
      </c>
      <c r="D360" s="99">
        <v>0</v>
      </c>
      <c r="E360" s="99">
        <v>0</v>
      </c>
      <c r="F360" s="99">
        <v>0</v>
      </c>
      <c r="G360" s="99">
        <v>0</v>
      </c>
      <c r="H360" s="99">
        <v>0</v>
      </c>
      <c r="I360" s="99">
        <v>0</v>
      </c>
      <c r="J360" s="99">
        <v>0</v>
      </c>
      <c r="K360" s="99">
        <v>0</v>
      </c>
      <c r="L360" s="99">
        <v>0</v>
      </c>
      <c r="M360" s="98">
        <f t="shared" si="56"/>
        <v>0</v>
      </c>
      <c r="N360" s="108"/>
    </row>
    <row r="361" spans="1:14" customFormat="1" ht="25.5" x14ac:dyDescent="0.25">
      <c r="A361" s="109">
        <v>747</v>
      </c>
      <c r="B361" s="105" t="s">
        <v>682</v>
      </c>
      <c r="C361" s="99">
        <v>0</v>
      </c>
      <c r="D361" s="99">
        <v>0</v>
      </c>
      <c r="E361" s="99">
        <v>0</v>
      </c>
      <c r="F361" s="99">
        <v>0</v>
      </c>
      <c r="G361" s="99">
        <v>0</v>
      </c>
      <c r="H361" s="99">
        <v>0</v>
      </c>
      <c r="I361" s="99">
        <v>0</v>
      </c>
      <c r="J361" s="99">
        <v>0</v>
      </c>
      <c r="K361" s="99">
        <v>0</v>
      </c>
      <c r="L361" s="99">
        <v>0</v>
      </c>
      <c r="M361" s="98">
        <f t="shared" si="56"/>
        <v>0</v>
      </c>
      <c r="N361" s="108"/>
    </row>
    <row r="362" spans="1:14" customFormat="1" ht="25.5" x14ac:dyDescent="0.25">
      <c r="A362" s="109">
        <v>748</v>
      </c>
      <c r="B362" s="105" t="s">
        <v>683</v>
      </c>
      <c r="C362" s="99">
        <v>0</v>
      </c>
      <c r="D362" s="99">
        <v>0</v>
      </c>
      <c r="E362" s="99">
        <v>0</v>
      </c>
      <c r="F362" s="99">
        <v>0</v>
      </c>
      <c r="G362" s="99">
        <v>0</v>
      </c>
      <c r="H362" s="99">
        <v>0</v>
      </c>
      <c r="I362" s="99">
        <v>0</v>
      </c>
      <c r="J362" s="99">
        <v>0</v>
      </c>
      <c r="K362" s="99">
        <v>0</v>
      </c>
      <c r="L362" s="99">
        <v>0</v>
      </c>
      <c r="M362" s="98">
        <f t="shared" si="56"/>
        <v>0</v>
      </c>
      <c r="N362" s="108"/>
    </row>
    <row r="363" spans="1:14" customFormat="1" ht="25.5" x14ac:dyDescent="0.25">
      <c r="A363" s="109">
        <v>749</v>
      </c>
      <c r="B363" s="105" t="s">
        <v>684</v>
      </c>
      <c r="C363" s="99">
        <v>0</v>
      </c>
      <c r="D363" s="99">
        <v>0</v>
      </c>
      <c r="E363" s="99">
        <v>0</v>
      </c>
      <c r="F363" s="99">
        <v>0</v>
      </c>
      <c r="G363" s="99">
        <v>0</v>
      </c>
      <c r="H363" s="99">
        <v>0</v>
      </c>
      <c r="I363" s="99">
        <v>0</v>
      </c>
      <c r="J363" s="99">
        <v>0</v>
      </c>
      <c r="K363" s="99">
        <v>0</v>
      </c>
      <c r="L363" s="99">
        <v>0</v>
      </c>
      <c r="M363" s="98">
        <f t="shared" si="56"/>
        <v>0</v>
      </c>
      <c r="N363" s="108"/>
    </row>
    <row r="364" spans="1:14" customFormat="1" ht="30" x14ac:dyDescent="0.25">
      <c r="A364" s="102">
        <v>7500</v>
      </c>
      <c r="B364" s="103" t="s">
        <v>685</v>
      </c>
      <c r="C364" s="97">
        <f t="shared" ref="C364:N364" si="63">SUM(C365:C373)</f>
        <v>0</v>
      </c>
      <c r="D364" s="97">
        <f>SUM(D365:D373)</f>
        <v>0</v>
      </c>
      <c r="E364" s="97">
        <f t="shared" si="63"/>
        <v>0</v>
      </c>
      <c r="F364" s="97">
        <f t="shared" si="63"/>
        <v>0</v>
      </c>
      <c r="G364" s="97">
        <f t="shared" si="63"/>
        <v>0</v>
      </c>
      <c r="H364" s="97">
        <f t="shared" si="63"/>
        <v>0</v>
      </c>
      <c r="I364" s="97">
        <f t="shared" si="63"/>
        <v>0</v>
      </c>
      <c r="J364" s="97">
        <f t="shared" si="63"/>
        <v>0</v>
      </c>
      <c r="K364" s="97">
        <f t="shared" si="63"/>
        <v>0</v>
      </c>
      <c r="L364" s="97">
        <f t="shared" si="63"/>
        <v>0</v>
      </c>
      <c r="M364" s="97">
        <f t="shared" si="56"/>
        <v>0</v>
      </c>
      <c r="N364" s="112">
        <f t="shared" si="63"/>
        <v>0</v>
      </c>
    </row>
    <row r="365" spans="1:14" customFormat="1" ht="25.5" customHeight="1" x14ac:dyDescent="0.25">
      <c r="A365" s="109">
        <v>751</v>
      </c>
      <c r="B365" s="105" t="s">
        <v>686</v>
      </c>
      <c r="C365" s="99">
        <v>0</v>
      </c>
      <c r="D365" s="99">
        <v>0</v>
      </c>
      <c r="E365" s="99">
        <v>0</v>
      </c>
      <c r="F365" s="99">
        <v>0</v>
      </c>
      <c r="G365" s="99">
        <v>0</v>
      </c>
      <c r="H365" s="99">
        <v>0</v>
      </c>
      <c r="I365" s="99">
        <v>0</v>
      </c>
      <c r="J365" s="99">
        <v>0</v>
      </c>
      <c r="K365" s="99">
        <v>0</v>
      </c>
      <c r="L365" s="99">
        <v>0</v>
      </c>
      <c r="M365" s="98">
        <f t="shared" si="56"/>
        <v>0</v>
      </c>
      <c r="N365" s="108"/>
    </row>
    <row r="366" spans="1:14" customFormat="1" ht="25.5" customHeight="1" x14ac:dyDescent="0.25">
      <c r="A366" s="109">
        <v>752</v>
      </c>
      <c r="B366" s="105" t="s">
        <v>687</v>
      </c>
      <c r="C366" s="99">
        <v>0</v>
      </c>
      <c r="D366" s="99">
        <v>0</v>
      </c>
      <c r="E366" s="99">
        <v>0</v>
      </c>
      <c r="F366" s="99">
        <v>0</v>
      </c>
      <c r="G366" s="99">
        <v>0</v>
      </c>
      <c r="H366" s="99">
        <v>0</v>
      </c>
      <c r="I366" s="99">
        <v>0</v>
      </c>
      <c r="J366" s="99">
        <v>0</v>
      </c>
      <c r="K366" s="99">
        <v>0</v>
      </c>
      <c r="L366" s="99">
        <v>0</v>
      </c>
      <c r="M366" s="98">
        <f t="shared" si="56"/>
        <v>0</v>
      </c>
      <c r="N366" s="108"/>
    </row>
    <row r="367" spans="1:14" customFormat="1" ht="25.5" customHeight="1" x14ac:dyDescent="0.25">
      <c r="A367" s="109">
        <v>753</v>
      </c>
      <c r="B367" s="105" t="s">
        <v>688</v>
      </c>
      <c r="C367" s="99">
        <v>0</v>
      </c>
      <c r="D367" s="99">
        <v>0</v>
      </c>
      <c r="E367" s="99">
        <v>0</v>
      </c>
      <c r="F367" s="99">
        <v>0</v>
      </c>
      <c r="G367" s="99">
        <v>0</v>
      </c>
      <c r="H367" s="99">
        <v>0</v>
      </c>
      <c r="I367" s="99">
        <v>0</v>
      </c>
      <c r="J367" s="99">
        <v>0</v>
      </c>
      <c r="K367" s="99">
        <v>0</v>
      </c>
      <c r="L367" s="99">
        <v>0</v>
      </c>
      <c r="M367" s="98">
        <f t="shared" si="56"/>
        <v>0</v>
      </c>
      <c r="N367" s="108"/>
    </row>
    <row r="368" spans="1:14" customFormat="1" ht="25.5" x14ac:dyDescent="0.25">
      <c r="A368" s="109">
        <v>754</v>
      </c>
      <c r="B368" s="105" t="s">
        <v>689</v>
      </c>
      <c r="C368" s="99">
        <v>0</v>
      </c>
      <c r="D368" s="99">
        <v>0</v>
      </c>
      <c r="E368" s="99">
        <v>0</v>
      </c>
      <c r="F368" s="99">
        <v>0</v>
      </c>
      <c r="G368" s="99">
        <v>0</v>
      </c>
      <c r="H368" s="99">
        <v>0</v>
      </c>
      <c r="I368" s="99">
        <v>0</v>
      </c>
      <c r="J368" s="99">
        <v>0</v>
      </c>
      <c r="K368" s="99">
        <v>0</v>
      </c>
      <c r="L368" s="99">
        <v>0</v>
      </c>
      <c r="M368" s="98">
        <f t="shared" si="56"/>
        <v>0</v>
      </c>
      <c r="N368" s="108"/>
    </row>
    <row r="369" spans="1:14" customFormat="1" ht="25.5" x14ac:dyDescent="0.25">
      <c r="A369" s="109">
        <v>755</v>
      </c>
      <c r="B369" s="105" t="s">
        <v>690</v>
      </c>
      <c r="C369" s="99">
        <v>0</v>
      </c>
      <c r="D369" s="99">
        <v>0</v>
      </c>
      <c r="E369" s="99">
        <v>0</v>
      </c>
      <c r="F369" s="99">
        <v>0</v>
      </c>
      <c r="G369" s="99">
        <v>0</v>
      </c>
      <c r="H369" s="99">
        <v>0</v>
      </c>
      <c r="I369" s="99">
        <v>0</v>
      </c>
      <c r="J369" s="99">
        <v>0</v>
      </c>
      <c r="K369" s="99">
        <v>0</v>
      </c>
      <c r="L369" s="99">
        <v>0</v>
      </c>
      <c r="M369" s="98">
        <f t="shared" si="56"/>
        <v>0</v>
      </c>
      <c r="N369" s="108"/>
    </row>
    <row r="370" spans="1:14" customFormat="1" ht="25.5" customHeight="1" x14ac:dyDescent="0.25">
      <c r="A370" s="109">
        <v>756</v>
      </c>
      <c r="B370" s="105" t="s">
        <v>691</v>
      </c>
      <c r="C370" s="99">
        <v>0</v>
      </c>
      <c r="D370" s="99">
        <v>0</v>
      </c>
      <c r="E370" s="99">
        <v>0</v>
      </c>
      <c r="F370" s="99">
        <v>0</v>
      </c>
      <c r="G370" s="99">
        <v>0</v>
      </c>
      <c r="H370" s="99">
        <v>0</v>
      </c>
      <c r="I370" s="99">
        <v>0</v>
      </c>
      <c r="J370" s="99">
        <v>0</v>
      </c>
      <c r="K370" s="99">
        <v>0</v>
      </c>
      <c r="L370" s="99">
        <v>0</v>
      </c>
      <c r="M370" s="98">
        <f t="shared" si="56"/>
        <v>0</v>
      </c>
      <c r="N370" s="108"/>
    </row>
    <row r="371" spans="1:14" customFormat="1" ht="25.5" customHeight="1" x14ac:dyDescent="0.25">
      <c r="A371" s="109">
        <v>757</v>
      </c>
      <c r="B371" s="105" t="s">
        <v>692</v>
      </c>
      <c r="C371" s="99">
        <v>0</v>
      </c>
      <c r="D371" s="99">
        <v>0</v>
      </c>
      <c r="E371" s="99">
        <v>0</v>
      </c>
      <c r="F371" s="99">
        <v>0</v>
      </c>
      <c r="G371" s="99">
        <v>0</v>
      </c>
      <c r="H371" s="99">
        <v>0</v>
      </c>
      <c r="I371" s="99">
        <v>0</v>
      </c>
      <c r="J371" s="99">
        <v>0</v>
      </c>
      <c r="K371" s="99">
        <v>0</v>
      </c>
      <c r="L371" s="99">
        <v>0</v>
      </c>
      <c r="M371" s="98">
        <f t="shared" si="56"/>
        <v>0</v>
      </c>
      <c r="N371" s="108"/>
    </row>
    <row r="372" spans="1:14" customFormat="1" ht="25.5" customHeight="1" x14ac:dyDescent="0.25">
      <c r="A372" s="109">
        <v>758</v>
      </c>
      <c r="B372" s="105" t="s">
        <v>693</v>
      </c>
      <c r="C372" s="99">
        <v>0</v>
      </c>
      <c r="D372" s="99">
        <v>0</v>
      </c>
      <c r="E372" s="99">
        <v>0</v>
      </c>
      <c r="F372" s="99">
        <v>0</v>
      </c>
      <c r="G372" s="99">
        <v>0</v>
      </c>
      <c r="H372" s="99">
        <v>0</v>
      </c>
      <c r="I372" s="99">
        <v>0</v>
      </c>
      <c r="J372" s="99">
        <v>0</v>
      </c>
      <c r="K372" s="99">
        <v>0</v>
      </c>
      <c r="L372" s="99">
        <v>0</v>
      </c>
      <c r="M372" s="98">
        <f t="shared" si="56"/>
        <v>0</v>
      </c>
      <c r="N372" s="108"/>
    </row>
    <row r="373" spans="1:14" customFormat="1" ht="25.5" customHeight="1" x14ac:dyDescent="0.25">
      <c r="A373" s="109">
        <v>759</v>
      </c>
      <c r="B373" s="105" t="s">
        <v>694</v>
      </c>
      <c r="C373" s="99">
        <v>0</v>
      </c>
      <c r="D373" s="99">
        <v>0</v>
      </c>
      <c r="E373" s="99">
        <v>0</v>
      </c>
      <c r="F373" s="99">
        <v>0</v>
      </c>
      <c r="G373" s="99">
        <v>0</v>
      </c>
      <c r="H373" s="99">
        <v>0</v>
      </c>
      <c r="I373" s="99">
        <v>0</v>
      </c>
      <c r="J373" s="99">
        <v>0</v>
      </c>
      <c r="K373" s="99">
        <v>0</v>
      </c>
      <c r="L373" s="99">
        <v>0</v>
      </c>
      <c r="M373" s="98">
        <f t="shared" si="56"/>
        <v>0</v>
      </c>
      <c r="N373" s="108"/>
    </row>
    <row r="374" spans="1:14" customFormat="1" ht="25.5" customHeight="1" x14ac:dyDescent="0.25">
      <c r="A374" s="102">
        <v>7600</v>
      </c>
      <c r="B374" s="103" t="s">
        <v>695</v>
      </c>
      <c r="C374" s="97">
        <f t="shared" ref="C374:N374" si="64">SUM(C375:C376)</f>
        <v>0</v>
      </c>
      <c r="D374" s="97">
        <f>SUM(D375:D376)</f>
        <v>0</v>
      </c>
      <c r="E374" s="97">
        <f t="shared" si="64"/>
        <v>0</v>
      </c>
      <c r="F374" s="97">
        <f t="shared" si="64"/>
        <v>0</v>
      </c>
      <c r="G374" s="97">
        <f t="shared" si="64"/>
        <v>0</v>
      </c>
      <c r="H374" s="97">
        <f t="shared" si="64"/>
        <v>0</v>
      </c>
      <c r="I374" s="97">
        <f t="shared" si="64"/>
        <v>0</v>
      </c>
      <c r="J374" s="97">
        <f t="shared" si="64"/>
        <v>0</v>
      </c>
      <c r="K374" s="97">
        <f t="shared" si="64"/>
        <v>0</v>
      </c>
      <c r="L374" s="97">
        <f t="shared" si="64"/>
        <v>0</v>
      </c>
      <c r="M374" s="97">
        <f t="shared" si="56"/>
        <v>0</v>
      </c>
      <c r="N374" s="112">
        <f t="shared" si="64"/>
        <v>0</v>
      </c>
    </row>
    <row r="375" spans="1:14" customFormat="1" ht="25.5" customHeight="1" x14ac:dyDescent="0.25">
      <c r="A375" s="109">
        <v>761</v>
      </c>
      <c r="B375" s="105" t="s">
        <v>696</v>
      </c>
      <c r="C375" s="99">
        <v>0</v>
      </c>
      <c r="D375" s="99">
        <v>0</v>
      </c>
      <c r="E375" s="99">
        <v>0</v>
      </c>
      <c r="F375" s="99">
        <v>0</v>
      </c>
      <c r="G375" s="99">
        <v>0</v>
      </c>
      <c r="H375" s="99">
        <v>0</v>
      </c>
      <c r="I375" s="99">
        <v>0</v>
      </c>
      <c r="J375" s="99">
        <v>0</v>
      </c>
      <c r="K375" s="99">
        <v>0</v>
      </c>
      <c r="L375" s="99">
        <v>0</v>
      </c>
      <c r="M375" s="98">
        <f t="shared" si="56"/>
        <v>0</v>
      </c>
      <c r="N375" s="108"/>
    </row>
    <row r="376" spans="1:14" customFormat="1" ht="25.5" customHeight="1" x14ac:dyDescent="0.25">
      <c r="A376" s="109">
        <v>762</v>
      </c>
      <c r="B376" s="105" t="s">
        <v>697</v>
      </c>
      <c r="C376" s="99">
        <v>0</v>
      </c>
      <c r="D376" s="99">
        <v>0</v>
      </c>
      <c r="E376" s="99">
        <v>0</v>
      </c>
      <c r="F376" s="99">
        <v>0</v>
      </c>
      <c r="G376" s="99">
        <v>0</v>
      </c>
      <c r="H376" s="99">
        <v>0</v>
      </c>
      <c r="I376" s="99">
        <v>0</v>
      </c>
      <c r="J376" s="99">
        <v>0</v>
      </c>
      <c r="K376" s="99">
        <v>0</v>
      </c>
      <c r="L376" s="99">
        <v>0</v>
      </c>
      <c r="M376" s="98">
        <f t="shared" si="56"/>
        <v>0</v>
      </c>
      <c r="N376" s="108"/>
    </row>
    <row r="377" spans="1:14" customFormat="1" ht="30" x14ac:dyDescent="0.25">
      <c r="A377" s="102">
        <v>7900</v>
      </c>
      <c r="B377" s="103" t="s">
        <v>698</v>
      </c>
      <c r="C377" s="97">
        <f t="shared" ref="C377:N377" si="65">SUM(C378:C380)</f>
        <v>0</v>
      </c>
      <c r="D377" s="97">
        <f>SUM(D378:D380)</f>
        <v>0</v>
      </c>
      <c r="E377" s="97">
        <f t="shared" si="65"/>
        <v>0</v>
      </c>
      <c r="F377" s="97">
        <f t="shared" si="65"/>
        <v>0</v>
      </c>
      <c r="G377" s="97">
        <f t="shared" si="65"/>
        <v>0</v>
      </c>
      <c r="H377" s="97">
        <f t="shared" si="65"/>
        <v>0</v>
      </c>
      <c r="I377" s="97">
        <f t="shared" si="65"/>
        <v>0</v>
      </c>
      <c r="J377" s="97">
        <f t="shared" si="65"/>
        <v>0</v>
      </c>
      <c r="K377" s="97">
        <f t="shared" si="65"/>
        <v>0</v>
      </c>
      <c r="L377" s="97">
        <f t="shared" si="65"/>
        <v>0</v>
      </c>
      <c r="M377" s="97">
        <f t="shared" si="56"/>
        <v>0</v>
      </c>
      <c r="N377" s="112">
        <f t="shared" si="65"/>
        <v>0</v>
      </c>
    </row>
    <row r="378" spans="1:14" customFormat="1" ht="25.5" customHeight="1" x14ac:dyDescent="0.25">
      <c r="A378" s="109">
        <v>791</v>
      </c>
      <c r="B378" s="105" t="s">
        <v>699</v>
      </c>
      <c r="C378" s="100">
        <v>0</v>
      </c>
      <c r="D378" s="100">
        <v>0</v>
      </c>
      <c r="E378" s="100">
        <v>0</v>
      </c>
      <c r="F378" s="100">
        <v>0</v>
      </c>
      <c r="G378" s="100">
        <v>0</v>
      </c>
      <c r="H378" s="100">
        <v>0</v>
      </c>
      <c r="I378" s="100">
        <v>0</v>
      </c>
      <c r="J378" s="100">
        <v>0</v>
      </c>
      <c r="K378" s="100">
        <v>0</v>
      </c>
      <c r="L378" s="100">
        <v>0</v>
      </c>
      <c r="M378" s="98">
        <f t="shared" si="56"/>
        <v>0</v>
      </c>
      <c r="N378" s="108"/>
    </row>
    <row r="379" spans="1:14" customFormat="1" ht="25.5" customHeight="1" x14ac:dyDescent="0.25">
      <c r="A379" s="109">
        <v>792</v>
      </c>
      <c r="B379" s="105" t="s">
        <v>700</v>
      </c>
      <c r="C379" s="100">
        <v>0</v>
      </c>
      <c r="D379" s="100">
        <v>0</v>
      </c>
      <c r="E379" s="100">
        <v>0</v>
      </c>
      <c r="F379" s="100">
        <v>0</v>
      </c>
      <c r="G379" s="100">
        <v>0</v>
      </c>
      <c r="H379" s="100">
        <v>0</v>
      </c>
      <c r="I379" s="100">
        <v>0</v>
      </c>
      <c r="J379" s="100">
        <v>0</v>
      </c>
      <c r="K379" s="100">
        <v>0</v>
      </c>
      <c r="L379" s="100">
        <v>0</v>
      </c>
      <c r="M379" s="98">
        <f t="shared" si="56"/>
        <v>0</v>
      </c>
      <c r="N379" s="108"/>
    </row>
    <row r="380" spans="1:14" customFormat="1" ht="25.5" customHeight="1" x14ac:dyDescent="0.25">
      <c r="A380" s="109">
        <v>799</v>
      </c>
      <c r="B380" s="105" t="s">
        <v>701</v>
      </c>
      <c r="C380" s="100">
        <v>0</v>
      </c>
      <c r="D380" s="100">
        <v>0</v>
      </c>
      <c r="E380" s="100">
        <v>0</v>
      </c>
      <c r="F380" s="100">
        <v>0</v>
      </c>
      <c r="G380" s="100">
        <v>0</v>
      </c>
      <c r="H380" s="100">
        <v>0</v>
      </c>
      <c r="I380" s="100">
        <v>0</v>
      </c>
      <c r="J380" s="100">
        <v>0</v>
      </c>
      <c r="K380" s="100">
        <v>0</v>
      </c>
      <c r="L380" s="100">
        <v>0</v>
      </c>
      <c r="M380" s="98">
        <f t="shared" si="56"/>
        <v>0</v>
      </c>
      <c r="N380" s="108"/>
    </row>
    <row r="381" spans="1:14" s="45" customFormat="1" ht="25.5" customHeight="1" x14ac:dyDescent="0.25">
      <c r="A381" s="245">
        <v>8000</v>
      </c>
      <c r="B381" s="246" t="s">
        <v>23</v>
      </c>
      <c r="C381" s="244">
        <f t="shared" ref="C381:N381" si="66">C382+C389+C395</f>
        <v>0</v>
      </c>
      <c r="D381" s="244">
        <f>D382+D389+D395</f>
        <v>0</v>
      </c>
      <c r="E381" s="244">
        <f t="shared" si="66"/>
        <v>0</v>
      </c>
      <c r="F381" s="244">
        <f t="shared" si="66"/>
        <v>0</v>
      </c>
      <c r="G381" s="244">
        <f t="shared" si="66"/>
        <v>0</v>
      </c>
      <c r="H381" s="244">
        <f t="shared" si="66"/>
        <v>0</v>
      </c>
      <c r="I381" s="244">
        <f t="shared" si="66"/>
        <v>0</v>
      </c>
      <c r="J381" s="244">
        <f t="shared" si="66"/>
        <v>0</v>
      </c>
      <c r="K381" s="244">
        <f t="shared" si="66"/>
        <v>0</v>
      </c>
      <c r="L381" s="244">
        <f t="shared" si="66"/>
        <v>0</v>
      </c>
      <c r="M381" s="244">
        <f t="shared" si="56"/>
        <v>0</v>
      </c>
      <c r="N381" s="115">
        <f t="shared" si="66"/>
        <v>0</v>
      </c>
    </row>
    <row r="382" spans="1:14" customFormat="1" ht="25.5" customHeight="1" x14ac:dyDescent="0.25">
      <c r="A382" s="102">
        <v>8100</v>
      </c>
      <c r="B382" s="103" t="s">
        <v>301</v>
      </c>
      <c r="C382" s="97">
        <f>SUM(C383:C388)</f>
        <v>0</v>
      </c>
      <c r="D382" s="97">
        <f>SUM(D383:D388)</f>
        <v>0</v>
      </c>
      <c r="E382" s="97">
        <f t="shared" ref="E382:N382" si="67">SUM(E383:E388)</f>
        <v>0</v>
      </c>
      <c r="F382" s="97">
        <f t="shared" si="67"/>
        <v>0</v>
      </c>
      <c r="G382" s="97">
        <f t="shared" si="67"/>
        <v>0</v>
      </c>
      <c r="H382" s="97">
        <f t="shared" si="67"/>
        <v>0</v>
      </c>
      <c r="I382" s="97">
        <f t="shared" si="67"/>
        <v>0</v>
      </c>
      <c r="J382" s="97">
        <f t="shared" si="67"/>
        <v>0</v>
      </c>
      <c r="K382" s="97">
        <f t="shared" si="67"/>
        <v>0</v>
      </c>
      <c r="L382" s="97">
        <f t="shared" si="67"/>
        <v>0</v>
      </c>
      <c r="M382" s="97">
        <f t="shared" si="56"/>
        <v>0</v>
      </c>
      <c r="N382" s="112">
        <f t="shared" si="67"/>
        <v>0</v>
      </c>
    </row>
    <row r="383" spans="1:14" customFormat="1" ht="25.5" customHeight="1" x14ac:dyDescent="0.25">
      <c r="A383" s="109">
        <v>811</v>
      </c>
      <c r="B383" s="105" t="s">
        <v>702</v>
      </c>
      <c r="C383" s="99">
        <v>0</v>
      </c>
      <c r="D383" s="99">
        <v>0</v>
      </c>
      <c r="E383" s="99">
        <v>0</v>
      </c>
      <c r="F383" s="99">
        <v>0</v>
      </c>
      <c r="G383" s="99">
        <v>0</v>
      </c>
      <c r="H383" s="99">
        <v>0</v>
      </c>
      <c r="I383" s="99">
        <v>0</v>
      </c>
      <c r="J383" s="99">
        <v>0</v>
      </c>
      <c r="K383" s="99">
        <v>0</v>
      </c>
      <c r="L383" s="99">
        <v>0</v>
      </c>
      <c r="M383" s="98">
        <f t="shared" si="56"/>
        <v>0</v>
      </c>
      <c r="N383" s="108"/>
    </row>
    <row r="384" spans="1:14" customFormat="1" ht="25.5" customHeight="1" x14ac:dyDescent="0.25">
      <c r="A384" s="109">
        <v>812</v>
      </c>
      <c r="B384" s="105" t="s">
        <v>703</v>
      </c>
      <c r="C384" s="99">
        <v>0</v>
      </c>
      <c r="D384" s="99">
        <v>0</v>
      </c>
      <c r="E384" s="99">
        <v>0</v>
      </c>
      <c r="F384" s="99">
        <v>0</v>
      </c>
      <c r="G384" s="99">
        <v>0</v>
      </c>
      <c r="H384" s="99">
        <v>0</v>
      </c>
      <c r="I384" s="99">
        <v>0</v>
      </c>
      <c r="J384" s="99">
        <v>0</v>
      </c>
      <c r="K384" s="99">
        <v>0</v>
      </c>
      <c r="L384" s="99">
        <v>0</v>
      </c>
      <c r="M384" s="98">
        <f t="shared" si="56"/>
        <v>0</v>
      </c>
      <c r="N384" s="108"/>
    </row>
    <row r="385" spans="1:14" customFormat="1" ht="25.5" customHeight="1" x14ac:dyDescent="0.25">
      <c r="A385" s="109">
        <v>813</v>
      </c>
      <c r="B385" s="105" t="s">
        <v>704</v>
      </c>
      <c r="C385" s="99">
        <v>0</v>
      </c>
      <c r="D385" s="99">
        <v>0</v>
      </c>
      <c r="E385" s="99">
        <v>0</v>
      </c>
      <c r="F385" s="99">
        <v>0</v>
      </c>
      <c r="G385" s="99">
        <v>0</v>
      </c>
      <c r="H385" s="99">
        <v>0</v>
      </c>
      <c r="I385" s="99">
        <v>0</v>
      </c>
      <c r="J385" s="99">
        <v>0</v>
      </c>
      <c r="K385" s="99">
        <v>0</v>
      </c>
      <c r="L385" s="99">
        <v>0</v>
      </c>
      <c r="M385" s="98">
        <f t="shared" si="56"/>
        <v>0</v>
      </c>
      <c r="N385" s="108"/>
    </row>
    <row r="386" spans="1:14" customFormat="1" ht="25.5" x14ac:dyDescent="0.25">
      <c r="A386" s="109">
        <v>814</v>
      </c>
      <c r="B386" s="105" t="s">
        <v>705</v>
      </c>
      <c r="C386" s="99">
        <v>0</v>
      </c>
      <c r="D386" s="99">
        <v>0</v>
      </c>
      <c r="E386" s="99">
        <v>0</v>
      </c>
      <c r="F386" s="99">
        <v>0</v>
      </c>
      <c r="G386" s="99">
        <v>0</v>
      </c>
      <c r="H386" s="99">
        <v>0</v>
      </c>
      <c r="I386" s="99">
        <v>0</v>
      </c>
      <c r="J386" s="99">
        <v>0</v>
      </c>
      <c r="K386" s="99">
        <v>0</v>
      </c>
      <c r="L386" s="99">
        <v>0</v>
      </c>
      <c r="M386" s="98">
        <f t="shared" si="56"/>
        <v>0</v>
      </c>
      <c r="N386" s="108"/>
    </row>
    <row r="387" spans="1:14" customFormat="1" ht="25.5" customHeight="1" x14ac:dyDescent="0.25">
      <c r="A387" s="109">
        <v>815</v>
      </c>
      <c r="B387" s="105" t="s">
        <v>706</v>
      </c>
      <c r="C387" s="99">
        <v>0</v>
      </c>
      <c r="D387" s="99">
        <v>0</v>
      </c>
      <c r="E387" s="99">
        <v>0</v>
      </c>
      <c r="F387" s="99">
        <v>0</v>
      </c>
      <c r="G387" s="99">
        <v>0</v>
      </c>
      <c r="H387" s="99">
        <v>0</v>
      </c>
      <c r="I387" s="99">
        <v>0</v>
      </c>
      <c r="J387" s="99">
        <v>0</v>
      </c>
      <c r="K387" s="99">
        <v>0</v>
      </c>
      <c r="L387" s="99">
        <v>0</v>
      </c>
      <c r="M387" s="98">
        <f t="shared" si="56"/>
        <v>0</v>
      </c>
      <c r="N387" s="108"/>
    </row>
    <row r="388" spans="1:14" customFormat="1" ht="25.5" customHeight="1" x14ac:dyDescent="0.25">
      <c r="A388" s="109">
        <v>816</v>
      </c>
      <c r="B388" s="105" t="s">
        <v>707</v>
      </c>
      <c r="C388" s="99">
        <v>0</v>
      </c>
      <c r="D388" s="99">
        <v>0</v>
      </c>
      <c r="E388" s="99">
        <v>0</v>
      </c>
      <c r="F388" s="99">
        <v>0</v>
      </c>
      <c r="G388" s="99">
        <v>0</v>
      </c>
      <c r="H388" s="99">
        <v>0</v>
      </c>
      <c r="I388" s="99">
        <v>0</v>
      </c>
      <c r="J388" s="99">
        <v>0</v>
      </c>
      <c r="K388" s="99">
        <v>0</v>
      </c>
      <c r="L388" s="99">
        <v>0</v>
      </c>
      <c r="M388" s="98">
        <f t="shared" si="56"/>
        <v>0</v>
      </c>
      <c r="N388" s="108"/>
    </row>
    <row r="389" spans="1:14" customFormat="1" ht="25.5" customHeight="1" x14ac:dyDescent="0.25">
      <c r="A389" s="102">
        <v>8300</v>
      </c>
      <c r="B389" s="103" t="s">
        <v>304</v>
      </c>
      <c r="C389" s="97">
        <f t="shared" ref="C389:N389" si="68">SUM(C390:C394)</f>
        <v>0</v>
      </c>
      <c r="D389" s="97">
        <f>SUM(D390:D394)</f>
        <v>0</v>
      </c>
      <c r="E389" s="97">
        <f t="shared" si="68"/>
        <v>0</v>
      </c>
      <c r="F389" s="97">
        <f t="shared" si="68"/>
        <v>0</v>
      </c>
      <c r="G389" s="97">
        <f t="shared" si="68"/>
        <v>0</v>
      </c>
      <c r="H389" s="97">
        <f t="shared" si="68"/>
        <v>0</v>
      </c>
      <c r="I389" s="97">
        <f t="shared" si="68"/>
        <v>0</v>
      </c>
      <c r="J389" s="97">
        <f t="shared" si="68"/>
        <v>0</v>
      </c>
      <c r="K389" s="97">
        <f t="shared" si="68"/>
        <v>0</v>
      </c>
      <c r="L389" s="97">
        <f t="shared" si="68"/>
        <v>0</v>
      </c>
      <c r="M389" s="97">
        <f t="shared" si="56"/>
        <v>0</v>
      </c>
      <c r="N389" s="112">
        <f t="shared" si="68"/>
        <v>0</v>
      </c>
    </row>
    <row r="390" spans="1:14" customFormat="1" ht="25.5" customHeight="1" x14ac:dyDescent="0.25">
      <c r="A390" s="109">
        <v>831</v>
      </c>
      <c r="B390" s="105" t="s">
        <v>708</v>
      </c>
      <c r="C390" s="99">
        <v>0</v>
      </c>
      <c r="D390" s="99">
        <v>0</v>
      </c>
      <c r="E390" s="99">
        <v>0</v>
      </c>
      <c r="F390" s="99">
        <v>0</v>
      </c>
      <c r="G390" s="99">
        <v>0</v>
      </c>
      <c r="H390" s="99">
        <v>0</v>
      </c>
      <c r="I390" s="99">
        <v>0</v>
      </c>
      <c r="J390" s="99">
        <v>0</v>
      </c>
      <c r="K390" s="99">
        <v>0</v>
      </c>
      <c r="L390" s="99">
        <v>0</v>
      </c>
      <c r="M390" s="98">
        <f t="shared" si="56"/>
        <v>0</v>
      </c>
      <c r="N390" s="108"/>
    </row>
    <row r="391" spans="1:14" customFormat="1" ht="25.5" customHeight="1" x14ac:dyDescent="0.25">
      <c r="A391" s="109">
        <v>832</v>
      </c>
      <c r="B391" s="105" t="s">
        <v>709</v>
      </c>
      <c r="C391" s="99">
        <v>0</v>
      </c>
      <c r="D391" s="99">
        <v>0</v>
      </c>
      <c r="E391" s="99">
        <v>0</v>
      </c>
      <c r="F391" s="99">
        <v>0</v>
      </c>
      <c r="G391" s="99">
        <v>0</v>
      </c>
      <c r="H391" s="99">
        <v>0</v>
      </c>
      <c r="I391" s="99">
        <v>0</v>
      </c>
      <c r="J391" s="99">
        <v>0</v>
      </c>
      <c r="K391" s="99">
        <v>0</v>
      </c>
      <c r="L391" s="99">
        <v>0</v>
      </c>
      <c r="M391" s="98">
        <f t="shared" ref="M391:M430" si="69">SUM(C391:L391)</f>
        <v>0</v>
      </c>
      <c r="N391" s="108"/>
    </row>
    <row r="392" spans="1:14" customFormat="1" ht="25.5" customHeight="1" x14ac:dyDescent="0.25">
      <c r="A392" s="109">
        <v>833</v>
      </c>
      <c r="B392" s="105" t="s">
        <v>710</v>
      </c>
      <c r="C392" s="99">
        <v>0</v>
      </c>
      <c r="D392" s="99">
        <v>0</v>
      </c>
      <c r="E392" s="99">
        <v>0</v>
      </c>
      <c r="F392" s="99">
        <v>0</v>
      </c>
      <c r="G392" s="99">
        <v>0</v>
      </c>
      <c r="H392" s="99">
        <v>0</v>
      </c>
      <c r="I392" s="99">
        <v>0</v>
      </c>
      <c r="J392" s="99">
        <v>0</v>
      </c>
      <c r="K392" s="99">
        <v>0</v>
      </c>
      <c r="L392" s="99">
        <v>0</v>
      </c>
      <c r="M392" s="98">
        <f t="shared" si="69"/>
        <v>0</v>
      </c>
      <c r="N392" s="108"/>
    </row>
    <row r="393" spans="1:14" customFormat="1" ht="34.5" customHeight="1" x14ac:dyDescent="0.25">
      <c r="A393" s="109">
        <v>834</v>
      </c>
      <c r="B393" s="105" t="s">
        <v>711</v>
      </c>
      <c r="C393" s="99">
        <v>0</v>
      </c>
      <c r="D393" s="99">
        <v>0</v>
      </c>
      <c r="E393" s="99">
        <v>0</v>
      </c>
      <c r="F393" s="99">
        <v>0</v>
      </c>
      <c r="G393" s="99">
        <v>0</v>
      </c>
      <c r="H393" s="99">
        <v>0</v>
      </c>
      <c r="I393" s="99">
        <v>0</v>
      </c>
      <c r="J393" s="99">
        <v>0</v>
      </c>
      <c r="K393" s="99">
        <v>0</v>
      </c>
      <c r="L393" s="99">
        <v>0</v>
      </c>
      <c r="M393" s="98">
        <f t="shared" si="69"/>
        <v>0</v>
      </c>
      <c r="N393" s="108"/>
    </row>
    <row r="394" spans="1:14" customFormat="1" ht="33" customHeight="1" x14ac:dyDescent="0.25">
      <c r="A394" s="109">
        <v>835</v>
      </c>
      <c r="B394" s="105" t="s">
        <v>712</v>
      </c>
      <c r="C394" s="99">
        <v>0</v>
      </c>
      <c r="D394" s="99">
        <v>0</v>
      </c>
      <c r="E394" s="99">
        <v>0</v>
      </c>
      <c r="F394" s="99">
        <v>0</v>
      </c>
      <c r="G394" s="99">
        <v>0</v>
      </c>
      <c r="H394" s="99">
        <v>0</v>
      </c>
      <c r="I394" s="99">
        <v>0</v>
      </c>
      <c r="J394" s="99">
        <v>0</v>
      </c>
      <c r="K394" s="99">
        <v>0</v>
      </c>
      <c r="L394" s="99">
        <v>0</v>
      </c>
      <c r="M394" s="98">
        <f t="shared" si="69"/>
        <v>0</v>
      </c>
      <c r="N394" s="108"/>
    </row>
    <row r="395" spans="1:14" customFormat="1" ht="25.5" customHeight="1" x14ac:dyDescent="0.25">
      <c r="A395" s="102">
        <v>8500</v>
      </c>
      <c r="B395" s="103" t="s">
        <v>310</v>
      </c>
      <c r="C395" s="97">
        <f t="shared" ref="C395:N395" si="70">SUM(C396:C398)</f>
        <v>0</v>
      </c>
      <c r="D395" s="97">
        <f>SUM(D396:D398)</f>
        <v>0</v>
      </c>
      <c r="E395" s="97">
        <f t="shared" si="70"/>
        <v>0</v>
      </c>
      <c r="F395" s="97">
        <f t="shared" si="70"/>
        <v>0</v>
      </c>
      <c r="G395" s="97">
        <f t="shared" si="70"/>
        <v>0</v>
      </c>
      <c r="H395" s="97">
        <f t="shared" si="70"/>
        <v>0</v>
      </c>
      <c r="I395" s="97">
        <f t="shared" si="70"/>
        <v>0</v>
      </c>
      <c r="J395" s="97">
        <f t="shared" si="70"/>
        <v>0</v>
      </c>
      <c r="K395" s="97">
        <f t="shared" si="70"/>
        <v>0</v>
      </c>
      <c r="L395" s="97">
        <f t="shared" si="70"/>
        <v>0</v>
      </c>
      <c r="M395" s="97">
        <f t="shared" si="69"/>
        <v>0</v>
      </c>
      <c r="N395" s="112">
        <f t="shared" si="70"/>
        <v>0</v>
      </c>
    </row>
    <row r="396" spans="1:14" customFormat="1" ht="25.5" customHeight="1" x14ac:dyDescent="0.25">
      <c r="A396" s="109">
        <v>851</v>
      </c>
      <c r="B396" s="105" t="s">
        <v>713</v>
      </c>
      <c r="C396" s="99">
        <v>0</v>
      </c>
      <c r="D396" s="99">
        <v>0</v>
      </c>
      <c r="E396" s="99">
        <v>0</v>
      </c>
      <c r="F396" s="99">
        <v>0</v>
      </c>
      <c r="G396" s="99">
        <v>0</v>
      </c>
      <c r="H396" s="99">
        <v>0</v>
      </c>
      <c r="I396" s="99">
        <v>0</v>
      </c>
      <c r="J396" s="99">
        <v>0</v>
      </c>
      <c r="K396" s="99">
        <v>0</v>
      </c>
      <c r="L396" s="99">
        <v>0</v>
      </c>
      <c r="M396" s="98">
        <f t="shared" si="69"/>
        <v>0</v>
      </c>
      <c r="N396" s="108"/>
    </row>
    <row r="397" spans="1:14" customFormat="1" ht="25.5" customHeight="1" x14ac:dyDescent="0.25">
      <c r="A397" s="109">
        <v>852</v>
      </c>
      <c r="B397" s="105" t="s">
        <v>714</v>
      </c>
      <c r="C397" s="99">
        <v>0</v>
      </c>
      <c r="D397" s="99">
        <v>0</v>
      </c>
      <c r="E397" s="99">
        <v>0</v>
      </c>
      <c r="F397" s="99">
        <v>0</v>
      </c>
      <c r="G397" s="99">
        <v>0</v>
      </c>
      <c r="H397" s="99">
        <v>0</v>
      </c>
      <c r="I397" s="99">
        <v>0</v>
      </c>
      <c r="J397" s="99">
        <v>0</v>
      </c>
      <c r="K397" s="99">
        <v>0</v>
      </c>
      <c r="L397" s="99">
        <v>0</v>
      </c>
      <c r="M397" s="98">
        <f t="shared" si="69"/>
        <v>0</v>
      </c>
      <c r="N397" s="108"/>
    </row>
    <row r="398" spans="1:14" customFormat="1" ht="25.5" customHeight="1" x14ac:dyDescent="0.25">
      <c r="A398" s="109">
        <v>853</v>
      </c>
      <c r="B398" s="105" t="s">
        <v>715</v>
      </c>
      <c r="C398" s="99">
        <v>0</v>
      </c>
      <c r="D398" s="99">
        <v>0</v>
      </c>
      <c r="E398" s="99">
        <v>0</v>
      </c>
      <c r="F398" s="99">
        <v>0</v>
      </c>
      <c r="G398" s="99">
        <v>0</v>
      </c>
      <c r="H398" s="99">
        <v>0</v>
      </c>
      <c r="I398" s="99">
        <v>0</v>
      </c>
      <c r="J398" s="99">
        <v>0</v>
      </c>
      <c r="K398" s="99">
        <v>0</v>
      </c>
      <c r="L398" s="99">
        <v>0</v>
      </c>
      <c r="M398" s="98">
        <f t="shared" si="69"/>
        <v>0</v>
      </c>
      <c r="N398" s="108"/>
    </row>
    <row r="399" spans="1:14" customFormat="1" ht="25.5" customHeight="1" x14ac:dyDescent="0.25">
      <c r="A399" s="245">
        <v>9000</v>
      </c>
      <c r="B399" s="246" t="s">
        <v>716</v>
      </c>
      <c r="C399" s="244">
        <f t="shared" ref="C399:N399" si="71">C400+C409+C418+C421+C424+C426+C429</f>
        <v>0</v>
      </c>
      <c r="D399" s="244">
        <f>D400+D409+D418+D421+D424+D426+D429</f>
        <v>0</v>
      </c>
      <c r="E399" s="244">
        <f t="shared" si="71"/>
        <v>0</v>
      </c>
      <c r="F399" s="244">
        <f t="shared" si="71"/>
        <v>0</v>
      </c>
      <c r="G399" s="244">
        <f t="shared" si="71"/>
        <v>5860481</v>
      </c>
      <c r="H399" s="244">
        <f t="shared" si="71"/>
        <v>0</v>
      </c>
      <c r="I399" s="244">
        <f t="shared" si="71"/>
        <v>0</v>
      </c>
      <c r="J399" s="244">
        <f t="shared" si="71"/>
        <v>0</v>
      </c>
      <c r="K399" s="244">
        <f t="shared" si="71"/>
        <v>0</v>
      </c>
      <c r="L399" s="244">
        <f t="shared" si="71"/>
        <v>0</v>
      </c>
      <c r="M399" s="244">
        <f t="shared" si="69"/>
        <v>5860481</v>
      </c>
      <c r="N399" s="114">
        <f t="shared" si="71"/>
        <v>0</v>
      </c>
    </row>
    <row r="400" spans="1:14" customFormat="1" ht="25.5" customHeight="1" x14ac:dyDescent="0.25">
      <c r="A400" s="113">
        <v>9100</v>
      </c>
      <c r="B400" s="82" t="s">
        <v>717</v>
      </c>
      <c r="C400" s="97">
        <f>SUM(C401:C408)</f>
        <v>0</v>
      </c>
      <c r="D400" s="97">
        <f>SUM(D401:D408)</f>
        <v>0</v>
      </c>
      <c r="E400" s="97">
        <f t="shared" ref="E400:N400" si="72">SUM(E401:E408)</f>
        <v>0</v>
      </c>
      <c r="F400" s="97">
        <f t="shared" si="72"/>
        <v>0</v>
      </c>
      <c r="G400" s="97">
        <f t="shared" si="72"/>
        <v>4724859</v>
      </c>
      <c r="H400" s="97">
        <f t="shared" si="72"/>
        <v>0</v>
      </c>
      <c r="I400" s="97">
        <f t="shared" si="72"/>
        <v>0</v>
      </c>
      <c r="J400" s="97">
        <f t="shared" si="72"/>
        <v>0</v>
      </c>
      <c r="K400" s="97">
        <f t="shared" si="72"/>
        <v>0</v>
      </c>
      <c r="L400" s="97">
        <f t="shared" si="72"/>
        <v>0</v>
      </c>
      <c r="M400" s="97">
        <f t="shared" si="69"/>
        <v>4724859</v>
      </c>
      <c r="N400" s="112">
        <f t="shared" si="72"/>
        <v>0</v>
      </c>
    </row>
    <row r="401" spans="1:14" customFormat="1" ht="25.5" customHeight="1" x14ac:dyDescent="0.25">
      <c r="A401" s="109">
        <v>911</v>
      </c>
      <c r="B401" s="105" t="s">
        <v>718</v>
      </c>
      <c r="C401" s="100">
        <v>0</v>
      </c>
      <c r="D401" s="100">
        <v>0</v>
      </c>
      <c r="E401" s="100">
        <v>0</v>
      </c>
      <c r="F401" s="100">
        <v>0</v>
      </c>
      <c r="G401" s="100">
        <f>1219859+2080000+1425000</f>
        <v>4724859</v>
      </c>
      <c r="H401" s="100">
        <v>0</v>
      </c>
      <c r="I401" s="100">
        <v>0</v>
      </c>
      <c r="J401" s="100">
        <v>0</v>
      </c>
      <c r="K401" s="100">
        <v>0</v>
      </c>
      <c r="L401" s="100">
        <v>0</v>
      </c>
      <c r="M401" s="98">
        <f t="shared" si="69"/>
        <v>4724859</v>
      </c>
      <c r="N401" s="108"/>
    </row>
    <row r="402" spans="1:14" customFormat="1" ht="30" customHeight="1" x14ac:dyDescent="0.25">
      <c r="A402" s="109">
        <v>912</v>
      </c>
      <c r="B402" s="105" t="s">
        <v>719</v>
      </c>
      <c r="C402" s="100">
        <v>0</v>
      </c>
      <c r="D402" s="100">
        <v>0</v>
      </c>
      <c r="E402" s="100">
        <v>0</v>
      </c>
      <c r="F402" s="100">
        <v>0</v>
      </c>
      <c r="G402" s="100">
        <v>0</v>
      </c>
      <c r="H402" s="100">
        <v>0</v>
      </c>
      <c r="I402" s="100">
        <v>0</v>
      </c>
      <c r="J402" s="100">
        <v>0</v>
      </c>
      <c r="K402" s="100">
        <v>0</v>
      </c>
      <c r="L402" s="100">
        <v>0</v>
      </c>
      <c r="M402" s="98">
        <f t="shared" si="69"/>
        <v>0</v>
      </c>
      <c r="N402" s="108"/>
    </row>
    <row r="403" spans="1:14" customFormat="1" ht="25.5" customHeight="1" x14ac:dyDescent="0.25">
      <c r="A403" s="109">
        <v>913</v>
      </c>
      <c r="B403" s="105" t="s">
        <v>720</v>
      </c>
      <c r="C403" s="100">
        <v>0</v>
      </c>
      <c r="D403" s="100">
        <v>0</v>
      </c>
      <c r="E403" s="100">
        <v>0</v>
      </c>
      <c r="F403" s="100">
        <v>0</v>
      </c>
      <c r="G403" s="100">
        <v>0</v>
      </c>
      <c r="H403" s="100">
        <v>0</v>
      </c>
      <c r="I403" s="100">
        <v>0</v>
      </c>
      <c r="J403" s="100">
        <v>0</v>
      </c>
      <c r="K403" s="100">
        <v>0</v>
      </c>
      <c r="L403" s="100">
        <v>0</v>
      </c>
      <c r="M403" s="98">
        <f t="shared" si="69"/>
        <v>0</v>
      </c>
      <c r="N403" s="108"/>
    </row>
    <row r="404" spans="1:14" customFormat="1" ht="25.5" customHeight="1" x14ac:dyDescent="0.25">
      <c r="A404" s="109">
        <v>914</v>
      </c>
      <c r="B404" s="105" t="s">
        <v>721</v>
      </c>
      <c r="C404" s="100">
        <v>0</v>
      </c>
      <c r="D404" s="100">
        <v>0</v>
      </c>
      <c r="E404" s="100">
        <v>0</v>
      </c>
      <c r="F404" s="100">
        <v>0</v>
      </c>
      <c r="G404" s="100">
        <v>0</v>
      </c>
      <c r="H404" s="100">
        <v>0</v>
      </c>
      <c r="I404" s="100">
        <v>0</v>
      </c>
      <c r="J404" s="100">
        <v>0</v>
      </c>
      <c r="K404" s="100">
        <v>0</v>
      </c>
      <c r="L404" s="100">
        <v>0</v>
      </c>
      <c r="M404" s="98">
        <f t="shared" si="69"/>
        <v>0</v>
      </c>
      <c r="N404" s="108"/>
    </row>
    <row r="405" spans="1:14" customFormat="1" ht="38.25" customHeight="1" x14ac:dyDescent="0.25">
      <c r="A405" s="109">
        <v>915</v>
      </c>
      <c r="B405" s="105" t="s">
        <v>722</v>
      </c>
      <c r="C405" s="100">
        <v>0</v>
      </c>
      <c r="D405" s="100">
        <v>0</v>
      </c>
      <c r="E405" s="100">
        <v>0</v>
      </c>
      <c r="F405" s="100">
        <v>0</v>
      </c>
      <c r="G405" s="100">
        <v>0</v>
      </c>
      <c r="H405" s="100">
        <v>0</v>
      </c>
      <c r="I405" s="100">
        <v>0</v>
      </c>
      <c r="J405" s="100">
        <v>0</v>
      </c>
      <c r="K405" s="100">
        <v>0</v>
      </c>
      <c r="L405" s="100">
        <v>0</v>
      </c>
      <c r="M405" s="98">
        <f t="shared" si="69"/>
        <v>0</v>
      </c>
      <c r="N405" s="108"/>
    </row>
    <row r="406" spans="1:14" customFormat="1" ht="25.5" customHeight="1" x14ac:dyDescent="0.25">
      <c r="A406" s="109">
        <v>916</v>
      </c>
      <c r="B406" s="105" t="s">
        <v>723</v>
      </c>
      <c r="C406" s="100">
        <v>0</v>
      </c>
      <c r="D406" s="100">
        <v>0</v>
      </c>
      <c r="E406" s="100">
        <v>0</v>
      </c>
      <c r="F406" s="100">
        <v>0</v>
      </c>
      <c r="G406" s="100">
        <v>0</v>
      </c>
      <c r="H406" s="100">
        <v>0</v>
      </c>
      <c r="I406" s="100">
        <v>0</v>
      </c>
      <c r="J406" s="100">
        <v>0</v>
      </c>
      <c r="K406" s="100">
        <v>0</v>
      </c>
      <c r="L406" s="100">
        <v>0</v>
      </c>
      <c r="M406" s="98">
        <f t="shared" si="69"/>
        <v>0</v>
      </c>
      <c r="N406" s="108"/>
    </row>
    <row r="407" spans="1:14" customFormat="1" ht="27.75" customHeight="1" x14ac:dyDescent="0.25">
      <c r="A407" s="109">
        <v>917</v>
      </c>
      <c r="B407" s="105" t="s">
        <v>724</v>
      </c>
      <c r="C407" s="100">
        <v>0</v>
      </c>
      <c r="D407" s="100">
        <v>0</v>
      </c>
      <c r="E407" s="100">
        <v>0</v>
      </c>
      <c r="F407" s="100">
        <v>0</v>
      </c>
      <c r="G407" s="100">
        <v>0</v>
      </c>
      <c r="H407" s="100">
        <v>0</v>
      </c>
      <c r="I407" s="100">
        <v>0</v>
      </c>
      <c r="J407" s="100">
        <v>0</v>
      </c>
      <c r="K407" s="100">
        <v>0</v>
      </c>
      <c r="L407" s="100">
        <v>0</v>
      </c>
      <c r="M407" s="98">
        <f t="shared" si="69"/>
        <v>0</v>
      </c>
      <c r="N407" s="108"/>
    </row>
    <row r="408" spans="1:14" customFormat="1" ht="25.5" customHeight="1" x14ac:dyDescent="0.25">
      <c r="A408" s="109">
        <v>918</v>
      </c>
      <c r="B408" s="105" t="s">
        <v>725</v>
      </c>
      <c r="C408" s="100">
        <v>0</v>
      </c>
      <c r="D408" s="100">
        <v>0</v>
      </c>
      <c r="E408" s="100">
        <v>0</v>
      </c>
      <c r="F408" s="100">
        <v>0</v>
      </c>
      <c r="G408" s="100">
        <v>0</v>
      </c>
      <c r="H408" s="100">
        <v>0</v>
      </c>
      <c r="I408" s="100">
        <v>0</v>
      </c>
      <c r="J408" s="100">
        <v>0</v>
      </c>
      <c r="K408" s="100">
        <v>0</v>
      </c>
      <c r="L408" s="100">
        <v>0</v>
      </c>
      <c r="M408" s="98">
        <f t="shared" si="69"/>
        <v>0</v>
      </c>
      <c r="N408" s="108"/>
    </row>
    <row r="409" spans="1:14" customFormat="1" ht="25.5" customHeight="1" x14ac:dyDescent="0.25">
      <c r="A409" s="102">
        <v>9200</v>
      </c>
      <c r="B409" s="103" t="s">
        <v>726</v>
      </c>
      <c r="C409" s="97">
        <f t="shared" ref="C409:N409" si="73">SUM(C410:C417)</f>
        <v>0</v>
      </c>
      <c r="D409" s="97">
        <f>SUM(D410:D417)</f>
        <v>0</v>
      </c>
      <c r="E409" s="97">
        <f t="shared" si="73"/>
        <v>0</v>
      </c>
      <c r="F409" s="97">
        <f t="shared" si="73"/>
        <v>0</v>
      </c>
      <c r="G409" s="97">
        <f t="shared" si="73"/>
        <v>1135622</v>
      </c>
      <c r="H409" s="97">
        <f t="shared" si="73"/>
        <v>0</v>
      </c>
      <c r="I409" s="97">
        <f t="shared" si="73"/>
        <v>0</v>
      </c>
      <c r="J409" s="97">
        <f t="shared" si="73"/>
        <v>0</v>
      </c>
      <c r="K409" s="97">
        <f t="shared" si="73"/>
        <v>0</v>
      </c>
      <c r="L409" s="97">
        <f t="shared" si="73"/>
        <v>0</v>
      </c>
      <c r="M409" s="97">
        <f t="shared" si="69"/>
        <v>1135622</v>
      </c>
      <c r="N409" s="112">
        <f t="shared" si="73"/>
        <v>0</v>
      </c>
    </row>
    <row r="410" spans="1:14" customFormat="1" ht="25.5" customHeight="1" x14ac:dyDescent="0.25">
      <c r="A410" s="109">
        <v>921</v>
      </c>
      <c r="B410" s="105" t="s">
        <v>727</v>
      </c>
      <c r="C410" s="100">
        <v>0</v>
      </c>
      <c r="D410" s="100">
        <v>0</v>
      </c>
      <c r="E410" s="100">
        <v>0</v>
      </c>
      <c r="F410" s="100">
        <v>0</v>
      </c>
      <c r="G410" s="100">
        <f>66000+85622+984000</f>
        <v>1135622</v>
      </c>
      <c r="H410" s="100">
        <v>0</v>
      </c>
      <c r="I410" s="100">
        <v>0</v>
      </c>
      <c r="J410" s="100">
        <v>0</v>
      </c>
      <c r="K410" s="100">
        <v>0</v>
      </c>
      <c r="L410" s="100">
        <v>0</v>
      </c>
      <c r="M410" s="98">
        <f t="shared" si="69"/>
        <v>1135622</v>
      </c>
      <c r="N410" s="108"/>
    </row>
    <row r="411" spans="1:14" customFormat="1" ht="25.5" customHeight="1" x14ac:dyDescent="0.25">
      <c r="A411" s="109">
        <v>922</v>
      </c>
      <c r="B411" s="105" t="s">
        <v>728</v>
      </c>
      <c r="C411" s="100">
        <v>0</v>
      </c>
      <c r="D411" s="100">
        <v>0</v>
      </c>
      <c r="E411" s="100">
        <v>0</v>
      </c>
      <c r="F411" s="100">
        <v>0</v>
      </c>
      <c r="G411" s="100">
        <v>0</v>
      </c>
      <c r="H411" s="100">
        <v>0</v>
      </c>
      <c r="I411" s="100">
        <v>0</v>
      </c>
      <c r="J411" s="100">
        <v>0</v>
      </c>
      <c r="K411" s="100">
        <v>0</v>
      </c>
      <c r="L411" s="100">
        <v>0</v>
      </c>
      <c r="M411" s="98">
        <f t="shared" si="69"/>
        <v>0</v>
      </c>
      <c r="N411" s="108"/>
    </row>
    <row r="412" spans="1:14" customFormat="1" ht="25.5" customHeight="1" x14ac:dyDescent="0.25">
      <c r="A412" s="109">
        <v>923</v>
      </c>
      <c r="B412" s="105" t="s">
        <v>729</v>
      </c>
      <c r="C412" s="100">
        <v>0</v>
      </c>
      <c r="D412" s="100">
        <v>0</v>
      </c>
      <c r="E412" s="100">
        <v>0</v>
      </c>
      <c r="F412" s="100">
        <v>0</v>
      </c>
      <c r="G412" s="100">
        <v>0</v>
      </c>
      <c r="H412" s="100">
        <v>0</v>
      </c>
      <c r="I412" s="100">
        <v>0</v>
      </c>
      <c r="J412" s="100">
        <v>0</v>
      </c>
      <c r="K412" s="100">
        <v>0</v>
      </c>
      <c r="L412" s="100">
        <v>0</v>
      </c>
      <c r="M412" s="98">
        <f t="shared" si="69"/>
        <v>0</v>
      </c>
      <c r="N412" s="108"/>
    </row>
    <row r="413" spans="1:14" customFormat="1" ht="25.5" customHeight="1" x14ac:dyDescent="0.25">
      <c r="A413" s="109">
        <v>924</v>
      </c>
      <c r="B413" s="105" t="s">
        <v>730</v>
      </c>
      <c r="C413" s="100">
        <v>0</v>
      </c>
      <c r="D413" s="100">
        <v>0</v>
      </c>
      <c r="E413" s="100">
        <v>0</v>
      </c>
      <c r="F413" s="100">
        <v>0</v>
      </c>
      <c r="G413" s="100">
        <v>0</v>
      </c>
      <c r="H413" s="100">
        <v>0</v>
      </c>
      <c r="I413" s="100">
        <v>0</v>
      </c>
      <c r="J413" s="100">
        <v>0</v>
      </c>
      <c r="K413" s="100">
        <v>0</v>
      </c>
      <c r="L413" s="100">
        <v>0</v>
      </c>
      <c r="M413" s="98">
        <f t="shared" si="69"/>
        <v>0</v>
      </c>
      <c r="N413" s="108"/>
    </row>
    <row r="414" spans="1:14" customFormat="1" ht="24" customHeight="1" x14ac:dyDescent="0.25">
      <c r="A414" s="109">
        <v>925</v>
      </c>
      <c r="B414" s="105" t="s">
        <v>731</v>
      </c>
      <c r="C414" s="100">
        <v>0</v>
      </c>
      <c r="D414" s="100">
        <v>0</v>
      </c>
      <c r="E414" s="100">
        <v>0</v>
      </c>
      <c r="F414" s="100">
        <v>0</v>
      </c>
      <c r="G414" s="100">
        <v>0</v>
      </c>
      <c r="H414" s="100">
        <v>0</v>
      </c>
      <c r="I414" s="100">
        <v>0</v>
      </c>
      <c r="J414" s="100">
        <v>0</v>
      </c>
      <c r="K414" s="100">
        <v>0</v>
      </c>
      <c r="L414" s="100">
        <v>0</v>
      </c>
      <c r="M414" s="98">
        <f t="shared" si="69"/>
        <v>0</v>
      </c>
      <c r="N414" s="108"/>
    </row>
    <row r="415" spans="1:14" customFormat="1" ht="25.5" customHeight="1" x14ac:dyDescent="0.25">
      <c r="A415" s="109">
        <v>926</v>
      </c>
      <c r="B415" s="105" t="s">
        <v>732</v>
      </c>
      <c r="C415" s="100">
        <v>0</v>
      </c>
      <c r="D415" s="100">
        <v>0</v>
      </c>
      <c r="E415" s="100">
        <v>0</v>
      </c>
      <c r="F415" s="100">
        <v>0</v>
      </c>
      <c r="G415" s="100">
        <v>0</v>
      </c>
      <c r="H415" s="100">
        <v>0</v>
      </c>
      <c r="I415" s="100">
        <v>0</v>
      </c>
      <c r="J415" s="100">
        <v>0</v>
      </c>
      <c r="K415" s="100">
        <v>0</v>
      </c>
      <c r="L415" s="100">
        <v>0</v>
      </c>
      <c r="M415" s="98">
        <f t="shared" si="69"/>
        <v>0</v>
      </c>
      <c r="N415" s="108"/>
    </row>
    <row r="416" spans="1:14" customFormat="1" ht="25.5" x14ac:dyDescent="0.25">
      <c r="A416" s="109">
        <v>927</v>
      </c>
      <c r="B416" s="105" t="s">
        <v>733</v>
      </c>
      <c r="C416" s="100">
        <v>0</v>
      </c>
      <c r="D416" s="100">
        <v>0</v>
      </c>
      <c r="E416" s="100">
        <v>0</v>
      </c>
      <c r="F416" s="100">
        <v>0</v>
      </c>
      <c r="G416" s="100">
        <v>0</v>
      </c>
      <c r="H416" s="100">
        <v>0</v>
      </c>
      <c r="I416" s="100">
        <v>0</v>
      </c>
      <c r="J416" s="100">
        <v>0</v>
      </c>
      <c r="K416" s="100">
        <v>0</v>
      </c>
      <c r="L416" s="100">
        <v>0</v>
      </c>
      <c r="M416" s="98">
        <f t="shared" si="69"/>
        <v>0</v>
      </c>
      <c r="N416" s="108"/>
    </row>
    <row r="417" spans="1:15" customFormat="1" ht="25.5" customHeight="1" x14ac:dyDescent="0.25">
      <c r="A417" s="109">
        <v>928</v>
      </c>
      <c r="B417" s="105" t="s">
        <v>734</v>
      </c>
      <c r="C417" s="100">
        <v>0</v>
      </c>
      <c r="D417" s="100">
        <v>0</v>
      </c>
      <c r="E417" s="100">
        <v>0</v>
      </c>
      <c r="F417" s="100">
        <v>0</v>
      </c>
      <c r="G417" s="100">
        <v>0</v>
      </c>
      <c r="H417" s="100">
        <v>0</v>
      </c>
      <c r="I417" s="100">
        <v>0</v>
      </c>
      <c r="J417" s="100">
        <v>0</v>
      </c>
      <c r="K417" s="100">
        <v>0</v>
      </c>
      <c r="L417" s="100">
        <v>0</v>
      </c>
      <c r="M417" s="98">
        <f t="shared" si="69"/>
        <v>0</v>
      </c>
      <c r="N417" s="108"/>
    </row>
    <row r="418" spans="1:15" customFormat="1" ht="25.5" customHeight="1" x14ac:dyDescent="0.25">
      <c r="A418" s="102">
        <v>9300</v>
      </c>
      <c r="B418" s="103" t="s">
        <v>735</v>
      </c>
      <c r="C418" s="97">
        <f t="shared" ref="C418:N418" si="74">SUM(C419:C420)</f>
        <v>0</v>
      </c>
      <c r="D418" s="97">
        <f>SUM(D419:D420)</f>
        <v>0</v>
      </c>
      <c r="E418" s="97">
        <f t="shared" si="74"/>
        <v>0</v>
      </c>
      <c r="F418" s="97">
        <f t="shared" si="74"/>
        <v>0</v>
      </c>
      <c r="G418" s="97">
        <f t="shared" si="74"/>
        <v>0</v>
      </c>
      <c r="H418" s="97">
        <f t="shared" si="74"/>
        <v>0</v>
      </c>
      <c r="I418" s="97">
        <f t="shared" si="74"/>
        <v>0</v>
      </c>
      <c r="J418" s="97">
        <f t="shared" si="74"/>
        <v>0</v>
      </c>
      <c r="K418" s="97">
        <f t="shared" si="74"/>
        <v>0</v>
      </c>
      <c r="L418" s="97">
        <f t="shared" si="74"/>
        <v>0</v>
      </c>
      <c r="M418" s="97">
        <f t="shared" si="69"/>
        <v>0</v>
      </c>
      <c r="N418" s="112">
        <f t="shared" si="74"/>
        <v>0</v>
      </c>
    </row>
    <row r="419" spans="1:15" customFormat="1" ht="25.5" customHeight="1" x14ac:dyDescent="0.25">
      <c r="A419" s="109">
        <v>931</v>
      </c>
      <c r="B419" s="105" t="s">
        <v>736</v>
      </c>
      <c r="C419" s="100">
        <v>0</v>
      </c>
      <c r="D419" s="100">
        <v>0</v>
      </c>
      <c r="E419" s="100">
        <v>0</v>
      </c>
      <c r="F419" s="100">
        <v>0</v>
      </c>
      <c r="G419" s="100">
        <v>0</v>
      </c>
      <c r="H419" s="100">
        <v>0</v>
      </c>
      <c r="I419" s="100">
        <v>0</v>
      </c>
      <c r="J419" s="100">
        <v>0</v>
      </c>
      <c r="K419" s="100">
        <v>0</v>
      </c>
      <c r="L419" s="100">
        <v>0</v>
      </c>
      <c r="M419" s="98">
        <f t="shared" si="69"/>
        <v>0</v>
      </c>
      <c r="N419" s="108"/>
    </row>
    <row r="420" spans="1:15" customFormat="1" ht="25.5" customHeight="1" x14ac:dyDescent="0.25">
      <c r="A420" s="109">
        <v>932</v>
      </c>
      <c r="B420" s="105" t="s">
        <v>737</v>
      </c>
      <c r="C420" s="100">
        <v>0</v>
      </c>
      <c r="D420" s="100">
        <v>0</v>
      </c>
      <c r="E420" s="100">
        <v>0</v>
      </c>
      <c r="F420" s="100">
        <v>0</v>
      </c>
      <c r="G420" s="100">
        <v>0</v>
      </c>
      <c r="H420" s="100">
        <v>0</v>
      </c>
      <c r="I420" s="100">
        <v>0</v>
      </c>
      <c r="J420" s="100">
        <v>0</v>
      </c>
      <c r="K420" s="100">
        <v>0</v>
      </c>
      <c r="L420" s="100">
        <v>0</v>
      </c>
      <c r="M420" s="98">
        <f t="shared" si="69"/>
        <v>0</v>
      </c>
      <c r="N420" s="108"/>
    </row>
    <row r="421" spans="1:15" customFormat="1" ht="25.5" customHeight="1" x14ac:dyDescent="0.25">
      <c r="A421" s="102">
        <v>9400</v>
      </c>
      <c r="B421" s="103" t="s">
        <v>738</v>
      </c>
      <c r="C421" s="97">
        <f t="shared" ref="C421:N421" si="75">SUM(C422:C423)</f>
        <v>0</v>
      </c>
      <c r="D421" s="97">
        <f>SUM(D422:D423)</f>
        <v>0</v>
      </c>
      <c r="E421" s="97">
        <f t="shared" si="75"/>
        <v>0</v>
      </c>
      <c r="F421" s="97">
        <f t="shared" si="75"/>
        <v>0</v>
      </c>
      <c r="G421" s="97">
        <f t="shared" si="75"/>
        <v>0</v>
      </c>
      <c r="H421" s="97">
        <f t="shared" si="75"/>
        <v>0</v>
      </c>
      <c r="I421" s="97">
        <f t="shared" si="75"/>
        <v>0</v>
      </c>
      <c r="J421" s="97">
        <f t="shared" si="75"/>
        <v>0</v>
      </c>
      <c r="K421" s="97">
        <f t="shared" si="75"/>
        <v>0</v>
      </c>
      <c r="L421" s="97">
        <f t="shared" si="75"/>
        <v>0</v>
      </c>
      <c r="M421" s="97">
        <f t="shared" si="69"/>
        <v>0</v>
      </c>
      <c r="N421" s="112">
        <f t="shared" si="75"/>
        <v>0</v>
      </c>
    </row>
    <row r="422" spans="1:15" customFormat="1" ht="25.5" customHeight="1" x14ac:dyDescent="0.25">
      <c r="A422" s="109">
        <v>941</v>
      </c>
      <c r="B422" s="105" t="s">
        <v>739</v>
      </c>
      <c r="C422" s="100">
        <v>0</v>
      </c>
      <c r="D422" s="100">
        <v>0</v>
      </c>
      <c r="E422" s="100">
        <v>0</v>
      </c>
      <c r="F422" s="100">
        <v>0</v>
      </c>
      <c r="G422" s="100">
        <v>0</v>
      </c>
      <c r="H422" s="100">
        <v>0</v>
      </c>
      <c r="I422" s="100">
        <v>0</v>
      </c>
      <c r="J422" s="100">
        <v>0</v>
      </c>
      <c r="K422" s="100">
        <v>0</v>
      </c>
      <c r="L422" s="100">
        <v>0</v>
      </c>
      <c r="M422" s="98">
        <f t="shared" si="69"/>
        <v>0</v>
      </c>
      <c r="N422" s="108"/>
    </row>
    <row r="423" spans="1:15" customFormat="1" ht="25.5" customHeight="1" x14ac:dyDescent="0.25">
      <c r="A423" s="109">
        <v>942</v>
      </c>
      <c r="B423" s="105" t="s">
        <v>740</v>
      </c>
      <c r="C423" s="100">
        <v>0</v>
      </c>
      <c r="D423" s="100">
        <v>0</v>
      </c>
      <c r="E423" s="100">
        <v>0</v>
      </c>
      <c r="F423" s="100">
        <v>0</v>
      </c>
      <c r="G423" s="100">
        <v>0</v>
      </c>
      <c r="H423" s="100">
        <v>0</v>
      </c>
      <c r="I423" s="100">
        <v>0</v>
      </c>
      <c r="J423" s="100">
        <v>0</v>
      </c>
      <c r="K423" s="100">
        <v>0</v>
      </c>
      <c r="L423" s="100">
        <v>0</v>
      </c>
      <c r="M423" s="98">
        <f t="shared" si="69"/>
        <v>0</v>
      </c>
      <c r="N423" s="108"/>
    </row>
    <row r="424" spans="1:15" customFormat="1" ht="25.5" customHeight="1" x14ac:dyDescent="0.25">
      <c r="A424" s="102">
        <v>9500</v>
      </c>
      <c r="B424" s="103" t="s">
        <v>741</v>
      </c>
      <c r="C424" s="97">
        <f t="shared" ref="C424:L424" si="76">SUM(C425:C425)</f>
        <v>0</v>
      </c>
      <c r="D424" s="97">
        <f t="shared" si="76"/>
        <v>0</v>
      </c>
      <c r="E424" s="97">
        <f t="shared" si="76"/>
        <v>0</v>
      </c>
      <c r="F424" s="97">
        <f t="shared" si="76"/>
        <v>0</v>
      </c>
      <c r="G424" s="97">
        <f t="shared" si="76"/>
        <v>0</v>
      </c>
      <c r="H424" s="97">
        <f t="shared" si="76"/>
        <v>0</v>
      </c>
      <c r="I424" s="97">
        <f t="shared" si="76"/>
        <v>0</v>
      </c>
      <c r="J424" s="97">
        <f t="shared" si="76"/>
        <v>0</v>
      </c>
      <c r="K424" s="97">
        <f t="shared" si="76"/>
        <v>0</v>
      </c>
      <c r="L424" s="97">
        <f t="shared" si="76"/>
        <v>0</v>
      </c>
      <c r="M424" s="97">
        <f t="shared" si="69"/>
        <v>0</v>
      </c>
      <c r="N424" s="111"/>
    </row>
    <row r="425" spans="1:15" customFormat="1" ht="25.5" customHeight="1" x14ac:dyDescent="0.25">
      <c r="A425" s="109">
        <v>951</v>
      </c>
      <c r="B425" s="105" t="s">
        <v>742</v>
      </c>
      <c r="C425" s="100">
        <v>0</v>
      </c>
      <c r="D425" s="100">
        <v>0</v>
      </c>
      <c r="E425" s="100">
        <v>0</v>
      </c>
      <c r="F425" s="100">
        <v>0</v>
      </c>
      <c r="G425" s="100">
        <v>0</v>
      </c>
      <c r="H425" s="100">
        <v>0</v>
      </c>
      <c r="I425" s="100">
        <v>0</v>
      </c>
      <c r="J425" s="100">
        <v>0</v>
      </c>
      <c r="K425" s="100">
        <v>0</v>
      </c>
      <c r="L425" s="100">
        <v>0</v>
      </c>
      <c r="M425" s="98">
        <f t="shared" si="69"/>
        <v>0</v>
      </c>
      <c r="N425" s="108"/>
    </row>
    <row r="426" spans="1:15" customFormat="1" ht="25.5" customHeight="1" x14ac:dyDescent="0.25">
      <c r="A426" s="102">
        <v>9600</v>
      </c>
      <c r="B426" s="103" t="s">
        <v>743</v>
      </c>
      <c r="C426" s="97">
        <f t="shared" ref="C426:N426" si="77">SUM(C427:C428)</f>
        <v>0</v>
      </c>
      <c r="D426" s="97">
        <f>SUM(D427:D428)</f>
        <v>0</v>
      </c>
      <c r="E426" s="97">
        <f t="shared" si="77"/>
        <v>0</v>
      </c>
      <c r="F426" s="97">
        <f t="shared" si="77"/>
        <v>0</v>
      </c>
      <c r="G426" s="97">
        <f t="shared" si="77"/>
        <v>0</v>
      </c>
      <c r="H426" s="97">
        <f t="shared" si="77"/>
        <v>0</v>
      </c>
      <c r="I426" s="97">
        <f t="shared" si="77"/>
        <v>0</v>
      </c>
      <c r="J426" s="97">
        <f t="shared" si="77"/>
        <v>0</v>
      </c>
      <c r="K426" s="97">
        <f t="shared" si="77"/>
        <v>0</v>
      </c>
      <c r="L426" s="97">
        <f t="shared" si="77"/>
        <v>0</v>
      </c>
      <c r="M426" s="97">
        <f t="shared" si="69"/>
        <v>0</v>
      </c>
      <c r="N426" s="112">
        <f t="shared" si="77"/>
        <v>0</v>
      </c>
    </row>
    <row r="427" spans="1:15" customFormat="1" ht="25.5" customHeight="1" x14ac:dyDescent="0.25">
      <c r="A427" s="109">
        <v>961</v>
      </c>
      <c r="B427" s="105" t="s">
        <v>744</v>
      </c>
      <c r="C427" s="99">
        <v>0</v>
      </c>
      <c r="D427" s="99">
        <v>0</v>
      </c>
      <c r="E427" s="99">
        <v>0</v>
      </c>
      <c r="F427" s="99">
        <v>0</v>
      </c>
      <c r="G427" s="99">
        <v>0</v>
      </c>
      <c r="H427" s="99">
        <v>0</v>
      </c>
      <c r="I427" s="99">
        <v>0</v>
      </c>
      <c r="J427" s="99">
        <v>0</v>
      </c>
      <c r="K427" s="99">
        <v>0</v>
      </c>
      <c r="L427" s="99">
        <v>0</v>
      </c>
      <c r="M427" s="98">
        <f t="shared" si="69"/>
        <v>0</v>
      </c>
      <c r="N427" s="108"/>
    </row>
    <row r="428" spans="1:15" customFormat="1" ht="36" customHeight="1" x14ac:dyDescent="0.25">
      <c r="A428" s="109">
        <v>962</v>
      </c>
      <c r="B428" s="105" t="s">
        <v>745</v>
      </c>
      <c r="C428" s="99">
        <v>0</v>
      </c>
      <c r="D428" s="99">
        <v>0</v>
      </c>
      <c r="E428" s="99">
        <v>0</v>
      </c>
      <c r="F428" s="99">
        <v>0</v>
      </c>
      <c r="G428" s="99">
        <v>0</v>
      </c>
      <c r="H428" s="99">
        <v>0</v>
      </c>
      <c r="I428" s="99">
        <v>0</v>
      </c>
      <c r="J428" s="99">
        <v>0</v>
      </c>
      <c r="K428" s="99">
        <v>0</v>
      </c>
      <c r="L428" s="99">
        <v>0</v>
      </c>
      <c r="M428" s="98">
        <f t="shared" si="69"/>
        <v>0</v>
      </c>
      <c r="N428" s="108"/>
    </row>
    <row r="429" spans="1:15" customFormat="1" ht="25.5" customHeight="1" x14ac:dyDescent="0.25">
      <c r="A429" s="113">
        <v>9900</v>
      </c>
      <c r="B429" s="82" t="s">
        <v>746</v>
      </c>
      <c r="C429" s="97">
        <f t="shared" ref="C429:N429" si="78">SUM(C430)</f>
        <v>0</v>
      </c>
      <c r="D429" s="97">
        <f t="shared" si="78"/>
        <v>0</v>
      </c>
      <c r="E429" s="97">
        <f t="shared" si="78"/>
        <v>0</v>
      </c>
      <c r="F429" s="97">
        <f t="shared" si="78"/>
        <v>0</v>
      </c>
      <c r="G429" s="97">
        <f t="shared" si="78"/>
        <v>0</v>
      </c>
      <c r="H429" s="97">
        <f t="shared" si="78"/>
        <v>0</v>
      </c>
      <c r="I429" s="97">
        <f t="shared" si="78"/>
        <v>0</v>
      </c>
      <c r="J429" s="97">
        <f t="shared" si="78"/>
        <v>0</v>
      </c>
      <c r="K429" s="97">
        <f t="shared" si="78"/>
        <v>0</v>
      </c>
      <c r="L429" s="97">
        <f t="shared" si="78"/>
        <v>0</v>
      </c>
      <c r="M429" s="97">
        <f t="shared" si="69"/>
        <v>0</v>
      </c>
      <c r="N429" s="112">
        <f t="shared" si="78"/>
        <v>0</v>
      </c>
    </row>
    <row r="430" spans="1:15" customFormat="1" ht="25.5" customHeight="1" x14ac:dyDescent="0.25">
      <c r="A430" s="109">
        <v>991</v>
      </c>
      <c r="B430" s="105" t="s">
        <v>747</v>
      </c>
      <c r="C430" s="100">
        <v>0</v>
      </c>
      <c r="D430" s="100">
        <v>0</v>
      </c>
      <c r="E430" s="100">
        <v>0</v>
      </c>
      <c r="F430" s="100">
        <v>0</v>
      </c>
      <c r="G430" s="100">
        <v>0</v>
      </c>
      <c r="H430" s="100">
        <v>0</v>
      </c>
      <c r="I430" s="100">
        <v>0</v>
      </c>
      <c r="J430" s="100">
        <v>0</v>
      </c>
      <c r="K430" s="100">
        <v>0</v>
      </c>
      <c r="L430" s="100">
        <v>0</v>
      </c>
      <c r="M430" s="98">
        <f t="shared" si="69"/>
        <v>0</v>
      </c>
      <c r="N430" s="108"/>
    </row>
    <row r="431" spans="1:15" customFormat="1" ht="3" customHeight="1" x14ac:dyDescent="0.25">
      <c r="A431" s="247"/>
      <c r="B431" s="248"/>
      <c r="C431" s="249"/>
      <c r="D431" s="249"/>
      <c r="E431" s="249"/>
      <c r="F431" s="249"/>
      <c r="G431" s="249"/>
      <c r="H431" s="249"/>
      <c r="I431" s="249"/>
      <c r="J431" s="249"/>
      <c r="K431" s="249"/>
      <c r="L431" s="249"/>
      <c r="M431" s="250"/>
      <c r="N431" s="108"/>
    </row>
    <row r="432" spans="1:15" s="47" customFormat="1" ht="25.5" customHeight="1" thickBot="1" x14ac:dyDescent="0.3">
      <c r="A432" s="251"/>
      <c r="B432" s="252" t="s">
        <v>748</v>
      </c>
      <c r="C432" s="253">
        <f>C6+C43+C108+C193+C252+C311+C333+C381+C399</f>
        <v>0</v>
      </c>
      <c r="D432" s="253">
        <f>D6+D43+D108+D193+D252+D311+D333+D381+D399</f>
        <v>22375163.819999997</v>
      </c>
      <c r="E432" s="253">
        <f t="shared" ref="E432:M432" si="79">E6+E43+E108+E193+E252+E311+E333+E381+E399</f>
        <v>1933213</v>
      </c>
      <c r="F432" s="253">
        <f t="shared" si="79"/>
        <v>10123136.98</v>
      </c>
      <c r="G432" s="253">
        <f t="shared" si="79"/>
        <v>25600000</v>
      </c>
      <c r="H432" s="253">
        <f t="shared" si="79"/>
        <v>0</v>
      </c>
      <c r="I432" s="253">
        <f t="shared" si="79"/>
        <v>0</v>
      </c>
      <c r="J432" s="253">
        <f t="shared" si="79"/>
        <v>690000</v>
      </c>
      <c r="K432" s="253">
        <f t="shared" si="79"/>
        <v>0</v>
      </c>
      <c r="L432" s="253">
        <f t="shared" si="79"/>
        <v>0</v>
      </c>
      <c r="M432" s="253">
        <f t="shared" si="79"/>
        <v>60721513.799999997</v>
      </c>
      <c r="N432" s="254">
        <f>N6+N43+N108+N193+N252+N311+N333+N381+N399</f>
        <v>0</v>
      </c>
      <c r="O432" s="31"/>
    </row>
    <row r="433" spans="15:15" ht="15" hidden="1" x14ac:dyDescent="0.25"/>
    <row r="434" spans="15:15" ht="15.75" hidden="1" x14ac:dyDescent="0.25">
      <c r="O434" s="47"/>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2018&amp;RPágina &amp;P de &amp;N&amp;K00+000--------</oddFooter>
  </headerFooter>
  <ignoredErrors>
    <ignoredError sqref="D39:F39" unlockedFormula="1"/>
    <ignoredError sqref="M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V191"/>
  <sheetViews>
    <sheetView tabSelected="1" workbookViewId="0">
      <pane xSplit="1" ySplit="10" topLeftCell="L200" activePane="bottomRight" state="frozen"/>
      <selection pane="topRight" activeCell="B1" sqref="B1"/>
      <selection pane="bottomLeft" activeCell="A9" sqref="A9"/>
      <selection pane="bottomRight" activeCell="T211" sqref="T211"/>
    </sheetView>
  </sheetViews>
  <sheetFormatPr baseColWidth="10" defaultRowHeight="15" x14ac:dyDescent="0.25"/>
  <cols>
    <col min="1" max="1" width="11.28515625" style="257" customWidth="1"/>
    <col min="2" max="2" width="18.85546875" style="269" customWidth="1"/>
    <col min="3" max="3" width="23.5703125" style="259" hidden="1" customWidth="1"/>
    <col min="4" max="4" width="12.42578125" style="259" customWidth="1"/>
    <col min="5" max="6" width="14" style="259" customWidth="1"/>
    <col min="7" max="7" width="15.42578125" style="259" customWidth="1"/>
    <col min="8" max="8" width="15.42578125" style="259" hidden="1" customWidth="1"/>
    <col min="9" max="9" width="15.5703125" style="270" bestFit="1" customWidth="1"/>
    <col min="10" max="10" width="13.7109375" style="270" hidden="1" customWidth="1"/>
    <col min="11" max="11" width="17.140625" style="270" customWidth="1"/>
    <col min="12" max="12" width="18.85546875" style="270" customWidth="1"/>
    <col min="13" max="13" width="17.5703125" style="270" customWidth="1"/>
    <col min="14" max="14" width="18.140625" style="270" customWidth="1"/>
    <col min="15" max="15" width="18.5703125" style="270" customWidth="1"/>
    <col min="16" max="16" width="18.28515625" style="270" customWidth="1"/>
    <col min="17" max="17" width="16.85546875" style="270" customWidth="1"/>
    <col min="18" max="18" width="19.7109375" style="270" customWidth="1"/>
    <col min="19" max="19" width="19.85546875" style="282" customWidth="1"/>
    <col min="20" max="20" width="25" style="258" customWidth="1"/>
    <col min="21" max="258" width="11.42578125" style="259"/>
    <col min="259" max="259" width="30.7109375" style="259" customWidth="1"/>
    <col min="260" max="260" width="23.5703125" style="259" customWidth="1"/>
    <col min="261" max="261" width="12.42578125" style="259" customWidth="1"/>
    <col min="262" max="262" width="14" style="259" customWidth="1"/>
    <col min="263" max="264" width="15.42578125" style="259" customWidth="1"/>
    <col min="265" max="265" width="15" style="259" bestFit="1" customWidth="1"/>
    <col min="266" max="266" width="13.7109375" style="259" customWidth="1"/>
    <col min="267" max="267" width="15.85546875" style="259" customWidth="1"/>
    <col min="268" max="268" width="18.85546875" style="259" customWidth="1"/>
    <col min="269" max="269" width="17.5703125" style="259" customWidth="1"/>
    <col min="270" max="270" width="18.140625" style="259" customWidth="1"/>
    <col min="271" max="271" width="18.5703125" style="259" customWidth="1"/>
    <col min="272" max="272" width="18.28515625" style="259" customWidth="1"/>
    <col min="273" max="273" width="16.85546875" style="259" customWidth="1"/>
    <col min="274" max="274" width="19.7109375" style="259" customWidth="1"/>
    <col min="275" max="275" width="19.85546875" style="259" customWidth="1"/>
    <col min="276" max="276" width="25" style="259" customWidth="1"/>
    <col min="277" max="514" width="11.42578125" style="259"/>
    <col min="515" max="515" width="30.7109375" style="259" customWidth="1"/>
    <col min="516" max="516" width="23.5703125" style="259" customWidth="1"/>
    <col min="517" max="517" width="12.42578125" style="259" customWidth="1"/>
    <col min="518" max="518" width="14" style="259" customWidth="1"/>
    <col min="519" max="520" width="15.42578125" style="259" customWidth="1"/>
    <col min="521" max="521" width="15" style="259" bestFit="1" customWidth="1"/>
    <col min="522" max="522" width="13.7109375" style="259" customWidth="1"/>
    <col min="523" max="523" width="15.85546875" style="259" customWidth="1"/>
    <col min="524" max="524" width="18.85546875" style="259" customWidth="1"/>
    <col min="525" max="525" width="17.5703125" style="259" customWidth="1"/>
    <col min="526" max="526" width="18.140625" style="259" customWidth="1"/>
    <col min="527" max="527" width="18.5703125" style="259" customWidth="1"/>
    <col min="528" max="528" width="18.28515625" style="259" customWidth="1"/>
    <col min="529" max="529" width="16.85546875" style="259" customWidth="1"/>
    <col min="530" max="530" width="19.7109375" style="259" customWidth="1"/>
    <col min="531" max="531" width="19.85546875" style="259" customWidth="1"/>
    <col min="532" max="532" width="25" style="259" customWidth="1"/>
    <col min="533" max="770" width="11.42578125" style="259"/>
    <col min="771" max="771" width="30.7109375" style="259" customWidth="1"/>
    <col min="772" max="772" width="23.5703125" style="259" customWidth="1"/>
    <col min="773" max="773" width="12.42578125" style="259" customWidth="1"/>
    <col min="774" max="774" width="14" style="259" customWidth="1"/>
    <col min="775" max="776" width="15.42578125" style="259" customWidth="1"/>
    <col min="777" max="777" width="15" style="259" bestFit="1" customWidth="1"/>
    <col min="778" max="778" width="13.7109375" style="259" customWidth="1"/>
    <col min="779" max="779" width="15.85546875" style="259" customWidth="1"/>
    <col min="780" max="780" width="18.85546875" style="259" customWidth="1"/>
    <col min="781" max="781" width="17.5703125" style="259" customWidth="1"/>
    <col min="782" max="782" width="18.140625" style="259" customWidth="1"/>
    <col min="783" max="783" width="18.5703125" style="259" customWidth="1"/>
    <col min="784" max="784" width="18.28515625" style="259" customWidth="1"/>
    <col min="785" max="785" width="16.85546875" style="259" customWidth="1"/>
    <col min="786" max="786" width="19.7109375" style="259" customWidth="1"/>
    <col min="787" max="787" width="19.85546875" style="259" customWidth="1"/>
    <col min="788" max="788" width="25" style="259" customWidth="1"/>
    <col min="789" max="1026" width="11.42578125" style="259"/>
    <col min="1027" max="1027" width="30.7109375" style="259" customWidth="1"/>
    <col min="1028" max="1028" width="23.5703125" style="259" customWidth="1"/>
    <col min="1029" max="1029" width="12.42578125" style="259" customWidth="1"/>
    <col min="1030" max="1030" width="14" style="259" customWidth="1"/>
    <col min="1031" max="1032" width="15.42578125" style="259" customWidth="1"/>
    <col min="1033" max="1033" width="15" style="259" bestFit="1" customWidth="1"/>
    <col min="1034" max="1034" width="13.7109375" style="259" customWidth="1"/>
    <col min="1035" max="1035" width="15.85546875" style="259" customWidth="1"/>
    <col min="1036" max="1036" width="18.85546875" style="259" customWidth="1"/>
    <col min="1037" max="1037" width="17.5703125" style="259" customWidth="1"/>
    <col min="1038" max="1038" width="18.140625" style="259" customWidth="1"/>
    <col min="1039" max="1039" width="18.5703125" style="259" customWidth="1"/>
    <col min="1040" max="1040" width="18.28515625" style="259" customWidth="1"/>
    <col min="1041" max="1041" width="16.85546875" style="259" customWidth="1"/>
    <col min="1042" max="1042" width="19.7109375" style="259" customWidth="1"/>
    <col min="1043" max="1043" width="19.85546875" style="259" customWidth="1"/>
    <col min="1044" max="1044" width="25" style="259" customWidth="1"/>
    <col min="1045" max="1282" width="11.42578125" style="259"/>
    <col min="1283" max="1283" width="30.7109375" style="259" customWidth="1"/>
    <col min="1284" max="1284" width="23.5703125" style="259" customWidth="1"/>
    <col min="1285" max="1285" width="12.42578125" style="259" customWidth="1"/>
    <col min="1286" max="1286" width="14" style="259" customWidth="1"/>
    <col min="1287" max="1288" width="15.42578125" style="259" customWidth="1"/>
    <col min="1289" max="1289" width="15" style="259" bestFit="1" customWidth="1"/>
    <col min="1290" max="1290" width="13.7109375" style="259" customWidth="1"/>
    <col min="1291" max="1291" width="15.85546875" style="259" customWidth="1"/>
    <col min="1292" max="1292" width="18.85546875" style="259" customWidth="1"/>
    <col min="1293" max="1293" width="17.5703125" style="259" customWidth="1"/>
    <col min="1294" max="1294" width="18.140625" style="259" customWidth="1"/>
    <col min="1295" max="1295" width="18.5703125" style="259" customWidth="1"/>
    <col min="1296" max="1296" width="18.28515625" style="259" customWidth="1"/>
    <col min="1297" max="1297" width="16.85546875" style="259" customWidth="1"/>
    <col min="1298" max="1298" width="19.7109375" style="259" customWidth="1"/>
    <col min="1299" max="1299" width="19.85546875" style="259" customWidth="1"/>
    <col min="1300" max="1300" width="25" style="259" customWidth="1"/>
    <col min="1301" max="1538" width="11.42578125" style="259"/>
    <col min="1539" max="1539" width="30.7109375" style="259" customWidth="1"/>
    <col min="1540" max="1540" width="23.5703125" style="259" customWidth="1"/>
    <col min="1541" max="1541" width="12.42578125" style="259" customWidth="1"/>
    <col min="1542" max="1542" width="14" style="259" customWidth="1"/>
    <col min="1543" max="1544" width="15.42578125" style="259" customWidth="1"/>
    <col min="1545" max="1545" width="15" style="259" bestFit="1" customWidth="1"/>
    <col min="1546" max="1546" width="13.7109375" style="259" customWidth="1"/>
    <col min="1547" max="1547" width="15.85546875" style="259" customWidth="1"/>
    <col min="1548" max="1548" width="18.85546875" style="259" customWidth="1"/>
    <col min="1549" max="1549" width="17.5703125" style="259" customWidth="1"/>
    <col min="1550" max="1550" width="18.140625" style="259" customWidth="1"/>
    <col min="1551" max="1551" width="18.5703125" style="259" customWidth="1"/>
    <col min="1552" max="1552" width="18.28515625" style="259" customWidth="1"/>
    <col min="1553" max="1553" width="16.85546875" style="259" customWidth="1"/>
    <col min="1554" max="1554" width="19.7109375" style="259" customWidth="1"/>
    <col min="1555" max="1555" width="19.85546875" style="259" customWidth="1"/>
    <col min="1556" max="1556" width="25" style="259" customWidth="1"/>
    <col min="1557" max="1794" width="11.42578125" style="259"/>
    <col min="1795" max="1795" width="30.7109375" style="259" customWidth="1"/>
    <col min="1796" max="1796" width="23.5703125" style="259" customWidth="1"/>
    <col min="1797" max="1797" width="12.42578125" style="259" customWidth="1"/>
    <col min="1798" max="1798" width="14" style="259" customWidth="1"/>
    <col min="1799" max="1800" width="15.42578125" style="259" customWidth="1"/>
    <col min="1801" max="1801" width="15" style="259" bestFit="1" customWidth="1"/>
    <col min="1802" max="1802" width="13.7109375" style="259" customWidth="1"/>
    <col min="1803" max="1803" width="15.85546875" style="259" customWidth="1"/>
    <col min="1804" max="1804" width="18.85546875" style="259" customWidth="1"/>
    <col min="1805" max="1805" width="17.5703125" style="259" customWidth="1"/>
    <col min="1806" max="1806" width="18.140625" style="259" customWidth="1"/>
    <col min="1807" max="1807" width="18.5703125" style="259" customWidth="1"/>
    <col min="1808" max="1808" width="18.28515625" style="259" customWidth="1"/>
    <col min="1809" max="1809" width="16.85546875" style="259" customWidth="1"/>
    <col min="1810" max="1810" width="19.7109375" style="259" customWidth="1"/>
    <col min="1811" max="1811" width="19.85546875" style="259" customWidth="1"/>
    <col min="1812" max="1812" width="25" style="259" customWidth="1"/>
    <col min="1813" max="2050" width="11.42578125" style="259"/>
    <col min="2051" max="2051" width="30.7109375" style="259" customWidth="1"/>
    <col min="2052" max="2052" width="23.5703125" style="259" customWidth="1"/>
    <col min="2053" max="2053" width="12.42578125" style="259" customWidth="1"/>
    <col min="2054" max="2054" width="14" style="259" customWidth="1"/>
    <col min="2055" max="2056" width="15.42578125" style="259" customWidth="1"/>
    <col min="2057" max="2057" width="15" style="259" bestFit="1" customWidth="1"/>
    <col min="2058" max="2058" width="13.7109375" style="259" customWidth="1"/>
    <col min="2059" max="2059" width="15.85546875" style="259" customWidth="1"/>
    <col min="2060" max="2060" width="18.85546875" style="259" customWidth="1"/>
    <col min="2061" max="2061" width="17.5703125" style="259" customWidth="1"/>
    <col min="2062" max="2062" width="18.140625" style="259" customWidth="1"/>
    <col min="2063" max="2063" width="18.5703125" style="259" customWidth="1"/>
    <col min="2064" max="2064" width="18.28515625" style="259" customWidth="1"/>
    <col min="2065" max="2065" width="16.85546875" style="259" customWidth="1"/>
    <col min="2066" max="2066" width="19.7109375" style="259" customWidth="1"/>
    <col min="2067" max="2067" width="19.85546875" style="259" customWidth="1"/>
    <col min="2068" max="2068" width="25" style="259" customWidth="1"/>
    <col min="2069" max="2306" width="11.42578125" style="259"/>
    <col min="2307" max="2307" width="30.7109375" style="259" customWidth="1"/>
    <col min="2308" max="2308" width="23.5703125" style="259" customWidth="1"/>
    <col min="2309" max="2309" width="12.42578125" style="259" customWidth="1"/>
    <col min="2310" max="2310" width="14" style="259" customWidth="1"/>
    <col min="2311" max="2312" width="15.42578125" style="259" customWidth="1"/>
    <col min="2313" max="2313" width="15" style="259" bestFit="1" customWidth="1"/>
    <col min="2314" max="2314" width="13.7109375" style="259" customWidth="1"/>
    <col min="2315" max="2315" width="15.85546875" style="259" customWidth="1"/>
    <col min="2316" max="2316" width="18.85546875" style="259" customWidth="1"/>
    <col min="2317" max="2317" width="17.5703125" style="259" customWidth="1"/>
    <col min="2318" max="2318" width="18.140625" style="259" customWidth="1"/>
    <col min="2319" max="2319" width="18.5703125" style="259" customWidth="1"/>
    <col min="2320" max="2320" width="18.28515625" style="259" customWidth="1"/>
    <col min="2321" max="2321" width="16.85546875" style="259" customWidth="1"/>
    <col min="2322" max="2322" width="19.7109375" style="259" customWidth="1"/>
    <col min="2323" max="2323" width="19.85546875" style="259" customWidth="1"/>
    <col min="2324" max="2324" width="25" style="259" customWidth="1"/>
    <col min="2325" max="2562" width="11.42578125" style="259"/>
    <col min="2563" max="2563" width="30.7109375" style="259" customWidth="1"/>
    <col min="2564" max="2564" width="23.5703125" style="259" customWidth="1"/>
    <col min="2565" max="2565" width="12.42578125" style="259" customWidth="1"/>
    <col min="2566" max="2566" width="14" style="259" customWidth="1"/>
    <col min="2567" max="2568" width="15.42578125" style="259" customWidth="1"/>
    <col min="2569" max="2569" width="15" style="259" bestFit="1" customWidth="1"/>
    <col min="2570" max="2570" width="13.7109375" style="259" customWidth="1"/>
    <col min="2571" max="2571" width="15.85546875" style="259" customWidth="1"/>
    <col min="2572" max="2572" width="18.85546875" style="259" customWidth="1"/>
    <col min="2573" max="2573" width="17.5703125" style="259" customWidth="1"/>
    <col min="2574" max="2574" width="18.140625" style="259" customWidth="1"/>
    <col min="2575" max="2575" width="18.5703125" style="259" customWidth="1"/>
    <col min="2576" max="2576" width="18.28515625" style="259" customWidth="1"/>
    <col min="2577" max="2577" width="16.85546875" style="259" customWidth="1"/>
    <col min="2578" max="2578" width="19.7109375" style="259" customWidth="1"/>
    <col min="2579" max="2579" width="19.85546875" style="259" customWidth="1"/>
    <col min="2580" max="2580" width="25" style="259" customWidth="1"/>
    <col min="2581" max="2818" width="11.42578125" style="259"/>
    <col min="2819" max="2819" width="30.7109375" style="259" customWidth="1"/>
    <col min="2820" max="2820" width="23.5703125" style="259" customWidth="1"/>
    <col min="2821" max="2821" width="12.42578125" style="259" customWidth="1"/>
    <col min="2822" max="2822" width="14" style="259" customWidth="1"/>
    <col min="2823" max="2824" width="15.42578125" style="259" customWidth="1"/>
    <col min="2825" max="2825" width="15" style="259" bestFit="1" customWidth="1"/>
    <col min="2826" max="2826" width="13.7109375" style="259" customWidth="1"/>
    <col min="2827" max="2827" width="15.85546875" style="259" customWidth="1"/>
    <col min="2828" max="2828" width="18.85546875" style="259" customWidth="1"/>
    <col min="2829" max="2829" width="17.5703125" style="259" customWidth="1"/>
    <col min="2830" max="2830" width="18.140625" style="259" customWidth="1"/>
    <col min="2831" max="2831" width="18.5703125" style="259" customWidth="1"/>
    <col min="2832" max="2832" width="18.28515625" style="259" customWidth="1"/>
    <col min="2833" max="2833" width="16.85546875" style="259" customWidth="1"/>
    <col min="2834" max="2834" width="19.7109375" style="259" customWidth="1"/>
    <col min="2835" max="2835" width="19.85546875" style="259" customWidth="1"/>
    <col min="2836" max="2836" width="25" style="259" customWidth="1"/>
    <col min="2837" max="3074" width="11.42578125" style="259"/>
    <col min="3075" max="3075" width="30.7109375" style="259" customWidth="1"/>
    <col min="3076" max="3076" width="23.5703125" style="259" customWidth="1"/>
    <col min="3077" max="3077" width="12.42578125" style="259" customWidth="1"/>
    <col min="3078" max="3078" width="14" style="259" customWidth="1"/>
    <col min="3079" max="3080" width="15.42578125" style="259" customWidth="1"/>
    <col min="3081" max="3081" width="15" style="259" bestFit="1" customWidth="1"/>
    <col min="3082" max="3082" width="13.7109375" style="259" customWidth="1"/>
    <col min="3083" max="3083" width="15.85546875" style="259" customWidth="1"/>
    <col min="3084" max="3084" width="18.85546875" style="259" customWidth="1"/>
    <col min="3085" max="3085" width="17.5703125" style="259" customWidth="1"/>
    <col min="3086" max="3086" width="18.140625" style="259" customWidth="1"/>
    <col min="3087" max="3087" width="18.5703125" style="259" customWidth="1"/>
    <col min="3088" max="3088" width="18.28515625" style="259" customWidth="1"/>
    <col min="3089" max="3089" width="16.85546875" style="259" customWidth="1"/>
    <col min="3090" max="3090" width="19.7109375" style="259" customWidth="1"/>
    <col min="3091" max="3091" width="19.85546875" style="259" customWidth="1"/>
    <col min="3092" max="3092" width="25" style="259" customWidth="1"/>
    <col min="3093" max="3330" width="11.42578125" style="259"/>
    <col min="3331" max="3331" width="30.7109375" style="259" customWidth="1"/>
    <col min="3332" max="3332" width="23.5703125" style="259" customWidth="1"/>
    <col min="3333" max="3333" width="12.42578125" style="259" customWidth="1"/>
    <col min="3334" max="3334" width="14" style="259" customWidth="1"/>
    <col min="3335" max="3336" width="15.42578125" style="259" customWidth="1"/>
    <col min="3337" max="3337" width="15" style="259" bestFit="1" customWidth="1"/>
    <col min="3338" max="3338" width="13.7109375" style="259" customWidth="1"/>
    <col min="3339" max="3339" width="15.85546875" style="259" customWidth="1"/>
    <col min="3340" max="3340" width="18.85546875" style="259" customWidth="1"/>
    <col min="3341" max="3341" width="17.5703125" style="259" customWidth="1"/>
    <col min="3342" max="3342" width="18.140625" style="259" customWidth="1"/>
    <col min="3343" max="3343" width="18.5703125" style="259" customWidth="1"/>
    <col min="3344" max="3344" width="18.28515625" style="259" customWidth="1"/>
    <col min="3345" max="3345" width="16.85546875" style="259" customWidth="1"/>
    <col min="3346" max="3346" width="19.7109375" style="259" customWidth="1"/>
    <col min="3347" max="3347" width="19.85546875" style="259" customWidth="1"/>
    <col min="3348" max="3348" width="25" style="259" customWidth="1"/>
    <col min="3349" max="3586" width="11.42578125" style="259"/>
    <col min="3587" max="3587" width="30.7109375" style="259" customWidth="1"/>
    <col min="3588" max="3588" width="23.5703125" style="259" customWidth="1"/>
    <col min="3589" max="3589" width="12.42578125" style="259" customWidth="1"/>
    <col min="3590" max="3590" width="14" style="259" customWidth="1"/>
    <col min="3591" max="3592" width="15.42578125" style="259" customWidth="1"/>
    <col min="3593" max="3593" width="15" style="259" bestFit="1" customWidth="1"/>
    <col min="3594" max="3594" width="13.7109375" style="259" customWidth="1"/>
    <col min="3595" max="3595" width="15.85546875" style="259" customWidth="1"/>
    <col min="3596" max="3596" width="18.85546875" style="259" customWidth="1"/>
    <col min="3597" max="3597" width="17.5703125" style="259" customWidth="1"/>
    <col min="3598" max="3598" width="18.140625" style="259" customWidth="1"/>
    <col min="3599" max="3599" width="18.5703125" style="259" customWidth="1"/>
    <col min="3600" max="3600" width="18.28515625" style="259" customWidth="1"/>
    <col min="3601" max="3601" width="16.85546875" style="259" customWidth="1"/>
    <col min="3602" max="3602" width="19.7109375" style="259" customWidth="1"/>
    <col min="3603" max="3603" width="19.85546875" style="259" customWidth="1"/>
    <col min="3604" max="3604" width="25" style="259" customWidth="1"/>
    <col min="3605" max="3842" width="11.42578125" style="259"/>
    <col min="3843" max="3843" width="30.7109375" style="259" customWidth="1"/>
    <col min="3844" max="3844" width="23.5703125" style="259" customWidth="1"/>
    <col min="3845" max="3845" width="12.42578125" style="259" customWidth="1"/>
    <col min="3846" max="3846" width="14" style="259" customWidth="1"/>
    <col min="3847" max="3848" width="15.42578125" style="259" customWidth="1"/>
    <col min="3849" max="3849" width="15" style="259" bestFit="1" customWidth="1"/>
    <col min="3850" max="3850" width="13.7109375" style="259" customWidth="1"/>
    <col min="3851" max="3851" width="15.85546875" style="259" customWidth="1"/>
    <col min="3852" max="3852" width="18.85546875" style="259" customWidth="1"/>
    <col min="3853" max="3853" width="17.5703125" style="259" customWidth="1"/>
    <col min="3854" max="3854" width="18.140625" style="259" customWidth="1"/>
    <col min="3855" max="3855" width="18.5703125" style="259" customWidth="1"/>
    <col min="3856" max="3856" width="18.28515625" style="259" customWidth="1"/>
    <col min="3857" max="3857" width="16.85546875" style="259" customWidth="1"/>
    <col min="3858" max="3858" width="19.7109375" style="259" customWidth="1"/>
    <col min="3859" max="3859" width="19.85546875" style="259" customWidth="1"/>
    <col min="3860" max="3860" width="25" style="259" customWidth="1"/>
    <col min="3861" max="4098" width="11.42578125" style="259"/>
    <col min="4099" max="4099" width="30.7109375" style="259" customWidth="1"/>
    <col min="4100" max="4100" width="23.5703125" style="259" customWidth="1"/>
    <col min="4101" max="4101" width="12.42578125" style="259" customWidth="1"/>
    <col min="4102" max="4102" width="14" style="259" customWidth="1"/>
    <col min="4103" max="4104" width="15.42578125" style="259" customWidth="1"/>
    <col min="4105" max="4105" width="15" style="259" bestFit="1" customWidth="1"/>
    <col min="4106" max="4106" width="13.7109375" style="259" customWidth="1"/>
    <col min="4107" max="4107" width="15.85546875" style="259" customWidth="1"/>
    <col min="4108" max="4108" width="18.85546875" style="259" customWidth="1"/>
    <col min="4109" max="4109" width="17.5703125" style="259" customWidth="1"/>
    <col min="4110" max="4110" width="18.140625" style="259" customWidth="1"/>
    <col min="4111" max="4111" width="18.5703125" style="259" customWidth="1"/>
    <col min="4112" max="4112" width="18.28515625" style="259" customWidth="1"/>
    <col min="4113" max="4113" width="16.85546875" style="259" customWidth="1"/>
    <col min="4114" max="4114" width="19.7109375" style="259" customWidth="1"/>
    <col min="4115" max="4115" width="19.85546875" style="259" customWidth="1"/>
    <col min="4116" max="4116" width="25" style="259" customWidth="1"/>
    <col min="4117" max="4354" width="11.42578125" style="259"/>
    <col min="4355" max="4355" width="30.7109375" style="259" customWidth="1"/>
    <col min="4356" max="4356" width="23.5703125" style="259" customWidth="1"/>
    <col min="4357" max="4357" width="12.42578125" style="259" customWidth="1"/>
    <col min="4358" max="4358" width="14" style="259" customWidth="1"/>
    <col min="4359" max="4360" width="15.42578125" style="259" customWidth="1"/>
    <col min="4361" max="4361" width="15" style="259" bestFit="1" customWidth="1"/>
    <col min="4362" max="4362" width="13.7109375" style="259" customWidth="1"/>
    <col min="4363" max="4363" width="15.85546875" style="259" customWidth="1"/>
    <col min="4364" max="4364" width="18.85546875" style="259" customWidth="1"/>
    <col min="4365" max="4365" width="17.5703125" style="259" customWidth="1"/>
    <col min="4366" max="4366" width="18.140625" style="259" customWidth="1"/>
    <col min="4367" max="4367" width="18.5703125" style="259" customWidth="1"/>
    <col min="4368" max="4368" width="18.28515625" style="259" customWidth="1"/>
    <col min="4369" max="4369" width="16.85546875" style="259" customWidth="1"/>
    <col min="4370" max="4370" width="19.7109375" style="259" customWidth="1"/>
    <col min="4371" max="4371" width="19.85546875" style="259" customWidth="1"/>
    <col min="4372" max="4372" width="25" style="259" customWidth="1"/>
    <col min="4373" max="4610" width="11.42578125" style="259"/>
    <col min="4611" max="4611" width="30.7109375" style="259" customWidth="1"/>
    <col min="4612" max="4612" width="23.5703125" style="259" customWidth="1"/>
    <col min="4613" max="4613" width="12.42578125" style="259" customWidth="1"/>
    <col min="4614" max="4614" width="14" style="259" customWidth="1"/>
    <col min="4615" max="4616" width="15.42578125" style="259" customWidth="1"/>
    <col min="4617" max="4617" width="15" style="259" bestFit="1" customWidth="1"/>
    <col min="4618" max="4618" width="13.7109375" style="259" customWidth="1"/>
    <col min="4619" max="4619" width="15.85546875" style="259" customWidth="1"/>
    <col min="4620" max="4620" width="18.85546875" style="259" customWidth="1"/>
    <col min="4621" max="4621" width="17.5703125" style="259" customWidth="1"/>
    <col min="4622" max="4622" width="18.140625" style="259" customWidth="1"/>
    <col min="4623" max="4623" width="18.5703125" style="259" customWidth="1"/>
    <col min="4624" max="4624" width="18.28515625" style="259" customWidth="1"/>
    <col min="4625" max="4625" width="16.85546875" style="259" customWidth="1"/>
    <col min="4626" max="4626" width="19.7109375" style="259" customWidth="1"/>
    <col min="4627" max="4627" width="19.85546875" style="259" customWidth="1"/>
    <col min="4628" max="4628" width="25" style="259" customWidth="1"/>
    <col min="4629" max="4866" width="11.42578125" style="259"/>
    <col min="4867" max="4867" width="30.7109375" style="259" customWidth="1"/>
    <col min="4868" max="4868" width="23.5703125" style="259" customWidth="1"/>
    <col min="4869" max="4869" width="12.42578125" style="259" customWidth="1"/>
    <col min="4870" max="4870" width="14" style="259" customWidth="1"/>
    <col min="4871" max="4872" width="15.42578125" style="259" customWidth="1"/>
    <col min="4873" max="4873" width="15" style="259" bestFit="1" customWidth="1"/>
    <col min="4874" max="4874" width="13.7109375" style="259" customWidth="1"/>
    <col min="4875" max="4875" width="15.85546875" style="259" customWidth="1"/>
    <col min="4876" max="4876" width="18.85546875" style="259" customWidth="1"/>
    <col min="4877" max="4877" width="17.5703125" style="259" customWidth="1"/>
    <col min="4878" max="4878" width="18.140625" style="259" customWidth="1"/>
    <col min="4879" max="4879" width="18.5703125" style="259" customWidth="1"/>
    <col min="4880" max="4880" width="18.28515625" style="259" customWidth="1"/>
    <col min="4881" max="4881" width="16.85546875" style="259" customWidth="1"/>
    <col min="4882" max="4882" width="19.7109375" style="259" customWidth="1"/>
    <col min="4883" max="4883" width="19.85546875" style="259" customWidth="1"/>
    <col min="4884" max="4884" width="25" style="259" customWidth="1"/>
    <col min="4885" max="5122" width="11.42578125" style="259"/>
    <col min="5123" max="5123" width="30.7109375" style="259" customWidth="1"/>
    <col min="5124" max="5124" width="23.5703125" style="259" customWidth="1"/>
    <col min="5125" max="5125" width="12.42578125" style="259" customWidth="1"/>
    <col min="5126" max="5126" width="14" style="259" customWidth="1"/>
    <col min="5127" max="5128" width="15.42578125" style="259" customWidth="1"/>
    <col min="5129" max="5129" width="15" style="259" bestFit="1" customWidth="1"/>
    <col min="5130" max="5130" width="13.7109375" style="259" customWidth="1"/>
    <col min="5131" max="5131" width="15.85546875" style="259" customWidth="1"/>
    <col min="5132" max="5132" width="18.85546875" style="259" customWidth="1"/>
    <col min="5133" max="5133" width="17.5703125" style="259" customWidth="1"/>
    <col min="5134" max="5134" width="18.140625" style="259" customWidth="1"/>
    <col min="5135" max="5135" width="18.5703125" style="259" customWidth="1"/>
    <col min="5136" max="5136" width="18.28515625" style="259" customWidth="1"/>
    <col min="5137" max="5137" width="16.85546875" style="259" customWidth="1"/>
    <col min="5138" max="5138" width="19.7109375" style="259" customWidth="1"/>
    <col min="5139" max="5139" width="19.85546875" style="259" customWidth="1"/>
    <col min="5140" max="5140" width="25" style="259" customWidth="1"/>
    <col min="5141" max="5378" width="11.42578125" style="259"/>
    <col min="5379" max="5379" width="30.7109375" style="259" customWidth="1"/>
    <col min="5380" max="5380" width="23.5703125" style="259" customWidth="1"/>
    <col min="5381" max="5381" width="12.42578125" style="259" customWidth="1"/>
    <col min="5382" max="5382" width="14" style="259" customWidth="1"/>
    <col min="5383" max="5384" width="15.42578125" style="259" customWidth="1"/>
    <col min="5385" max="5385" width="15" style="259" bestFit="1" customWidth="1"/>
    <col min="5386" max="5386" width="13.7109375" style="259" customWidth="1"/>
    <col min="5387" max="5387" width="15.85546875" style="259" customWidth="1"/>
    <col min="5388" max="5388" width="18.85546875" style="259" customWidth="1"/>
    <col min="5389" max="5389" width="17.5703125" style="259" customWidth="1"/>
    <col min="5390" max="5390" width="18.140625" style="259" customWidth="1"/>
    <col min="5391" max="5391" width="18.5703125" style="259" customWidth="1"/>
    <col min="5392" max="5392" width="18.28515625" style="259" customWidth="1"/>
    <col min="5393" max="5393" width="16.85546875" style="259" customWidth="1"/>
    <col min="5394" max="5394" width="19.7109375" style="259" customWidth="1"/>
    <col min="5395" max="5395" width="19.85546875" style="259" customWidth="1"/>
    <col min="5396" max="5396" width="25" style="259" customWidth="1"/>
    <col min="5397" max="5634" width="11.42578125" style="259"/>
    <col min="5635" max="5635" width="30.7109375" style="259" customWidth="1"/>
    <col min="5636" max="5636" width="23.5703125" style="259" customWidth="1"/>
    <col min="5637" max="5637" width="12.42578125" style="259" customWidth="1"/>
    <col min="5638" max="5638" width="14" style="259" customWidth="1"/>
    <col min="5639" max="5640" width="15.42578125" style="259" customWidth="1"/>
    <col min="5641" max="5641" width="15" style="259" bestFit="1" customWidth="1"/>
    <col min="5642" max="5642" width="13.7109375" style="259" customWidth="1"/>
    <col min="5643" max="5643" width="15.85546875" style="259" customWidth="1"/>
    <col min="5644" max="5644" width="18.85546875" style="259" customWidth="1"/>
    <col min="5645" max="5645" width="17.5703125" style="259" customWidth="1"/>
    <col min="5646" max="5646" width="18.140625" style="259" customWidth="1"/>
    <col min="5647" max="5647" width="18.5703125" style="259" customWidth="1"/>
    <col min="5648" max="5648" width="18.28515625" style="259" customWidth="1"/>
    <col min="5649" max="5649" width="16.85546875" style="259" customWidth="1"/>
    <col min="5650" max="5650" width="19.7109375" style="259" customWidth="1"/>
    <col min="5651" max="5651" width="19.85546875" style="259" customWidth="1"/>
    <col min="5652" max="5652" width="25" style="259" customWidth="1"/>
    <col min="5653" max="5890" width="11.42578125" style="259"/>
    <col min="5891" max="5891" width="30.7109375" style="259" customWidth="1"/>
    <col min="5892" max="5892" width="23.5703125" style="259" customWidth="1"/>
    <col min="5893" max="5893" width="12.42578125" style="259" customWidth="1"/>
    <col min="5894" max="5894" width="14" style="259" customWidth="1"/>
    <col min="5895" max="5896" width="15.42578125" style="259" customWidth="1"/>
    <col min="5897" max="5897" width="15" style="259" bestFit="1" customWidth="1"/>
    <col min="5898" max="5898" width="13.7109375" style="259" customWidth="1"/>
    <col min="5899" max="5899" width="15.85546875" style="259" customWidth="1"/>
    <col min="5900" max="5900" width="18.85546875" style="259" customWidth="1"/>
    <col min="5901" max="5901" width="17.5703125" style="259" customWidth="1"/>
    <col min="5902" max="5902" width="18.140625" style="259" customWidth="1"/>
    <col min="5903" max="5903" width="18.5703125" style="259" customWidth="1"/>
    <col min="5904" max="5904" width="18.28515625" style="259" customWidth="1"/>
    <col min="5905" max="5905" width="16.85546875" style="259" customWidth="1"/>
    <col min="5906" max="5906" width="19.7109375" style="259" customWidth="1"/>
    <col min="5907" max="5907" width="19.85546875" style="259" customWidth="1"/>
    <col min="5908" max="5908" width="25" style="259" customWidth="1"/>
    <col min="5909" max="6146" width="11.42578125" style="259"/>
    <col min="6147" max="6147" width="30.7109375" style="259" customWidth="1"/>
    <col min="6148" max="6148" width="23.5703125" style="259" customWidth="1"/>
    <col min="6149" max="6149" width="12.42578125" style="259" customWidth="1"/>
    <col min="6150" max="6150" width="14" style="259" customWidth="1"/>
    <col min="6151" max="6152" width="15.42578125" style="259" customWidth="1"/>
    <col min="6153" max="6153" width="15" style="259" bestFit="1" customWidth="1"/>
    <col min="6154" max="6154" width="13.7109375" style="259" customWidth="1"/>
    <col min="6155" max="6155" width="15.85546875" style="259" customWidth="1"/>
    <col min="6156" max="6156" width="18.85546875" style="259" customWidth="1"/>
    <col min="6157" max="6157" width="17.5703125" style="259" customWidth="1"/>
    <col min="6158" max="6158" width="18.140625" style="259" customWidth="1"/>
    <col min="6159" max="6159" width="18.5703125" style="259" customWidth="1"/>
    <col min="6160" max="6160" width="18.28515625" style="259" customWidth="1"/>
    <col min="6161" max="6161" width="16.85546875" style="259" customWidth="1"/>
    <col min="6162" max="6162" width="19.7109375" style="259" customWidth="1"/>
    <col min="6163" max="6163" width="19.85546875" style="259" customWidth="1"/>
    <col min="6164" max="6164" width="25" style="259" customWidth="1"/>
    <col min="6165" max="6402" width="11.42578125" style="259"/>
    <col min="6403" max="6403" width="30.7109375" style="259" customWidth="1"/>
    <col min="6404" max="6404" width="23.5703125" style="259" customWidth="1"/>
    <col min="6405" max="6405" width="12.42578125" style="259" customWidth="1"/>
    <col min="6406" max="6406" width="14" style="259" customWidth="1"/>
    <col min="6407" max="6408" width="15.42578125" style="259" customWidth="1"/>
    <col min="6409" max="6409" width="15" style="259" bestFit="1" customWidth="1"/>
    <col min="6410" max="6410" width="13.7109375" style="259" customWidth="1"/>
    <col min="6411" max="6411" width="15.85546875" style="259" customWidth="1"/>
    <col min="6412" max="6412" width="18.85546875" style="259" customWidth="1"/>
    <col min="6413" max="6413" width="17.5703125" style="259" customWidth="1"/>
    <col min="6414" max="6414" width="18.140625" style="259" customWidth="1"/>
    <col min="6415" max="6415" width="18.5703125" style="259" customWidth="1"/>
    <col min="6416" max="6416" width="18.28515625" style="259" customWidth="1"/>
    <col min="6417" max="6417" width="16.85546875" style="259" customWidth="1"/>
    <col min="6418" max="6418" width="19.7109375" style="259" customWidth="1"/>
    <col min="6419" max="6419" width="19.85546875" style="259" customWidth="1"/>
    <col min="6420" max="6420" width="25" style="259" customWidth="1"/>
    <col min="6421" max="6658" width="11.42578125" style="259"/>
    <col min="6659" max="6659" width="30.7109375" style="259" customWidth="1"/>
    <col min="6660" max="6660" width="23.5703125" style="259" customWidth="1"/>
    <col min="6661" max="6661" width="12.42578125" style="259" customWidth="1"/>
    <col min="6662" max="6662" width="14" style="259" customWidth="1"/>
    <col min="6663" max="6664" width="15.42578125" style="259" customWidth="1"/>
    <col min="6665" max="6665" width="15" style="259" bestFit="1" customWidth="1"/>
    <col min="6666" max="6666" width="13.7109375" style="259" customWidth="1"/>
    <col min="6667" max="6667" width="15.85546875" style="259" customWidth="1"/>
    <col min="6668" max="6668" width="18.85546875" style="259" customWidth="1"/>
    <col min="6669" max="6669" width="17.5703125" style="259" customWidth="1"/>
    <col min="6670" max="6670" width="18.140625" style="259" customWidth="1"/>
    <col min="6671" max="6671" width="18.5703125" style="259" customWidth="1"/>
    <col min="6672" max="6672" width="18.28515625" style="259" customWidth="1"/>
    <col min="6673" max="6673" width="16.85546875" style="259" customWidth="1"/>
    <col min="6674" max="6674" width="19.7109375" style="259" customWidth="1"/>
    <col min="6675" max="6675" width="19.85546875" style="259" customWidth="1"/>
    <col min="6676" max="6676" width="25" style="259" customWidth="1"/>
    <col min="6677" max="6914" width="11.42578125" style="259"/>
    <col min="6915" max="6915" width="30.7109375" style="259" customWidth="1"/>
    <col min="6916" max="6916" width="23.5703125" style="259" customWidth="1"/>
    <col min="6917" max="6917" width="12.42578125" style="259" customWidth="1"/>
    <col min="6918" max="6918" width="14" style="259" customWidth="1"/>
    <col min="6919" max="6920" width="15.42578125" style="259" customWidth="1"/>
    <col min="6921" max="6921" width="15" style="259" bestFit="1" customWidth="1"/>
    <col min="6922" max="6922" width="13.7109375" style="259" customWidth="1"/>
    <col min="6923" max="6923" width="15.85546875" style="259" customWidth="1"/>
    <col min="6924" max="6924" width="18.85546875" style="259" customWidth="1"/>
    <col min="6925" max="6925" width="17.5703125" style="259" customWidth="1"/>
    <col min="6926" max="6926" width="18.140625" style="259" customWidth="1"/>
    <col min="6927" max="6927" width="18.5703125" style="259" customWidth="1"/>
    <col min="6928" max="6928" width="18.28515625" style="259" customWidth="1"/>
    <col min="6929" max="6929" width="16.85546875" style="259" customWidth="1"/>
    <col min="6930" max="6930" width="19.7109375" style="259" customWidth="1"/>
    <col min="6931" max="6931" width="19.85546875" style="259" customWidth="1"/>
    <col min="6932" max="6932" width="25" style="259" customWidth="1"/>
    <col min="6933" max="7170" width="11.42578125" style="259"/>
    <col min="7171" max="7171" width="30.7109375" style="259" customWidth="1"/>
    <col min="7172" max="7172" width="23.5703125" style="259" customWidth="1"/>
    <col min="7173" max="7173" width="12.42578125" style="259" customWidth="1"/>
    <col min="7174" max="7174" width="14" style="259" customWidth="1"/>
    <col min="7175" max="7176" width="15.42578125" style="259" customWidth="1"/>
    <col min="7177" max="7177" width="15" style="259" bestFit="1" customWidth="1"/>
    <col min="7178" max="7178" width="13.7109375" style="259" customWidth="1"/>
    <col min="7179" max="7179" width="15.85546875" style="259" customWidth="1"/>
    <col min="7180" max="7180" width="18.85546875" style="259" customWidth="1"/>
    <col min="7181" max="7181" width="17.5703125" style="259" customWidth="1"/>
    <col min="7182" max="7182" width="18.140625" style="259" customWidth="1"/>
    <col min="7183" max="7183" width="18.5703125" style="259" customWidth="1"/>
    <col min="7184" max="7184" width="18.28515625" style="259" customWidth="1"/>
    <col min="7185" max="7185" width="16.85546875" style="259" customWidth="1"/>
    <col min="7186" max="7186" width="19.7109375" style="259" customWidth="1"/>
    <col min="7187" max="7187" width="19.85546875" style="259" customWidth="1"/>
    <col min="7188" max="7188" width="25" style="259" customWidth="1"/>
    <col min="7189" max="7426" width="11.42578125" style="259"/>
    <col min="7427" max="7427" width="30.7109375" style="259" customWidth="1"/>
    <col min="7428" max="7428" width="23.5703125" style="259" customWidth="1"/>
    <col min="7429" max="7429" width="12.42578125" style="259" customWidth="1"/>
    <col min="7430" max="7430" width="14" style="259" customWidth="1"/>
    <col min="7431" max="7432" width="15.42578125" style="259" customWidth="1"/>
    <col min="7433" max="7433" width="15" style="259" bestFit="1" customWidth="1"/>
    <col min="7434" max="7434" width="13.7109375" style="259" customWidth="1"/>
    <col min="7435" max="7435" width="15.85546875" style="259" customWidth="1"/>
    <col min="7436" max="7436" width="18.85546875" style="259" customWidth="1"/>
    <col min="7437" max="7437" width="17.5703125" style="259" customWidth="1"/>
    <col min="7438" max="7438" width="18.140625" style="259" customWidth="1"/>
    <col min="7439" max="7439" width="18.5703125" style="259" customWidth="1"/>
    <col min="7440" max="7440" width="18.28515625" style="259" customWidth="1"/>
    <col min="7441" max="7441" width="16.85546875" style="259" customWidth="1"/>
    <col min="7442" max="7442" width="19.7109375" style="259" customWidth="1"/>
    <col min="7443" max="7443" width="19.85546875" style="259" customWidth="1"/>
    <col min="7444" max="7444" width="25" style="259" customWidth="1"/>
    <col min="7445" max="7682" width="11.42578125" style="259"/>
    <col min="7683" max="7683" width="30.7109375" style="259" customWidth="1"/>
    <col min="7684" max="7684" width="23.5703125" style="259" customWidth="1"/>
    <col min="7685" max="7685" width="12.42578125" style="259" customWidth="1"/>
    <col min="7686" max="7686" width="14" style="259" customWidth="1"/>
    <col min="7687" max="7688" width="15.42578125" style="259" customWidth="1"/>
    <col min="7689" max="7689" width="15" style="259" bestFit="1" customWidth="1"/>
    <col min="7690" max="7690" width="13.7109375" style="259" customWidth="1"/>
    <col min="7691" max="7691" width="15.85546875" style="259" customWidth="1"/>
    <col min="7692" max="7692" width="18.85546875" style="259" customWidth="1"/>
    <col min="7693" max="7693" width="17.5703125" style="259" customWidth="1"/>
    <col min="7694" max="7694" width="18.140625" style="259" customWidth="1"/>
    <col min="7695" max="7695" width="18.5703125" style="259" customWidth="1"/>
    <col min="7696" max="7696" width="18.28515625" style="259" customWidth="1"/>
    <col min="7697" max="7697" width="16.85546875" style="259" customWidth="1"/>
    <col min="7698" max="7698" width="19.7109375" style="259" customWidth="1"/>
    <col min="7699" max="7699" width="19.85546875" style="259" customWidth="1"/>
    <col min="7700" max="7700" width="25" style="259" customWidth="1"/>
    <col min="7701" max="7938" width="11.42578125" style="259"/>
    <col min="7939" max="7939" width="30.7109375" style="259" customWidth="1"/>
    <col min="7940" max="7940" width="23.5703125" style="259" customWidth="1"/>
    <col min="7941" max="7941" width="12.42578125" style="259" customWidth="1"/>
    <col min="7942" max="7942" width="14" style="259" customWidth="1"/>
    <col min="7943" max="7944" width="15.42578125" style="259" customWidth="1"/>
    <col min="7945" max="7945" width="15" style="259" bestFit="1" customWidth="1"/>
    <col min="7946" max="7946" width="13.7109375" style="259" customWidth="1"/>
    <col min="7947" max="7947" width="15.85546875" style="259" customWidth="1"/>
    <col min="7948" max="7948" width="18.85546875" style="259" customWidth="1"/>
    <col min="7949" max="7949" width="17.5703125" style="259" customWidth="1"/>
    <col min="7950" max="7950" width="18.140625" style="259" customWidth="1"/>
    <col min="7951" max="7951" width="18.5703125" style="259" customWidth="1"/>
    <col min="7952" max="7952" width="18.28515625" style="259" customWidth="1"/>
    <col min="7953" max="7953" width="16.85546875" style="259" customWidth="1"/>
    <col min="7954" max="7954" width="19.7109375" style="259" customWidth="1"/>
    <col min="7955" max="7955" width="19.85546875" style="259" customWidth="1"/>
    <col min="7956" max="7956" width="25" style="259" customWidth="1"/>
    <col min="7957" max="8194" width="11.42578125" style="259"/>
    <col min="8195" max="8195" width="30.7109375" style="259" customWidth="1"/>
    <col min="8196" max="8196" width="23.5703125" style="259" customWidth="1"/>
    <col min="8197" max="8197" width="12.42578125" style="259" customWidth="1"/>
    <col min="8198" max="8198" width="14" style="259" customWidth="1"/>
    <col min="8199" max="8200" width="15.42578125" style="259" customWidth="1"/>
    <col min="8201" max="8201" width="15" style="259" bestFit="1" customWidth="1"/>
    <col min="8202" max="8202" width="13.7109375" style="259" customWidth="1"/>
    <col min="8203" max="8203" width="15.85546875" style="259" customWidth="1"/>
    <col min="8204" max="8204" width="18.85546875" style="259" customWidth="1"/>
    <col min="8205" max="8205" width="17.5703125" style="259" customWidth="1"/>
    <col min="8206" max="8206" width="18.140625" style="259" customWidth="1"/>
    <col min="8207" max="8207" width="18.5703125" style="259" customWidth="1"/>
    <col min="8208" max="8208" width="18.28515625" style="259" customWidth="1"/>
    <col min="8209" max="8209" width="16.85546875" style="259" customWidth="1"/>
    <col min="8210" max="8210" width="19.7109375" style="259" customWidth="1"/>
    <col min="8211" max="8211" width="19.85546875" style="259" customWidth="1"/>
    <col min="8212" max="8212" width="25" style="259" customWidth="1"/>
    <col min="8213" max="8450" width="11.42578125" style="259"/>
    <col min="8451" max="8451" width="30.7109375" style="259" customWidth="1"/>
    <col min="8452" max="8452" width="23.5703125" style="259" customWidth="1"/>
    <col min="8453" max="8453" width="12.42578125" style="259" customWidth="1"/>
    <col min="8454" max="8454" width="14" style="259" customWidth="1"/>
    <col min="8455" max="8456" width="15.42578125" style="259" customWidth="1"/>
    <col min="8457" max="8457" width="15" style="259" bestFit="1" customWidth="1"/>
    <col min="8458" max="8458" width="13.7109375" style="259" customWidth="1"/>
    <col min="8459" max="8459" width="15.85546875" style="259" customWidth="1"/>
    <col min="8460" max="8460" width="18.85546875" style="259" customWidth="1"/>
    <col min="8461" max="8461" width="17.5703125" style="259" customWidth="1"/>
    <col min="8462" max="8462" width="18.140625" style="259" customWidth="1"/>
    <col min="8463" max="8463" width="18.5703125" style="259" customWidth="1"/>
    <col min="8464" max="8464" width="18.28515625" style="259" customWidth="1"/>
    <col min="8465" max="8465" width="16.85546875" style="259" customWidth="1"/>
    <col min="8466" max="8466" width="19.7109375" style="259" customWidth="1"/>
    <col min="8467" max="8467" width="19.85546875" style="259" customWidth="1"/>
    <col min="8468" max="8468" width="25" style="259" customWidth="1"/>
    <col min="8469" max="8706" width="11.42578125" style="259"/>
    <col min="8707" max="8707" width="30.7109375" style="259" customWidth="1"/>
    <col min="8708" max="8708" width="23.5703125" style="259" customWidth="1"/>
    <col min="8709" max="8709" width="12.42578125" style="259" customWidth="1"/>
    <col min="8710" max="8710" width="14" style="259" customWidth="1"/>
    <col min="8711" max="8712" width="15.42578125" style="259" customWidth="1"/>
    <col min="8713" max="8713" width="15" style="259" bestFit="1" customWidth="1"/>
    <col min="8714" max="8714" width="13.7109375" style="259" customWidth="1"/>
    <col min="8715" max="8715" width="15.85546875" style="259" customWidth="1"/>
    <col min="8716" max="8716" width="18.85546875" style="259" customWidth="1"/>
    <col min="8717" max="8717" width="17.5703125" style="259" customWidth="1"/>
    <col min="8718" max="8718" width="18.140625" style="259" customWidth="1"/>
    <col min="8719" max="8719" width="18.5703125" style="259" customWidth="1"/>
    <col min="8720" max="8720" width="18.28515625" style="259" customWidth="1"/>
    <col min="8721" max="8721" width="16.85546875" style="259" customWidth="1"/>
    <col min="8722" max="8722" width="19.7109375" style="259" customWidth="1"/>
    <col min="8723" max="8723" width="19.85546875" style="259" customWidth="1"/>
    <col min="8724" max="8724" width="25" style="259" customWidth="1"/>
    <col min="8725" max="8962" width="11.42578125" style="259"/>
    <col min="8963" max="8963" width="30.7109375" style="259" customWidth="1"/>
    <col min="8964" max="8964" width="23.5703125" style="259" customWidth="1"/>
    <col min="8965" max="8965" width="12.42578125" style="259" customWidth="1"/>
    <col min="8966" max="8966" width="14" style="259" customWidth="1"/>
    <col min="8967" max="8968" width="15.42578125" style="259" customWidth="1"/>
    <col min="8969" max="8969" width="15" style="259" bestFit="1" customWidth="1"/>
    <col min="8970" max="8970" width="13.7109375" style="259" customWidth="1"/>
    <col min="8971" max="8971" width="15.85546875" style="259" customWidth="1"/>
    <col min="8972" max="8972" width="18.85546875" style="259" customWidth="1"/>
    <col min="8973" max="8973" width="17.5703125" style="259" customWidth="1"/>
    <col min="8974" max="8974" width="18.140625" style="259" customWidth="1"/>
    <col min="8975" max="8975" width="18.5703125" style="259" customWidth="1"/>
    <col min="8976" max="8976" width="18.28515625" style="259" customWidth="1"/>
    <col min="8977" max="8977" width="16.85546875" style="259" customWidth="1"/>
    <col min="8978" max="8978" width="19.7109375" style="259" customWidth="1"/>
    <col min="8979" max="8979" width="19.85546875" style="259" customWidth="1"/>
    <col min="8980" max="8980" width="25" style="259" customWidth="1"/>
    <col min="8981" max="9218" width="11.42578125" style="259"/>
    <col min="9219" max="9219" width="30.7109375" style="259" customWidth="1"/>
    <col min="9220" max="9220" width="23.5703125" style="259" customWidth="1"/>
    <col min="9221" max="9221" width="12.42578125" style="259" customWidth="1"/>
    <col min="9222" max="9222" width="14" style="259" customWidth="1"/>
    <col min="9223" max="9224" width="15.42578125" style="259" customWidth="1"/>
    <col min="9225" max="9225" width="15" style="259" bestFit="1" customWidth="1"/>
    <col min="9226" max="9226" width="13.7109375" style="259" customWidth="1"/>
    <col min="9227" max="9227" width="15.85546875" style="259" customWidth="1"/>
    <col min="9228" max="9228" width="18.85546875" style="259" customWidth="1"/>
    <col min="9229" max="9229" width="17.5703125" style="259" customWidth="1"/>
    <col min="9230" max="9230" width="18.140625" style="259" customWidth="1"/>
    <col min="9231" max="9231" width="18.5703125" style="259" customWidth="1"/>
    <col min="9232" max="9232" width="18.28515625" style="259" customWidth="1"/>
    <col min="9233" max="9233" width="16.85546875" style="259" customWidth="1"/>
    <col min="9234" max="9234" width="19.7109375" style="259" customWidth="1"/>
    <col min="9235" max="9235" width="19.85546875" style="259" customWidth="1"/>
    <col min="9236" max="9236" width="25" style="259" customWidth="1"/>
    <col min="9237" max="9474" width="11.42578125" style="259"/>
    <col min="9475" max="9475" width="30.7109375" style="259" customWidth="1"/>
    <col min="9476" max="9476" width="23.5703125" style="259" customWidth="1"/>
    <col min="9477" max="9477" width="12.42578125" style="259" customWidth="1"/>
    <col min="9478" max="9478" width="14" style="259" customWidth="1"/>
    <col min="9479" max="9480" width="15.42578125" style="259" customWidth="1"/>
    <col min="9481" max="9481" width="15" style="259" bestFit="1" customWidth="1"/>
    <col min="9482" max="9482" width="13.7109375" style="259" customWidth="1"/>
    <col min="9483" max="9483" width="15.85546875" style="259" customWidth="1"/>
    <col min="9484" max="9484" width="18.85546875" style="259" customWidth="1"/>
    <col min="9485" max="9485" width="17.5703125" style="259" customWidth="1"/>
    <col min="9486" max="9486" width="18.140625" style="259" customWidth="1"/>
    <col min="9487" max="9487" width="18.5703125" style="259" customWidth="1"/>
    <col min="9488" max="9488" width="18.28515625" style="259" customWidth="1"/>
    <col min="9489" max="9489" width="16.85546875" style="259" customWidth="1"/>
    <col min="9490" max="9490" width="19.7109375" style="259" customWidth="1"/>
    <col min="9491" max="9491" width="19.85546875" style="259" customWidth="1"/>
    <col min="9492" max="9492" width="25" style="259" customWidth="1"/>
    <col min="9493" max="9730" width="11.42578125" style="259"/>
    <col min="9731" max="9731" width="30.7109375" style="259" customWidth="1"/>
    <col min="9732" max="9732" width="23.5703125" style="259" customWidth="1"/>
    <col min="9733" max="9733" width="12.42578125" style="259" customWidth="1"/>
    <col min="9734" max="9734" width="14" style="259" customWidth="1"/>
    <col min="9735" max="9736" width="15.42578125" style="259" customWidth="1"/>
    <col min="9737" max="9737" width="15" style="259" bestFit="1" customWidth="1"/>
    <col min="9738" max="9738" width="13.7109375" style="259" customWidth="1"/>
    <col min="9739" max="9739" width="15.85546875" style="259" customWidth="1"/>
    <col min="9740" max="9740" width="18.85546875" style="259" customWidth="1"/>
    <col min="9741" max="9741" width="17.5703125" style="259" customWidth="1"/>
    <col min="9742" max="9742" width="18.140625" style="259" customWidth="1"/>
    <col min="9743" max="9743" width="18.5703125" style="259" customWidth="1"/>
    <col min="9744" max="9744" width="18.28515625" style="259" customWidth="1"/>
    <col min="9745" max="9745" width="16.85546875" style="259" customWidth="1"/>
    <col min="9746" max="9746" width="19.7109375" style="259" customWidth="1"/>
    <col min="9747" max="9747" width="19.85546875" style="259" customWidth="1"/>
    <col min="9748" max="9748" width="25" style="259" customWidth="1"/>
    <col min="9749" max="9986" width="11.42578125" style="259"/>
    <col min="9987" max="9987" width="30.7109375" style="259" customWidth="1"/>
    <col min="9988" max="9988" width="23.5703125" style="259" customWidth="1"/>
    <col min="9989" max="9989" width="12.42578125" style="259" customWidth="1"/>
    <col min="9990" max="9990" width="14" style="259" customWidth="1"/>
    <col min="9991" max="9992" width="15.42578125" style="259" customWidth="1"/>
    <col min="9993" max="9993" width="15" style="259" bestFit="1" customWidth="1"/>
    <col min="9994" max="9994" width="13.7109375" style="259" customWidth="1"/>
    <col min="9995" max="9995" width="15.85546875" style="259" customWidth="1"/>
    <col min="9996" max="9996" width="18.85546875" style="259" customWidth="1"/>
    <col min="9997" max="9997" width="17.5703125" style="259" customWidth="1"/>
    <col min="9998" max="9998" width="18.140625" style="259" customWidth="1"/>
    <col min="9999" max="9999" width="18.5703125" style="259" customWidth="1"/>
    <col min="10000" max="10000" width="18.28515625" style="259" customWidth="1"/>
    <col min="10001" max="10001" width="16.85546875" style="259" customWidth="1"/>
    <col min="10002" max="10002" width="19.7109375" style="259" customWidth="1"/>
    <col min="10003" max="10003" width="19.85546875" style="259" customWidth="1"/>
    <col min="10004" max="10004" width="25" style="259" customWidth="1"/>
    <col min="10005" max="10242" width="11.42578125" style="259"/>
    <col min="10243" max="10243" width="30.7109375" style="259" customWidth="1"/>
    <col min="10244" max="10244" width="23.5703125" style="259" customWidth="1"/>
    <col min="10245" max="10245" width="12.42578125" style="259" customWidth="1"/>
    <col min="10246" max="10246" width="14" style="259" customWidth="1"/>
    <col min="10247" max="10248" width="15.42578125" style="259" customWidth="1"/>
    <col min="10249" max="10249" width="15" style="259" bestFit="1" customWidth="1"/>
    <col min="10250" max="10250" width="13.7109375" style="259" customWidth="1"/>
    <col min="10251" max="10251" width="15.85546875" style="259" customWidth="1"/>
    <col min="10252" max="10252" width="18.85546875" style="259" customWidth="1"/>
    <col min="10253" max="10253" width="17.5703125" style="259" customWidth="1"/>
    <col min="10254" max="10254" width="18.140625" style="259" customWidth="1"/>
    <col min="10255" max="10255" width="18.5703125" style="259" customWidth="1"/>
    <col min="10256" max="10256" width="18.28515625" style="259" customWidth="1"/>
    <col min="10257" max="10257" width="16.85546875" style="259" customWidth="1"/>
    <col min="10258" max="10258" width="19.7109375" style="259" customWidth="1"/>
    <col min="10259" max="10259" width="19.85546875" style="259" customWidth="1"/>
    <col min="10260" max="10260" width="25" style="259" customWidth="1"/>
    <col min="10261" max="10498" width="11.42578125" style="259"/>
    <col min="10499" max="10499" width="30.7109375" style="259" customWidth="1"/>
    <col min="10500" max="10500" width="23.5703125" style="259" customWidth="1"/>
    <col min="10501" max="10501" width="12.42578125" style="259" customWidth="1"/>
    <col min="10502" max="10502" width="14" style="259" customWidth="1"/>
    <col min="10503" max="10504" width="15.42578125" style="259" customWidth="1"/>
    <col min="10505" max="10505" width="15" style="259" bestFit="1" customWidth="1"/>
    <col min="10506" max="10506" width="13.7109375" style="259" customWidth="1"/>
    <col min="10507" max="10507" width="15.85546875" style="259" customWidth="1"/>
    <col min="10508" max="10508" width="18.85546875" style="259" customWidth="1"/>
    <col min="10509" max="10509" width="17.5703125" style="259" customWidth="1"/>
    <col min="10510" max="10510" width="18.140625" style="259" customWidth="1"/>
    <col min="10511" max="10511" width="18.5703125" style="259" customWidth="1"/>
    <col min="10512" max="10512" width="18.28515625" style="259" customWidth="1"/>
    <col min="10513" max="10513" width="16.85546875" style="259" customWidth="1"/>
    <col min="10514" max="10514" width="19.7109375" style="259" customWidth="1"/>
    <col min="10515" max="10515" width="19.85546875" style="259" customWidth="1"/>
    <col min="10516" max="10516" width="25" style="259" customWidth="1"/>
    <col min="10517" max="10754" width="11.42578125" style="259"/>
    <col min="10755" max="10755" width="30.7109375" style="259" customWidth="1"/>
    <col min="10756" max="10756" width="23.5703125" style="259" customWidth="1"/>
    <col min="10757" max="10757" width="12.42578125" style="259" customWidth="1"/>
    <col min="10758" max="10758" width="14" style="259" customWidth="1"/>
    <col min="10759" max="10760" width="15.42578125" style="259" customWidth="1"/>
    <col min="10761" max="10761" width="15" style="259" bestFit="1" customWidth="1"/>
    <col min="10762" max="10762" width="13.7109375" style="259" customWidth="1"/>
    <col min="10763" max="10763" width="15.85546875" style="259" customWidth="1"/>
    <col min="10764" max="10764" width="18.85546875" style="259" customWidth="1"/>
    <col min="10765" max="10765" width="17.5703125" style="259" customWidth="1"/>
    <col min="10766" max="10766" width="18.140625" style="259" customWidth="1"/>
    <col min="10767" max="10767" width="18.5703125" style="259" customWidth="1"/>
    <col min="10768" max="10768" width="18.28515625" style="259" customWidth="1"/>
    <col min="10769" max="10769" width="16.85546875" style="259" customWidth="1"/>
    <col min="10770" max="10770" width="19.7109375" style="259" customWidth="1"/>
    <col min="10771" max="10771" width="19.85546875" style="259" customWidth="1"/>
    <col min="10772" max="10772" width="25" style="259" customWidth="1"/>
    <col min="10773" max="11010" width="11.42578125" style="259"/>
    <col min="11011" max="11011" width="30.7109375" style="259" customWidth="1"/>
    <col min="11012" max="11012" width="23.5703125" style="259" customWidth="1"/>
    <col min="11013" max="11013" width="12.42578125" style="259" customWidth="1"/>
    <col min="11014" max="11014" width="14" style="259" customWidth="1"/>
    <col min="11015" max="11016" width="15.42578125" style="259" customWidth="1"/>
    <col min="11017" max="11017" width="15" style="259" bestFit="1" customWidth="1"/>
    <col min="11018" max="11018" width="13.7109375" style="259" customWidth="1"/>
    <col min="11019" max="11019" width="15.85546875" style="259" customWidth="1"/>
    <col min="11020" max="11020" width="18.85546875" style="259" customWidth="1"/>
    <col min="11021" max="11021" width="17.5703125" style="259" customWidth="1"/>
    <col min="11022" max="11022" width="18.140625" style="259" customWidth="1"/>
    <col min="11023" max="11023" width="18.5703125" style="259" customWidth="1"/>
    <col min="11024" max="11024" width="18.28515625" style="259" customWidth="1"/>
    <col min="11025" max="11025" width="16.85546875" style="259" customWidth="1"/>
    <col min="11026" max="11026" width="19.7109375" style="259" customWidth="1"/>
    <col min="11027" max="11027" width="19.85546875" style="259" customWidth="1"/>
    <col min="11028" max="11028" width="25" style="259" customWidth="1"/>
    <col min="11029" max="11266" width="11.42578125" style="259"/>
    <col min="11267" max="11267" width="30.7109375" style="259" customWidth="1"/>
    <col min="11268" max="11268" width="23.5703125" style="259" customWidth="1"/>
    <col min="11269" max="11269" width="12.42578125" style="259" customWidth="1"/>
    <col min="11270" max="11270" width="14" style="259" customWidth="1"/>
    <col min="11271" max="11272" width="15.42578125" style="259" customWidth="1"/>
    <col min="11273" max="11273" width="15" style="259" bestFit="1" customWidth="1"/>
    <col min="11274" max="11274" width="13.7109375" style="259" customWidth="1"/>
    <col min="11275" max="11275" width="15.85546875" style="259" customWidth="1"/>
    <col min="11276" max="11276" width="18.85546875" style="259" customWidth="1"/>
    <col min="11277" max="11277" width="17.5703125" style="259" customWidth="1"/>
    <col min="11278" max="11278" width="18.140625" style="259" customWidth="1"/>
    <col min="11279" max="11279" width="18.5703125" style="259" customWidth="1"/>
    <col min="11280" max="11280" width="18.28515625" style="259" customWidth="1"/>
    <col min="11281" max="11281" width="16.85546875" style="259" customWidth="1"/>
    <col min="11282" max="11282" width="19.7109375" style="259" customWidth="1"/>
    <col min="11283" max="11283" width="19.85546875" style="259" customWidth="1"/>
    <col min="11284" max="11284" width="25" style="259" customWidth="1"/>
    <col min="11285" max="11522" width="11.42578125" style="259"/>
    <col min="11523" max="11523" width="30.7109375" style="259" customWidth="1"/>
    <col min="11524" max="11524" width="23.5703125" style="259" customWidth="1"/>
    <col min="11525" max="11525" width="12.42578125" style="259" customWidth="1"/>
    <col min="11526" max="11526" width="14" style="259" customWidth="1"/>
    <col min="11527" max="11528" width="15.42578125" style="259" customWidth="1"/>
    <col min="11529" max="11529" width="15" style="259" bestFit="1" customWidth="1"/>
    <col min="11530" max="11530" width="13.7109375" style="259" customWidth="1"/>
    <col min="11531" max="11531" width="15.85546875" style="259" customWidth="1"/>
    <col min="11532" max="11532" width="18.85546875" style="259" customWidth="1"/>
    <col min="11533" max="11533" width="17.5703125" style="259" customWidth="1"/>
    <col min="11534" max="11534" width="18.140625" style="259" customWidth="1"/>
    <col min="11535" max="11535" width="18.5703125" style="259" customWidth="1"/>
    <col min="11536" max="11536" width="18.28515625" style="259" customWidth="1"/>
    <col min="11537" max="11537" width="16.85546875" style="259" customWidth="1"/>
    <col min="11538" max="11538" width="19.7109375" style="259" customWidth="1"/>
    <col min="11539" max="11539" width="19.85546875" style="259" customWidth="1"/>
    <col min="11540" max="11540" width="25" style="259" customWidth="1"/>
    <col min="11541" max="11778" width="11.42578125" style="259"/>
    <col min="11779" max="11779" width="30.7109375" style="259" customWidth="1"/>
    <col min="11780" max="11780" width="23.5703125" style="259" customWidth="1"/>
    <col min="11781" max="11781" width="12.42578125" style="259" customWidth="1"/>
    <col min="11782" max="11782" width="14" style="259" customWidth="1"/>
    <col min="11783" max="11784" width="15.42578125" style="259" customWidth="1"/>
    <col min="11785" max="11785" width="15" style="259" bestFit="1" customWidth="1"/>
    <col min="11786" max="11786" width="13.7109375" style="259" customWidth="1"/>
    <col min="11787" max="11787" width="15.85546875" style="259" customWidth="1"/>
    <col min="11788" max="11788" width="18.85546875" style="259" customWidth="1"/>
    <col min="11789" max="11789" width="17.5703125" style="259" customWidth="1"/>
    <col min="11790" max="11790" width="18.140625" style="259" customWidth="1"/>
    <col min="11791" max="11791" width="18.5703125" style="259" customWidth="1"/>
    <col min="11792" max="11792" width="18.28515625" style="259" customWidth="1"/>
    <col min="11793" max="11793" width="16.85546875" style="259" customWidth="1"/>
    <col min="11794" max="11794" width="19.7109375" style="259" customWidth="1"/>
    <col min="11795" max="11795" width="19.85546875" style="259" customWidth="1"/>
    <col min="11796" max="11796" width="25" style="259" customWidth="1"/>
    <col min="11797" max="12034" width="11.42578125" style="259"/>
    <col min="12035" max="12035" width="30.7109375" style="259" customWidth="1"/>
    <col min="12036" max="12036" width="23.5703125" style="259" customWidth="1"/>
    <col min="12037" max="12037" width="12.42578125" style="259" customWidth="1"/>
    <col min="12038" max="12038" width="14" style="259" customWidth="1"/>
    <col min="12039" max="12040" width="15.42578125" style="259" customWidth="1"/>
    <col min="12041" max="12041" width="15" style="259" bestFit="1" customWidth="1"/>
    <col min="12042" max="12042" width="13.7109375" style="259" customWidth="1"/>
    <col min="12043" max="12043" width="15.85546875" style="259" customWidth="1"/>
    <col min="12044" max="12044" width="18.85546875" style="259" customWidth="1"/>
    <col min="12045" max="12045" width="17.5703125" style="259" customWidth="1"/>
    <col min="12046" max="12046" width="18.140625" style="259" customWidth="1"/>
    <col min="12047" max="12047" width="18.5703125" style="259" customWidth="1"/>
    <col min="12048" max="12048" width="18.28515625" style="259" customWidth="1"/>
    <col min="12049" max="12049" width="16.85546875" style="259" customWidth="1"/>
    <col min="12050" max="12050" width="19.7109375" style="259" customWidth="1"/>
    <col min="12051" max="12051" width="19.85546875" style="259" customWidth="1"/>
    <col min="12052" max="12052" width="25" style="259" customWidth="1"/>
    <col min="12053" max="12290" width="11.42578125" style="259"/>
    <col min="12291" max="12291" width="30.7109375" style="259" customWidth="1"/>
    <col min="12292" max="12292" width="23.5703125" style="259" customWidth="1"/>
    <col min="12293" max="12293" width="12.42578125" style="259" customWidth="1"/>
    <col min="12294" max="12294" width="14" style="259" customWidth="1"/>
    <col min="12295" max="12296" width="15.42578125" style="259" customWidth="1"/>
    <col min="12297" max="12297" width="15" style="259" bestFit="1" customWidth="1"/>
    <col min="12298" max="12298" width="13.7109375" style="259" customWidth="1"/>
    <col min="12299" max="12299" width="15.85546875" style="259" customWidth="1"/>
    <col min="12300" max="12300" width="18.85546875" style="259" customWidth="1"/>
    <col min="12301" max="12301" width="17.5703125" style="259" customWidth="1"/>
    <col min="12302" max="12302" width="18.140625" style="259" customWidth="1"/>
    <col min="12303" max="12303" width="18.5703125" style="259" customWidth="1"/>
    <col min="12304" max="12304" width="18.28515625" style="259" customWidth="1"/>
    <col min="12305" max="12305" width="16.85546875" style="259" customWidth="1"/>
    <col min="12306" max="12306" width="19.7109375" style="259" customWidth="1"/>
    <col min="12307" max="12307" width="19.85546875" style="259" customWidth="1"/>
    <col min="12308" max="12308" width="25" style="259" customWidth="1"/>
    <col min="12309" max="12546" width="11.42578125" style="259"/>
    <col min="12547" max="12547" width="30.7109375" style="259" customWidth="1"/>
    <col min="12548" max="12548" width="23.5703125" style="259" customWidth="1"/>
    <col min="12549" max="12549" width="12.42578125" style="259" customWidth="1"/>
    <col min="12550" max="12550" width="14" style="259" customWidth="1"/>
    <col min="12551" max="12552" width="15.42578125" style="259" customWidth="1"/>
    <col min="12553" max="12553" width="15" style="259" bestFit="1" customWidth="1"/>
    <col min="12554" max="12554" width="13.7109375" style="259" customWidth="1"/>
    <col min="12555" max="12555" width="15.85546875" style="259" customWidth="1"/>
    <col min="12556" max="12556" width="18.85546875" style="259" customWidth="1"/>
    <col min="12557" max="12557" width="17.5703125" style="259" customWidth="1"/>
    <col min="12558" max="12558" width="18.140625" style="259" customWidth="1"/>
    <col min="12559" max="12559" width="18.5703125" style="259" customWidth="1"/>
    <col min="12560" max="12560" width="18.28515625" style="259" customWidth="1"/>
    <col min="12561" max="12561" width="16.85546875" style="259" customWidth="1"/>
    <col min="12562" max="12562" width="19.7109375" style="259" customWidth="1"/>
    <col min="12563" max="12563" width="19.85546875" style="259" customWidth="1"/>
    <col min="12564" max="12564" width="25" style="259" customWidth="1"/>
    <col min="12565" max="12802" width="11.42578125" style="259"/>
    <col min="12803" max="12803" width="30.7109375" style="259" customWidth="1"/>
    <col min="12804" max="12804" width="23.5703125" style="259" customWidth="1"/>
    <col min="12805" max="12805" width="12.42578125" style="259" customWidth="1"/>
    <col min="12806" max="12806" width="14" style="259" customWidth="1"/>
    <col min="12807" max="12808" width="15.42578125" style="259" customWidth="1"/>
    <col min="12809" max="12809" width="15" style="259" bestFit="1" customWidth="1"/>
    <col min="12810" max="12810" width="13.7109375" style="259" customWidth="1"/>
    <col min="12811" max="12811" width="15.85546875" style="259" customWidth="1"/>
    <col min="12812" max="12812" width="18.85546875" style="259" customWidth="1"/>
    <col min="12813" max="12813" width="17.5703125" style="259" customWidth="1"/>
    <col min="12814" max="12814" width="18.140625" style="259" customWidth="1"/>
    <col min="12815" max="12815" width="18.5703125" style="259" customWidth="1"/>
    <col min="12816" max="12816" width="18.28515625" style="259" customWidth="1"/>
    <col min="12817" max="12817" width="16.85546875" style="259" customWidth="1"/>
    <col min="12818" max="12818" width="19.7109375" style="259" customWidth="1"/>
    <col min="12819" max="12819" width="19.85546875" style="259" customWidth="1"/>
    <col min="12820" max="12820" width="25" style="259" customWidth="1"/>
    <col min="12821" max="13058" width="11.42578125" style="259"/>
    <col min="13059" max="13059" width="30.7109375" style="259" customWidth="1"/>
    <col min="13060" max="13060" width="23.5703125" style="259" customWidth="1"/>
    <col min="13061" max="13061" width="12.42578125" style="259" customWidth="1"/>
    <col min="13062" max="13062" width="14" style="259" customWidth="1"/>
    <col min="13063" max="13064" width="15.42578125" style="259" customWidth="1"/>
    <col min="13065" max="13065" width="15" style="259" bestFit="1" customWidth="1"/>
    <col min="13066" max="13066" width="13.7109375" style="259" customWidth="1"/>
    <col min="13067" max="13067" width="15.85546875" style="259" customWidth="1"/>
    <col min="13068" max="13068" width="18.85546875" style="259" customWidth="1"/>
    <col min="13069" max="13069" width="17.5703125" style="259" customWidth="1"/>
    <col min="13070" max="13070" width="18.140625" style="259" customWidth="1"/>
    <col min="13071" max="13071" width="18.5703125" style="259" customWidth="1"/>
    <col min="13072" max="13072" width="18.28515625" style="259" customWidth="1"/>
    <col min="13073" max="13073" width="16.85546875" style="259" customWidth="1"/>
    <col min="13074" max="13074" width="19.7109375" style="259" customWidth="1"/>
    <col min="13075" max="13075" width="19.85546875" style="259" customWidth="1"/>
    <col min="13076" max="13076" width="25" style="259" customWidth="1"/>
    <col min="13077" max="13314" width="11.42578125" style="259"/>
    <col min="13315" max="13315" width="30.7109375" style="259" customWidth="1"/>
    <col min="13316" max="13316" width="23.5703125" style="259" customWidth="1"/>
    <col min="13317" max="13317" width="12.42578125" style="259" customWidth="1"/>
    <col min="13318" max="13318" width="14" style="259" customWidth="1"/>
    <col min="13319" max="13320" width="15.42578125" style="259" customWidth="1"/>
    <col min="13321" max="13321" width="15" style="259" bestFit="1" customWidth="1"/>
    <col min="13322" max="13322" width="13.7109375" style="259" customWidth="1"/>
    <col min="13323" max="13323" width="15.85546875" style="259" customWidth="1"/>
    <col min="13324" max="13324" width="18.85546875" style="259" customWidth="1"/>
    <col min="13325" max="13325" width="17.5703125" style="259" customWidth="1"/>
    <col min="13326" max="13326" width="18.140625" style="259" customWidth="1"/>
    <col min="13327" max="13327" width="18.5703125" style="259" customWidth="1"/>
    <col min="13328" max="13328" width="18.28515625" style="259" customWidth="1"/>
    <col min="13329" max="13329" width="16.85546875" style="259" customWidth="1"/>
    <col min="13330" max="13330" width="19.7109375" style="259" customWidth="1"/>
    <col min="13331" max="13331" width="19.85546875" style="259" customWidth="1"/>
    <col min="13332" max="13332" width="25" style="259" customWidth="1"/>
    <col min="13333" max="13570" width="11.42578125" style="259"/>
    <col min="13571" max="13571" width="30.7109375" style="259" customWidth="1"/>
    <col min="13572" max="13572" width="23.5703125" style="259" customWidth="1"/>
    <col min="13573" max="13573" width="12.42578125" style="259" customWidth="1"/>
    <col min="13574" max="13574" width="14" style="259" customWidth="1"/>
    <col min="13575" max="13576" width="15.42578125" style="259" customWidth="1"/>
    <col min="13577" max="13577" width="15" style="259" bestFit="1" customWidth="1"/>
    <col min="13578" max="13578" width="13.7109375" style="259" customWidth="1"/>
    <col min="13579" max="13579" width="15.85546875" style="259" customWidth="1"/>
    <col min="13580" max="13580" width="18.85546875" style="259" customWidth="1"/>
    <col min="13581" max="13581" width="17.5703125" style="259" customWidth="1"/>
    <col min="13582" max="13582" width="18.140625" style="259" customWidth="1"/>
    <col min="13583" max="13583" width="18.5703125" style="259" customWidth="1"/>
    <col min="13584" max="13584" width="18.28515625" style="259" customWidth="1"/>
    <col min="13585" max="13585" width="16.85546875" style="259" customWidth="1"/>
    <col min="13586" max="13586" width="19.7109375" style="259" customWidth="1"/>
    <col min="13587" max="13587" width="19.85546875" style="259" customWidth="1"/>
    <col min="13588" max="13588" width="25" style="259" customWidth="1"/>
    <col min="13589" max="13826" width="11.42578125" style="259"/>
    <col min="13827" max="13827" width="30.7109375" style="259" customWidth="1"/>
    <col min="13828" max="13828" width="23.5703125" style="259" customWidth="1"/>
    <col min="13829" max="13829" width="12.42578125" style="259" customWidth="1"/>
    <col min="13830" max="13830" width="14" style="259" customWidth="1"/>
    <col min="13831" max="13832" width="15.42578125" style="259" customWidth="1"/>
    <col min="13833" max="13833" width="15" style="259" bestFit="1" customWidth="1"/>
    <col min="13834" max="13834" width="13.7109375" style="259" customWidth="1"/>
    <col min="13835" max="13835" width="15.85546875" style="259" customWidth="1"/>
    <col min="13836" max="13836" width="18.85546875" style="259" customWidth="1"/>
    <col min="13837" max="13837" width="17.5703125" style="259" customWidth="1"/>
    <col min="13838" max="13838" width="18.140625" style="259" customWidth="1"/>
    <col min="13839" max="13839" width="18.5703125" style="259" customWidth="1"/>
    <col min="13840" max="13840" width="18.28515625" style="259" customWidth="1"/>
    <col min="13841" max="13841" width="16.85546875" style="259" customWidth="1"/>
    <col min="13842" max="13842" width="19.7109375" style="259" customWidth="1"/>
    <col min="13843" max="13843" width="19.85546875" style="259" customWidth="1"/>
    <col min="13844" max="13844" width="25" style="259" customWidth="1"/>
    <col min="13845" max="14082" width="11.42578125" style="259"/>
    <col min="14083" max="14083" width="30.7109375" style="259" customWidth="1"/>
    <col min="14084" max="14084" width="23.5703125" style="259" customWidth="1"/>
    <col min="14085" max="14085" width="12.42578125" style="259" customWidth="1"/>
    <col min="14086" max="14086" width="14" style="259" customWidth="1"/>
    <col min="14087" max="14088" width="15.42578125" style="259" customWidth="1"/>
    <col min="14089" max="14089" width="15" style="259" bestFit="1" customWidth="1"/>
    <col min="14090" max="14090" width="13.7109375" style="259" customWidth="1"/>
    <col min="14091" max="14091" width="15.85546875" style="259" customWidth="1"/>
    <col min="14092" max="14092" width="18.85546875" style="259" customWidth="1"/>
    <col min="14093" max="14093" width="17.5703125" style="259" customWidth="1"/>
    <col min="14094" max="14094" width="18.140625" style="259" customWidth="1"/>
    <col min="14095" max="14095" width="18.5703125" style="259" customWidth="1"/>
    <col min="14096" max="14096" width="18.28515625" style="259" customWidth="1"/>
    <col min="14097" max="14097" width="16.85546875" style="259" customWidth="1"/>
    <col min="14098" max="14098" width="19.7109375" style="259" customWidth="1"/>
    <col min="14099" max="14099" width="19.85546875" style="259" customWidth="1"/>
    <col min="14100" max="14100" width="25" style="259" customWidth="1"/>
    <col min="14101" max="14338" width="11.42578125" style="259"/>
    <col min="14339" max="14339" width="30.7109375" style="259" customWidth="1"/>
    <col min="14340" max="14340" width="23.5703125" style="259" customWidth="1"/>
    <col min="14341" max="14341" width="12.42578125" style="259" customWidth="1"/>
    <col min="14342" max="14342" width="14" style="259" customWidth="1"/>
    <col min="14343" max="14344" width="15.42578125" style="259" customWidth="1"/>
    <col min="14345" max="14345" width="15" style="259" bestFit="1" customWidth="1"/>
    <col min="14346" max="14346" width="13.7109375" style="259" customWidth="1"/>
    <col min="14347" max="14347" width="15.85546875" style="259" customWidth="1"/>
    <col min="14348" max="14348" width="18.85546875" style="259" customWidth="1"/>
    <col min="14349" max="14349" width="17.5703125" style="259" customWidth="1"/>
    <col min="14350" max="14350" width="18.140625" style="259" customWidth="1"/>
    <col min="14351" max="14351" width="18.5703125" style="259" customWidth="1"/>
    <col min="14352" max="14352" width="18.28515625" style="259" customWidth="1"/>
    <col min="14353" max="14353" width="16.85546875" style="259" customWidth="1"/>
    <col min="14354" max="14354" width="19.7109375" style="259" customWidth="1"/>
    <col min="14355" max="14355" width="19.85546875" style="259" customWidth="1"/>
    <col min="14356" max="14356" width="25" style="259" customWidth="1"/>
    <col min="14357" max="14594" width="11.42578125" style="259"/>
    <col min="14595" max="14595" width="30.7109375" style="259" customWidth="1"/>
    <col min="14596" max="14596" width="23.5703125" style="259" customWidth="1"/>
    <col min="14597" max="14597" width="12.42578125" style="259" customWidth="1"/>
    <col min="14598" max="14598" width="14" style="259" customWidth="1"/>
    <col min="14599" max="14600" width="15.42578125" style="259" customWidth="1"/>
    <col min="14601" max="14601" width="15" style="259" bestFit="1" customWidth="1"/>
    <col min="14602" max="14602" width="13.7109375" style="259" customWidth="1"/>
    <col min="14603" max="14603" width="15.85546875" style="259" customWidth="1"/>
    <col min="14604" max="14604" width="18.85546875" style="259" customWidth="1"/>
    <col min="14605" max="14605" width="17.5703125" style="259" customWidth="1"/>
    <col min="14606" max="14606" width="18.140625" style="259" customWidth="1"/>
    <col min="14607" max="14607" width="18.5703125" style="259" customWidth="1"/>
    <col min="14608" max="14608" width="18.28515625" style="259" customWidth="1"/>
    <col min="14609" max="14609" width="16.85546875" style="259" customWidth="1"/>
    <col min="14610" max="14610" width="19.7109375" style="259" customWidth="1"/>
    <col min="14611" max="14611" width="19.85546875" style="259" customWidth="1"/>
    <col min="14612" max="14612" width="25" style="259" customWidth="1"/>
    <col min="14613" max="14850" width="11.42578125" style="259"/>
    <col min="14851" max="14851" width="30.7109375" style="259" customWidth="1"/>
    <col min="14852" max="14852" width="23.5703125" style="259" customWidth="1"/>
    <col min="14853" max="14853" width="12.42578125" style="259" customWidth="1"/>
    <col min="14854" max="14854" width="14" style="259" customWidth="1"/>
    <col min="14855" max="14856" width="15.42578125" style="259" customWidth="1"/>
    <col min="14857" max="14857" width="15" style="259" bestFit="1" customWidth="1"/>
    <col min="14858" max="14858" width="13.7109375" style="259" customWidth="1"/>
    <col min="14859" max="14859" width="15.85546875" style="259" customWidth="1"/>
    <col min="14860" max="14860" width="18.85546875" style="259" customWidth="1"/>
    <col min="14861" max="14861" width="17.5703125" style="259" customWidth="1"/>
    <col min="14862" max="14862" width="18.140625" style="259" customWidth="1"/>
    <col min="14863" max="14863" width="18.5703125" style="259" customWidth="1"/>
    <col min="14864" max="14864" width="18.28515625" style="259" customWidth="1"/>
    <col min="14865" max="14865" width="16.85546875" style="259" customWidth="1"/>
    <col min="14866" max="14866" width="19.7109375" style="259" customWidth="1"/>
    <col min="14867" max="14867" width="19.85546875" style="259" customWidth="1"/>
    <col min="14868" max="14868" width="25" style="259" customWidth="1"/>
    <col min="14869" max="15106" width="11.42578125" style="259"/>
    <col min="15107" max="15107" width="30.7109375" style="259" customWidth="1"/>
    <col min="15108" max="15108" width="23.5703125" style="259" customWidth="1"/>
    <col min="15109" max="15109" width="12.42578125" style="259" customWidth="1"/>
    <col min="15110" max="15110" width="14" style="259" customWidth="1"/>
    <col min="15111" max="15112" width="15.42578125" style="259" customWidth="1"/>
    <col min="15113" max="15113" width="15" style="259" bestFit="1" customWidth="1"/>
    <col min="15114" max="15114" width="13.7109375" style="259" customWidth="1"/>
    <col min="15115" max="15115" width="15.85546875" style="259" customWidth="1"/>
    <col min="15116" max="15116" width="18.85546875" style="259" customWidth="1"/>
    <col min="15117" max="15117" width="17.5703125" style="259" customWidth="1"/>
    <col min="15118" max="15118" width="18.140625" style="259" customWidth="1"/>
    <col min="15119" max="15119" width="18.5703125" style="259" customWidth="1"/>
    <col min="15120" max="15120" width="18.28515625" style="259" customWidth="1"/>
    <col min="15121" max="15121" width="16.85546875" style="259" customWidth="1"/>
    <col min="15122" max="15122" width="19.7109375" style="259" customWidth="1"/>
    <col min="15123" max="15123" width="19.85546875" style="259" customWidth="1"/>
    <col min="15124" max="15124" width="25" style="259" customWidth="1"/>
    <col min="15125" max="15362" width="11.42578125" style="259"/>
    <col min="15363" max="15363" width="30.7109375" style="259" customWidth="1"/>
    <col min="15364" max="15364" width="23.5703125" style="259" customWidth="1"/>
    <col min="15365" max="15365" width="12.42578125" style="259" customWidth="1"/>
    <col min="15366" max="15366" width="14" style="259" customWidth="1"/>
    <col min="15367" max="15368" width="15.42578125" style="259" customWidth="1"/>
    <col min="15369" max="15369" width="15" style="259" bestFit="1" customWidth="1"/>
    <col min="15370" max="15370" width="13.7109375" style="259" customWidth="1"/>
    <col min="15371" max="15371" width="15.85546875" style="259" customWidth="1"/>
    <col min="15372" max="15372" width="18.85546875" style="259" customWidth="1"/>
    <col min="15373" max="15373" width="17.5703125" style="259" customWidth="1"/>
    <col min="15374" max="15374" width="18.140625" style="259" customWidth="1"/>
    <col min="15375" max="15375" width="18.5703125" style="259" customWidth="1"/>
    <col min="15376" max="15376" width="18.28515625" style="259" customWidth="1"/>
    <col min="15377" max="15377" width="16.85546875" style="259" customWidth="1"/>
    <col min="15378" max="15378" width="19.7109375" style="259" customWidth="1"/>
    <col min="15379" max="15379" width="19.85546875" style="259" customWidth="1"/>
    <col min="15380" max="15380" width="25" style="259" customWidth="1"/>
    <col min="15381" max="15618" width="11.42578125" style="259"/>
    <col min="15619" max="15619" width="30.7109375" style="259" customWidth="1"/>
    <col min="15620" max="15620" width="23.5703125" style="259" customWidth="1"/>
    <col min="15621" max="15621" width="12.42578125" style="259" customWidth="1"/>
    <col min="15622" max="15622" width="14" style="259" customWidth="1"/>
    <col min="15623" max="15624" width="15.42578125" style="259" customWidth="1"/>
    <col min="15625" max="15625" width="15" style="259" bestFit="1" customWidth="1"/>
    <col min="15626" max="15626" width="13.7109375" style="259" customWidth="1"/>
    <col min="15627" max="15627" width="15.85546875" style="259" customWidth="1"/>
    <col min="15628" max="15628" width="18.85546875" style="259" customWidth="1"/>
    <col min="15629" max="15629" width="17.5703125" style="259" customWidth="1"/>
    <col min="15630" max="15630" width="18.140625" style="259" customWidth="1"/>
    <col min="15631" max="15631" width="18.5703125" style="259" customWidth="1"/>
    <col min="15632" max="15632" width="18.28515625" style="259" customWidth="1"/>
    <col min="15633" max="15633" width="16.85546875" style="259" customWidth="1"/>
    <col min="15634" max="15634" width="19.7109375" style="259" customWidth="1"/>
    <col min="15635" max="15635" width="19.85546875" style="259" customWidth="1"/>
    <col min="15636" max="15636" width="25" style="259" customWidth="1"/>
    <col min="15637" max="15874" width="11.42578125" style="259"/>
    <col min="15875" max="15875" width="30.7109375" style="259" customWidth="1"/>
    <col min="15876" max="15876" width="23.5703125" style="259" customWidth="1"/>
    <col min="15877" max="15877" width="12.42578125" style="259" customWidth="1"/>
    <col min="15878" max="15878" width="14" style="259" customWidth="1"/>
    <col min="15879" max="15880" width="15.42578125" style="259" customWidth="1"/>
    <col min="15881" max="15881" width="15" style="259" bestFit="1" customWidth="1"/>
    <col min="15882" max="15882" width="13.7109375" style="259" customWidth="1"/>
    <col min="15883" max="15883" width="15.85546875" style="259" customWidth="1"/>
    <col min="15884" max="15884" width="18.85546875" style="259" customWidth="1"/>
    <col min="15885" max="15885" width="17.5703125" style="259" customWidth="1"/>
    <col min="15886" max="15886" width="18.140625" style="259" customWidth="1"/>
    <col min="15887" max="15887" width="18.5703125" style="259" customWidth="1"/>
    <col min="15888" max="15888" width="18.28515625" style="259" customWidth="1"/>
    <col min="15889" max="15889" width="16.85546875" style="259" customWidth="1"/>
    <col min="15890" max="15890" width="19.7109375" style="259" customWidth="1"/>
    <col min="15891" max="15891" width="19.85546875" style="259" customWidth="1"/>
    <col min="15892" max="15892" width="25" style="259" customWidth="1"/>
    <col min="15893" max="16130" width="11.42578125" style="259"/>
    <col min="16131" max="16131" width="30.7109375" style="259" customWidth="1"/>
    <col min="16132" max="16132" width="23.5703125" style="259" customWidth="1"/>
    <col min="16133" max="16133" width="12.42578125" style="259" customWidth="1"/>
    <col min="16134" max="16134" width="14" style="259" customWidth="1"/>
    <col min="16135" max="16136" width="15.42578125" style="259" customWidth="1"/>
    <col min="16137" max="16137" width="15" style="259" bestFit="1" customWidth="1"/>
    <col min="16138" max="16138" width="13.7109375" style="259" customWidth="1"/>
    <col min="16139" max="16139" width="15.85546875" style="259" customWidth="1"/>
    <col min="16140" max="16140" width="18.85546875" style="259" customWidth="1"/>
    <col min="16141" max="16141" width="17.5703125" style="259" customWidth="1"/>
    <col min="16142" max="16142" width="18.140625" style="259" customWidth="1"/>
    <col min="16143" max="16143" width="18.5703125" style="259" customWidth="1"/>
    <col min="16144" max="16144" width="18.28515625" style="259" customWidth="1"/>
    <col min="16145" max="16145" width="16.85546875" style="259" customWidth="1"/>
    <col min="16146" max="16146" width="19.7109375" style="259" customWidth="1"/>
    <col min="16147" max="16147" width="19.85546875" style="259" customWidth="1"/>
    <col min="16148" max="16148" width="25" style="259" customWidth="1"/>
    <col min="16149" max="16384" width="11.42578125" style="259"/>
  </cols>
  <sheetData>
    <row r="1" spans="1:22" ht="15" customHeight="1" x14ac:dyDescent="0.25">
      <c r="A1" s="398" t="s">
        <v>1042</v>
      </c>
      <c r="B1" s="398"/>
      <c r="C1" s="398"/>
      <c r="D1" s="398"/>
      <c r="E1" s="398"/>
      <c r="F1" s="398"/>
      <c r="G1" s="398"/>
      <c r="H1" s="398"/>
      <c r="I1" s="398"/>
      <c r="J1" s="398"/>
      <c r="K1" s="398"/>
      <c r="L1" s="398"/>
      <c r="M1" s="398"/>
      <c r="N1" s="398"/>
      <c r="O1" s="398"/>
      <c r="P1" s="398"/>
      <c r="Q1" s="398"/>
      <c r="R1" s="398"/>
      <c r="S1" s="399"/>
    </row>
    <row r="2" spans="1:22" ht="15" customHeight="1" x14ac:dyDescent="0.25">
      <c r="A2" s="398"/>
      <c r="B2" s="398"/>
      <c r="C2" s="398"/>
      <c r="D2" s="398"/>
      <c r="E2" s="398"/>
      <c r="F2" s="398"/>
      <c r="G2" s="398"/>
      <c r="H2" s="398"/>
      <c r="I2" s="398"/>
      <c r="J2" s="398"/>
      <c r="K2" s="398"/>
      <c r="L2" s="398"/>
      <c r="M2" s="398"/>
      <c r="N2" s="398"/>
      <c r="O2" s="398"/>
      <c r="P2" s="398"/>
      <c r="Q2" s="398"/>
      <c r="R2" s="398"/>
      <c r="S2" s="399"/>
    </row>
    <row r="3" spans="1:22" ht="15" customHeight="1" x14ac:dyDescent="0.25">
      <c r="A3" s="398"/>
      <c r="B3" s="398"/>
      <c r="C3" s="398"/>
      <c r="D3" s="398"/>
      <c r="E3" s="398"/>
      <c r="F3" s="398"/>
      <c r="G3" s="398"/>
      <c r="H3" s="398"/>
      <c r="I3" s="398"/>
      <c r="J3" s="398"/>
      <c r="K3" s="398"/>
      <c r="L3" s="398"/>
      <c r="M3" s="398"/>
      <c r="N3" s="398"/>
      <c r="O3" s="398"/>
      <c r="P3" s="398"/>
      <c r="Q3" s="398"/>
      <c r="R3" s="398"/>
      <c r="S3" s="399"/>
    </row>
    <row r="4" spans="1:22" ht="15" customHeight="1" x14ac:dyDescent="0.25">
      <c r="A4" s="398"/>
      <c r="B4" s="398"/>
      <c r="C4" s="398"/>
      <c r="D4" s="398"/>
      <c r="E4" s="398"/>
      <c r="F4" s="398"/>
      <c r="G4" s="398"/>
      <c r="H4" s="398"/>
      <c r="I4" s="398"/>
      <c r="J4" s="398"/>
      <c r="K4" s="398"/>
      <c r="L4" s="398"/>
      <c r="M4" s="398"/>
      <c r="N4" s="398"/>
      <c r="O4" s="398"/>
      <c r="P4" s="398"/>
      <c r="Q4" s="398"/>
      <c r="R4" s="398"/>
      <c r="S4" s="399"/>
    </row>
    <row r="5" spans="1:22" ht="15" customHeight="1" x14ac:dyDescent="0.25">
      <c r="A5" s="398"/>
      <c r="B5" s="398"/>
      <c r="C5" s="398"/>
      <c r="D5" s="398"/>
      <c r="E5" s="398"/>
      <c r="F5" s="398"/>
      <c r="G5" s="398"/>
      <c r="H5" s="398"/>
      <c r="I5" s="398"/>
      <c r="J5" s="398"/>
      <c r="K5" s="398"/>
      <c r="L5" s="398"/>
      <c r="M5" s="398"/>
      <c r="N5" s="398"/>
      <c r="O5" s="398"/>
      <c r="P5" s="398"/>
      <c r="Q5" s="398"/>
      <c r="R5" s="398"/>
      <c r="S5" s="399"/>
    </row>
    <row r="6" spans="1:22" ht="11.25" customHeight="1" thickBot="1" x14ac:dyDescent="0.3">
      <c r="A6" s="400"/>
      <c r="B6" s="400"/>
      <c r="C6" s="400"/>
      <c r="D6" s="400"/>
      <c r="E6" s="400"/>
      <c r="F6" s="400"/>
      <c r="G6" s="400"/>
      <c r="H6" s="400"/>
      <c r="I6" s="400"/>
      <c r="J6" s="400"/>
      <c r="K6" s="400"/>
      <c r="L6" s="400"/>
      <c r="M6" s="400"/>
      <c r="N6" s="400"/>
      <c r="O6" s="400"/>
      <c r="P6" s="400"/>
      <c r="Q6" s="400"/>
      <c r="R6" s="400"/>
      <c r="S6" s="401"/>
    </row>
    <row r="7" spans="1:22" s="276" customFormat="1" ht="11.25" hidden="1" customHeight="1" x14ac:dyDescent="0.25">
      <c r="A7" s="285"/>
      <c r="B7" s="285"/>
      <c r="C7" s="285"/>
      <c r="D7" s="285"/>
      <c r="E7" s="285"/>
      <c r="F7" s="285"/>
      <c r="G7" s="285"/>
      <c r="H7" s="285"/>
      <c r="I7" s="285"/>
      <c r="J7" s="285"/>
      <c r="K7" s="286">
        <f>K8-K176</f>
        <v>0</v>
      </c>
      <c r="L7" s="286">
        <f t="shared" ref="L7:S7" si="0">L8-L176</f>
        <v>0</v>
      </c>
      <c r="M7" s="286">
        <f t="shared" si="0"/>
        <v>0</v>
      </c>
      <c r="N7" s="286">
        <f t="shared" si="0"/>
        <v>0</v>
      </c>
      <c r="O7" s="286">
        <f t="shared" si="0"/>
        <v>0</v>
      </c>
      <c r="P7" s="286">
        <f t="shared" si="0"/>
        <v>0</v>
      </c>
      <c r="Q7" s="286">
        <f t="shared" si="0"/>
        <v>0</v>
      </c>
      <c r="R7" s="286">
        <f t="shared" si="0"/>
        <v>0</v>
      </c>
      <c r="S7" s="286">
        <f t="shared" si="0"/>
        <v>0</v>
      </c>
      <c r="T7" s="275"/>
    </row>
    <row r="8" spans="1:22" s="280" customFormat="1" ht="28.5" hidden="1" customHeight="1" thickBot="1" x14ac:dyDescent="0.25">
      <c r="A8" s="277"/>
      <c r="B8" s="277"/>
      <c r="C8" s="277"/>
      <c r="D8" s="277"/>
      <c r="E8" s="277"/>
      <c r="F8" s="277"/>
      <c r="G8" s="277"/>
      <c r="H8" s="277"/>
      <c r="I8" s="277"/>
      <c r="J8" s="277"/>
      <c r="K8" s="278">
        <f>SUM(K11:K175)</f>
        <v>17462449.199999996</v>
      </c>
      <c r="L8" s="278">
        <f>SUM(L11:L175)</f>
        <v>0</v>
      </c>
      <c r="M8" s="278">
        <f t="shared" ref="M8:S8" si="1">SUM(M11:M175)</f>
        <v>239342.78434210562</v>
      </c>
      <c r="N8" s="278">
        <f t="shared" si="1"/>
        <v>3231251.9999999935</v>
      </c>
      <c r="O8" s="278">
        <f t="shared" si="1"/>
        <v>121313</v>
      </c>
      <c r="P8" s="278">
        <f t="shared" si="1"/>
        <v>286559.22000000009</v>
      </c>
      <c r="Q8" s="278">
        <f t="shared" si="1"/>
        <v>698497.96800000162</v>
      </c>
      <c r="R8" s="278">
        <f t="shared" si="1"/>
        <v>21340916.204342097</v>
      </c>
      <c r="S8" s="278">
        <f t="shared" si="1"/>
        <v>22039414.172342096</v>
      </c>
      <c r="T8" s="279"/>
    </row>
    <row r="9" spans="1:22" s="271" customFormat="1" ht="18.75" customHeight="1" thickBot="1" x14ac:dyDescent="0.3">
      <c r="A9" s="389" t="s">
        <v>1166</v>
      </c>
      <c r="B9" s="390" t="s">
        <v>1043</v>
      </c>
      <c r="C9" s="390" t="s">
        <v>1044</v>
      </c>
      <c r="D9" s="391" t="s">
        <v>1045</v>
      </c>
      <c r="E9" s="392"/>
      <c r="F9" s="274"/>
      <c r="G9" s="390" t="s">
        <v>1046</v>
      </c>
      <c r="H9" s="390" t="s">
        <v>1047</v>
      </c>
      <c r="I9" s="393" t="s">
        <v>1048</v>
      </c>
      <c r="J9" s="394"/>
      <c r="K9" s="395"/>
      <c r="L9" s="396" t="s">
        <v>1049</v>
      </c>
      <c r="M9" s="396" t="s">
        <v>1050</v>
      </c>
      <c r="N9" s="396" t="s">
        <v>1051</v>
      </c>
      <c r="O9" s="396" t="s">
        <v>1052</v>
      </c>
      <c r="P9" s="396" t="s">
        <v>1053</v>
      </c>
      <c r="Q9" s="396" t="s">
        <v>1054</v>
      </c>
      <c r="R9" s="396" t="s">
        <v>1055</v>
      </c>
      <c r="S9" s="396" t="s">
        <v>1056</v>
      </c>
      <c r="T9" s="402" t="s">
        <v>1057</v>
      </c>
    </row>
    <row r="10" spans="1:22" s="271" customFormat="1" ht="78" customHeight="1" x14ac:dyDescent="0.25">
      <c r="A10" s="390"/>
      <c r="B10" s="390"/>
      <c r="C10" s="390"/>
      <c r="D10" s="391"/>
      <c r="E10" s="392"/>
      <c r="F10" s="274" t="s">
        <v>34</v>
      </c>
      <c r="G10" s="390"/>
      <c r="H10" s="390"/>
      <c r="I10" s="272" t="s">
        <v>1058</v>
      </c>
      <c r="J10" s="272" t="s">
        <v>1059</v>
      </c>
      <c r="K10" s="272" t="s">
        <v>340</v>
      </c>
      <c r="L10" s="396"/>
      <c r="M10" s="396"/>
      <c r="N10" s="396"/>
      <c r="O10" s="396"/>
      <c r="P10" s="396"/>
      <c r="Q10" s="396"/>
      <c r="R10" s="396"/>
      <c r="S10" s="396"/>
      <c r="T10" s="396"/>
    </row>
    <row r="11" spans="1:22" s="266" customFormat="1" ht="30" customHeight="1" x14ac:dyDescent="0.25">
      <c r="A11" s="289">
        <v>1</v>
      </c>
      <c r="B11" s="261" t="s">
        <v>1041</v>
      </c>
      <c r="C11" s="262"/>
      <c r="D11" s="397" t="s">
        <v>1060</v>
      </c>
      <c r="E11" s="397"/>
      <c r="F11" s="289"/>
      <c r="G11" s="290">
        <v>1</v>
      </c>
      <c r="H11" s="290">
        <v>12</v>
      </c>
      <c r="I11" s="263">
        <f t="shared" ref="I11:I42" si="2">J11*2</f>
        <v>51970</v>
      </c>
      <c r="J11" s="263">
        <v>25985</v>
      </c>
      <c r="K11" s="264">
        <f>H11*I11</f>
        <v>623640</v>
      </c>
      <c r="L11" s="264">
        <v>0</v>
      </c>
      <c r="M11" s="264">
        <f>I11/30.4*20*0.25</f>
        <v>8547.6973684210534</v>
      </c>
      <c r="N11" s="292">
        <f>(ROUNDUP((I11/30.4*(50/12*H11)),0))+((ROUNDUP((I11/30.4*(50/12*H11)),0))*0.35)</f>
        <v>115393.95</v>
      </c>
      <c r="O11" s="264">
        <v>0</v>
      </c>
      <c r="P11" s="264">
        <v>0</v>
      </c>
      <c r="Q11" s="264">
        <f>I11*0.04*12</f>
        <v>24945.600000000002</v>
      </c>
      <c r="R11" s="265">
        <f>SUM(K11:P11)</f>
        <v>747581.64736842096</v>
      </c>
      <c r="S11" s="281">
        <f>R11+Q11</f>
        <v>772527.24736842094</v>
      </c>
      <c r="T11" s="289" t="s">
        <v>1061</v>
      </c>
    </row>
    <row r="12" spans="1:22" s="266" customFormat="1" ht="30.75" customHeight="1" x14ac:dyDescent="0.25">
      <c r="A12" s="289">
        <v>2</v>
      </c>
      <c r="B12" s="261" t="s">
        <v>1062</v>
      </c>
      <c r="C12" s="262"/>
      <c r="D12" s="397" t="s">
        <v>1060</v>
      </c>
      <c r="E12" s="397"/>
      <c r="F12" s="289"/>
      <c r="G12" s="290">
        <v>1</v>
      </c>
      <c r="H12" s="290">
        <v>12</v>
      </c>
      <c r="I12" s="263">
        <f t="shared" si="2"/>
        <v>5733</v>
      </c>
      <c r="J12" s="263">
        <v>2866.5</v>
      </c>
      <c r="K12" s="264">
        <f>H12*I12</f>
        <v>68796</v>
      </c>
      <c r="L12" s="264">
        <v>0</v>
      </c>
      <c r="M12" s="264">
        <f>I12/30.4*20*0.25</f>
        <v>942.9276315789474</v>
      </c>
      <c r="N12" s="292">
        <f>(ROUNDUP((I12/30.4*(50/12*H12)),0))+((ROUNDUP((I12/30.4*(50/12*H12)),0))*0.35)</f>
        <v>12730.5</v>
      </c>
      <c r="O12" s="264">
        <v>0</v>
      </c>
      <c r="P12" s="263">
        <v>2866.5</v>
      </c>
      <c r="Q12" s="264">
        <f t="shared" ref="Q12:Q76" si="3">I12*0.04*12</f>
        <v>2751.84</v>
      </c>
      <c r="R12" s="265">
        <f t="shared" ref="R12:R75" si="4">SUM(K12:P12)</f>
        <v>85335.927631578947</v>
      </c>
      <c r="S12" s="281">
        <f t="shared" ref="S12:S75" si="5">R12+Q12</f>
        <v>88087.767631578943</v>
      </c>
      <c r="T12" s="289" t="s">
        <v>1061</v>
      </c>
    </row>
    <row r="13" spans="1:22" s="266" customFormat="1" ht="29.25" customHeight="1" x14ac:dyDescent="0.25">
      <c r="A13" s="289">
        <v>3</v>
      </c>
      <c r="B13" s="261" t="s">
        <v>1063</v>
      </c>
      <c r="C13" s="262"/>
      <c r="D13" s="397" t="s">
        <v>1060</v>
      </c>
      <c r="E13" s="397"/>
      <c r="F13" s="289">
        <v>1111</v>
      </c>
      <c r="G13" s="290">
        <v>1</v>
      </c>
      <c r="H13" s="290">
        <v>12</v>
      </c>
      <c r="I13" s="263">
        <f t="shared" si="2"/>
        <v>29400</v>
      </c>
      <c r="J13" s="263">
        <v>14700</v>
      </c>
      <c r="K13" s="293">
        <f t="shared" ref="K13:K76" si="6">H13*I13</f>
        <v>352800</v>
      </c>
      <c r="L13" s="293">
        <v>0</v>
      </c>
      <c r="M13" s="293">
        <f t="shared" ref="M13:M76" si="7">I13/30.4*20*0.25</f>
        <v>4835.5263157894742</v>
      </c>
      <c r="N13" s="294">
        <f t="shared" ref="N13:N76" si="8">(ROUNDUP((I13/30.4*(50/12*H13)),0))+((ROUNDUP((I13/30.4*(50/12*H13)),0))*0.35)</f>
        <v>65280.6</v>
      </c>
      <c r="O13" s="293">
        <v>0</v>
      </c>
      <c r="P13" s="293">
        <v>0</v>
      </c>
      <c r="Q13" s="293">
        <f t="shared" si="3"/>
        <v>14112</v>
      </c>
      <c r="R13" s="265">
        <f t="shared" si="4"/>
        <v>422916.12631578947</v>
      </c>
      <c r="S13" s="281">
        <f t="shared" si="5"/>
        <v>437028.12631578947</v>
      </c>
      <c r="T13" s="264" t="s">
        <v>1061</v>
      </c>
      <c r="U13" s="267"/>
      <c r="V13" s="267"/>
    </row>
    <row r="14" spans="1:22" s="266" customFormat="1" ht="29.25" customHeight="1" x14ac:dyDescent="0.25">
      <c r="A14" s="289">
        <v>4</v>
      </c>
      <c r="B14" s="261" t="s">
        <v>1064</v>
      </c>
      <c r="C14" s="262"/>
      <c r="D14" s="397" t="s">
        <v>1060</v>
      </c>
      <c r="E14" s="397"/>
      <c r="F14" s="289"/>
      <c r="G14" s="290">
        <v>1</v>
      </c>
      <c r="H14" s="290">
        <v>12</v>
      </c>
      <c r="I14" s="263">
        <f t="shared" si="2"/>
        <v>6783</v>
      </c>
      <c r="J14" s="263">
        <v>3391.5</v>
      </c>
      <c r="K14" s="264">
        <f>H14*I14</f>
        <v>81396</v>
      </c>
      <c r="L14" s="264">
        <v>0</v>
      </c>
      <c r="M14" s="264">
        <f t="shared" si="7"/>
        <v>1115.625</v>
      </c>
      <c r="N14" s="292">
        <f t="shared" si="8"/>
        <v>15061.95</v>
      </c>
      <c r="O14" s="264">
        <v>0</v>
      </c>
      <c r="P14" s="264">
        <v>3391.5</v>
      </c>
      <c r="Q14" s="264">
        <f t="shared" si="3"/>
        <v>3255.84</v>
      </c>
      <c r="R14" s="265">
        <f t="shared" si="4"/>
        <v>100965.075</v>
      </c>
      <c r="S14" s="281">
        <f t="shared" si="5"/>
        <v>104220.91499999999</v>
      </c>
      <c r="T14" s="289" t="s">
        <v>1061</v>
      </c>
    </row>
    <row r="15" spans="1:22" s="266" customFormat="1" ht="30" customHeight="1" x14ac:dyDescent="0.25">
      <c r="A15" s="289">
        <v>5</v>
      </c>
      <c r="B15" s="261" t="s">
        <v>1065</v>
      </c>
      <c r="C15" s="262"/>
      <c r="D15" s="397" t="s">
        <v>1060</v>
      </c>
      <c r="E15" s="397"/>
      <c r="F15" s="289"/>
      <c r="G15" s="290">
        <v>1</v>
      </c>
      <c r="H15" s="290">
        <v>12</v>
      </c>
      <c r="I15" s="263">
        <f t="shared" si="2"/>
        <v>22000</v>
      </c>
      <c r="J15" s="263">
        <v>11000</v>
      </c>
      <c r="K15" s="264">
        <f t="shared" si="6"/>
        <v>264000</v>
      </c>
      <c r="L15" s="264">
        <v>0</v>
      </c>
      <c r="M15" s="264">
        <f t="shared" si="7"/>
        <v>3618.4210526315792</v>
      </c>
      <c r="N15" s="292">
        <f t="shared" si="8"/>
        <v>48849.75</v>
      </c>
      <c r="O15" s="264">
        <v>0</v>
      </c>
      <c r="P15" s="264">
        <v>0</v>
      </c>
      <c r="Q15" s="264">
        <f t="shared" si="3"/>
        <v>10560</v>
      </c>
      <c r="R15" s="265">
        <f t="shared" si="4"/>
        <v>316468.17105263157</v>
      </c>
      <c r="S15" s="281">
        <f t="shared" si="5"/>
        <v>327028.17105263157</v>
      </c>
      <c r="T15" s="289" t="s">
        <v>1061</v>
      </c>
    </row>
    <row r="16" spans="1:22" s="266" customFormat="1" ht="28.5" customHeight="1" x14ac:dyDescent="0.25">
      <c r="A16" s="289">
        <v>6</v>
      </c>
      <c r="B16" s="261" t="s">
        <v>1066</v>
      </c>
      <c r="C16" s="262"/>
      <c r="D16" s="397" t="s">
        <v>1060</v>
      </c>
      <c r="E16" s="397"/>
      <c r="F16" s="289"/>
      <c r="G16" s="290">
        <v>1</v>
      </c>
      <c r="H16" s="290">
        <v>12</v>
      </c>
      <c r="I16" s="263">
        <f t="shared" si="2"/>
        <v>4000</v>
      </c>
      <c r="J16" s="263">
        <v>2000</v>
      </c>
      <c r="K16" s="264">
        <f>I16*H16</f>
        <v>48000</v>
      </c>
      <c r="L16" s="264"/>
      <c r="M16" s="264">
        <f t="shared" si="7"/>
        <v>657.89473684210532</v>
      </c>
      <c r="N16" s="292">
        <f t="shared" si="8"/>
        <v>8881.65</v>
      </c>
      <c r="O16" s="264">
        <v>0</v>
      </c>
      <c r="P16" s="264">
        <v>2000</v>
      </c>
      <c r="Q16" s="264">
        <f t="shared" si="3"/>
        <v>1920</v>
      </c>
      <c r="R16" s="265">
        <f t="shared" si="4"/>
        <v>59539.544736842108</v>
      </c>
      <c r="S16" s="281">
        <f t="shared" si="5"/>
        <v>61459.544736842108</v>
      </c>
      <c r="T16" s="289" t="s">
        <v>1067</v>
      </c>
    </row>
    <row r="17" spans="1:20" s="266" customFormat="1" ht="30.75" customHeight="1" x14ac:dyDescent="0.25">
      <c r="A17" s="289">
        <v>7</v>
      </c>
      <c r="B17" s="261" t="s">
        <v>1068</v>
      </c>
      <c r="C17" s="262"/>
      <c r="D17" s="397" t="s">
        <v>1060</v>
      </c>
      <c r="E17" s="397"/>
      <c r="F17" s="289">
        <v>1111</v>
      </c>
      <c r="G17" s="290">
        <v>1</v>
      </c>
      <c r="H17" s="290">
        <v>12</v>
      </c>
      <c r="I17" s="263">
        <f t="shared" si="2"/>
        <v>24140.6</v>
      </c>
      <c r="J17" s="263">
        <v>12070.3</v>
      </c>
      <c r="K17" s="293">
        <f t="shared" si="6"/>
        <v>289687.19999999995</v>
      </c>
      <c r="L17" s="293">
        <v>0</v>
      </c>
      <c r="M17" s="293">
        <f t="shared" si="7"/>
        <v>3970.4934210526317</v>
      </c>
      <c r="N17" s="294">
        <f t="shared" si="8"/>
        <v>53601.75</v>
      </c>
      <c r="O17" s="293">
        <v>0</v>
      </c>
      <c r="P17" s="293">
        <v>0</v>
      </c>
      <c r="Q17" s="293">
        <f t="shared" si="3"/>
        <v>11587.487999999999</v>
      </c>
      <c r="R17" s="265">
        <f t="shared" si="4"/>
        <v>347259.44342105259</v>
      </c>
      <c r="S17" s="281">
        <f t="shared" si="5"/>
        <v>358846.93142105261</v>
      </c>
      <c r="T17" s="289" t="s">
        <v>1061</v>
      </c>
    </row>
    <row r="18" spans="1:20" s="266" customFormat="1" ht="30.75" customHeight="1" x14ac:dyDescent="0.25">
      <c r="A18" s="289">
        <v>8</v>
      </c>
      <c r="B18" s="261" t="s">
        <v>1069</v>
      </c>
      <c r="C18" s="262"/>
      <c r="D18" s="397" t="s">
        <v>1060</v>
      </c>
      <c r="E18" s="397"/>
      <c r="F18" s="289">
        <v>1111</v>
      </c>
      <c r="G18" s="290">
        <v>1</v>
      </c>
      <c r="H18" s="290">
        <v>12</v>
      </c>
      <c r="I18" s="263">
        <f t="shared" si="2"/>
        <v>24140.6</v>
      </c>
      <c r="J18" s="263">
        <v>12070.3</v>
      </c>
      <c r="K18" s="293">
        <f t="shared" si="6"/>
        <v>289687.19999999995</v>
      </c>
      <c r="L18" s="293">
        <v>0</v>
      </c>
      <c r="M18" s="293">
        <f t="shared" si="7"/>
        <v>3970.4934210526317</v>
      </c>
      <c r="N18" s="294">
        <f t="shared" si="8"/>
        <v>53601.75</v>
      </c>
      <c r="O18" s="293">
        <v>0</v>
      </c>
      <c r="P18" s="293">
        <v>0</v>
      </c>
      <c r="Q18" s="293">
        <f t="shared" si="3"/>
        <v>11587.487999999999</v>
      </c>
      <c r="R18" s="265">
        <f t="shared" si="4"/>
        <v>347259.44342105259</v>
      </c>
      <c r="S18" s="281">
        <f t="shared" si="5"/>
        <v>358846.93142105261</v>
      </c>
      <c r="T18" s="289" t="s">
        <v>1061</v>
      </c>
    </row>
    <row r="19" spans="1:20" s="266" customFormat="1" ht="30.75" customHeight="1" x14ac:dyDescent="0.25">
      <c r="A19" s="289">
        <v>9</v>
      </c>
      <c r="B19" s="261" t="s">
        <v>1070</v>
      </c>
      <c r="C19" s="262"/>
      <c r="D19" s="397" t="s">
        <v>1060</v>
      </c>
      <c r="E19" s="397"/>
      <c r="F19" s="289">
        <v>1111</v>
      </c>
      <c r="G19" s="290">
        <v>1</v>
      </c>
      <c r="H19" s="290">
        <v>12</v>
      </c>
      <c r="I19" s="263">
        <f t="shared" si="2"/>
        <v>24140.6</v>
      </c>
      <c r="J19" s="263">
        <v>12070.3</v>
      </c>
      <c r="K19" s="293">
        <f t="shared" si="6"/>
        <v>289687.19999999995</v>
      </c>
      <c r="L19" s="293">
        <v>0</v>
      </c>
      <c r="M19" s="293">
        <f t="shared" si="7"/>
        <v>3970.4934210526317</v>
      </c>
      <c r="N19" s="294">
        <f t="shared" si="8"/>
        <v>53601.75</v>
      </c>
      <c r="O19" s="293">
        <v>0</v>
      </c>
      <c r="P19" s="293">
        <v>0</v>
      </c>
      <c r="Q19" s="293">
        <f t="shared" si="3"/>
        <v>11587.487999999999</v>
      </c>
      <c r="R19" s="265">
        <f t="shared" si="4"/>
        <v>347259.44342105259</v>
      </c>
      <c r="S19" s="281">
        <f t="shared" si="5"/>
        <v>358846.93142105261</v>
      </c>
      <c r="T19" s="289" t="s">
        <v>1061</v>
      </c>
    </row>
    <row r="20" spans="1:20" s="266" customFormat="1" ht="30.75" customHeight="1" x14ac:dyDescent="0.25">
      <c r="A20" s="289">
        <v>10</v>
      </c>
      <c r="B20" s="261" t="s">
        <v>1071</v>
      </c>
      <c r="C20" s="262"/>
      <c r="D20" s="397" t="s">
        <v>1060</v>
      </c>
      <c r="E20" s="397"/>
      <c r="F20" s="289">
        <v>1111</v>
      </c>
      <c r="G20" s="290">
        <v>1</v>
      </c>
      <c r="H20" s="290">
        <v>12</v>
      </c>
      <c r="I20" s="263">
        <f t="shared" si="2"/>
        <v>24140.6</v>
      </c>
      <c r="J20" s="263">
        <v>12070.3</v>
      </c>
      <c r="K20" s="293">
        <f t="shared" si="6"/>
        <v>289687.19999999995</v>
      </c>
      <c r="L20" s="293">
        <v>0</v>
      </c>
      <c r="M20" s="293">
        <f t="shared" si="7"/>
        <v>3970.4934210526317</v>
      </c>
      <c r="N20" s="294">
        <f t="shared" si="8"/>
        <v>53601.75</v>
      </c>
      <c r="O20" s="293">
        <v>0</v>
      </c>
      <c r="P20" s="293">
        <v>0</v>
      </c>
      <c r="Q20" s="293">
        <f t="shared" si="3"/>
        <v>11587.487999999999</v>
      </c>
      <c r="R20" s="265">
        <f t="shared" si="4"/>
        <v>347259.44342105259</v>
      </c>
      <c r="S20" s="281">
        <f t="shared" si="5"/>
        <v>358846.93142105261</v>
      </c>
      <c r="T20" s="289" t="s">
        <v>1061</v>
      </c>
    </row>
    <row r="21" spans="1:20" s="266" customFormat="1" ht="30.75" customHeight="1" x14ac:dyDescent="0.25">
      <c r="A21" s="289">
        <v>11</v>
      </c>
      <c r="B21" s="261" t="s">
        <v>1072</v>
      </c>
      <c r="C21" s="262"/>
      <c r="D21" s="397" t="s">
        <v>1060</v>
      </c>
      <c r="E21" s="397"/>
      <c r="F21" s="289">
        <v>1111</v>
      </c>
      <c r="G21" s="290">
        <v>1</v>
      </c>
      <c r="H21" s="290">
        <v>12</v>
      </c>
      <c r="I21" s="263">
        <f t="shared" si="2"/>
        <v>24140.6</v>
      </c>
      <c r="J21" s="263">
        <v>12070.3</v>
      </c>
      <c r="K21" s="293">
        <f t="shared" si="6"/>
        <v>289687.19999999995</v>
      </c>
      <c r="L21" s="293">
        <v>0</v>
      </c>
      <c r="M21" s="293">
        <f t="shared" si="7"/>
        <v>3970.4934210526317</v>
      </c>
      <c r="N21" s="294">
        <f t="shared" si="8"/>
        <v>53601.75</v>
      </c>
      <c r="O21" s="293">
        <v>0</v>
      </c>
      <c r="P21" s="293">
        <v>0</v>
      </c>
      <c r="Q21" s="293">
        <f t="shared" si="3"/>
        <v>11587.487999999999</v>
      </c>
      <c r="R21" s="265">
        <f t="shared" si="4"/>
        <v>347259.44342105259</v>
      </c>
      <c r="S21" s="281">
        <f t="shared" si="5"/>
        <v>358846.93142105261</v>
      </c>
      <c r="T21" s="289" t="s">
        <v>1061</v>
      </c>
    </row>
    <row r="22" spans="1:20" s="266" customFormat="1" ht="30.75" customHeight="1" x14ac:dyDescent="0.25">
      <c r="A22" s="289">
        <v>12</v>
      </c>
      <c r="B22" s="261" t="s">
        <v>1073</v>
      </c>
      <c r="C22" s="262"/>
      <c r="D22" s="397" t="s">
        <v>1060</v>
      </c>
      <c r="E22" s="397"/>
      <c r="F22" s="289">
        <v>1111</v>
      </c>
      <c r="G22" s="290">
        <v>1</v>
      </c>
      <c r="H22" s="290">
        <v>12</v>
      </c>
      <c r="I22" s="263">
        <f t="shared" si="2"/>
        <v>24140.6</v>
      </c>
      <c r="J22" s="263">
        <v>12070.3</v>
      </c>
      <c r="K22" s="293">
        <f t="shared" si="6"/>
        <v>289687.19999999995</v>
      </c>
      <c r="L22" s="293">
        <v>0</v>
      </c>
      <c r="M22" s="293">
        <f t="shared" si="7"/>
        <v>3970.4934210526317</v>
      </c>
      <c r="N22" s="294">
        <f t="shared" si="8"/>
        <v>53601.75</v>
      </c>
      <c r="O22" s="293">
        <v>0</v>
      </c>
      <c r="P22" s="293">
        <v>0</v>
      </c>
      <c r="Q22" s="293">
        <f t="shared" si="3"/>
        <v>11587.487999999999</v>
      </c>
      <c r="R22" s="265">
        <f t="shared" si="4"/>
        <v>347259.44342105259</v>
      </c>
      <c r="S22" s="281">
        <f t="shared" si="5"/>
        <v>358846.93142105261</v>
      </c>
      <c r="T22" s="289" t="s">
        <v>1061</v>
      </c>
    </row>
    <row r="23" spans="1:20" s="266" customFormat="1" ht="30.75" customHeight="1" x14ac:dyDescent="0.25">
      <c r="A23" s="289">
        <v>13</v>
      </c>
      <c r="B23" s="261" t="s">
        <v>1074</v>
      </c>
      <c r="C23" s="262"/>
      <c r="D23" s="397" t="s">
        <v>1060</v>
      </c>
      <c r="E23" s="397"/>
      <c r="F23" s="289">
        <v>1111</v>
      </c>
      <c r="G23" s="290">
        <v>1</v>
      </c>
      <c r="H23" s="290">
        <v>12</v>
      </c>
      <c r="I23" s="263">
        <f t="shared" si="2"/>
        <v>24140.6</v>
      </c>
      <c r="J23" s="263">
        <v>12070.3</v>
      </c>
      <c r="K23" s="293">
        <f t="shared" si="6"/>
        <v>289687.19999999995</v>
      </c>
      <c r="L23" s="293">
        <v>0</v>
      </c>
      <c r="M23" s="293">
        <f t="shared" si="7"/>
        <v>3970.4934210526317</v>
      </c>
      <c r="N23" s="294">
        <f t="shared" si="8"/>
        <v>53601.75</v>
      </c>
      <c r="O23" s="293">
        <v>0</v>
      </c>
      <c r="P23" s="293">
        <v>0</v>
      </c>
      <c r="Q23" s="293">
        <f t="shared" si="3"/>
        <v>11587.487999999999</v>
      </c>
      <c r="R23" s="265">
        <f t="shared" si="4"/>
        <v>347259.44342105259</v>
      </c>
      <c r="S23" s="281">
        <f t="shared" si="5"/>
        <v>358846.93142105261</v>
      </c>
      <c r="T23" s="289" t="s">
        <v>1061</v>
      </c>
    </row>
    <row r="24" spans="1:20" s="266" customFormat="1" ht="30.75" customHeight="1" x14ac:dyDescent="0.25">
      <c r="A24" s="289">
        <v>14</v>
      </c>
      <c r="B24" s="261" t="s">
        <v>1075</v>
      </c>
      <c r="C24" s="262"/>
      <c r="D24" s="397" t="s">
        <v>1060</v>
      </c>
      <c r="E24" s="397"/>
      <c r="F24" s="289">
        <v>1111</v>
      </c>
      <c r="G24" s="290">
        <v>1</v>
      </c>
      <c r="H24" s="290">
        <v>12</v>
      </c>
      <c r="I24" s="263">
        <f t="shared" si="2"/>
        <v>24140.6</v>
      </c>
      <c r="J24" s="263">
        <v>12070.3</v>
      </c>
      <c r="K24" s="293">
        <f t="shared" si="6"/>
        <v>289687.19999999995</v>
      </c>
      <c r="L24" s="293">
        <v>0</v>
      </c>
      <c r="M24" s="293">
        <f t="shared" si="7"/>
        <v>3970.4934210526317</v>
      </c>
      <c r="N24" s="294">
        <f t="shared" si="8"/>
        <v>53601.75</v>
      </c>
      <c r="O24" s="293">
        <v>0</v>
      </c>
      <c r="P24" s="293">
        <v>0</v>
      </c>
      <c r="Q24" s="293">
        <f t="shared" si="3"/>
        <v>11587.487999999999</v>
      </c>
      <c r="R24" s="265">
        <f t="shared" si="4"/>
        <v>347259.44342105259</v>
      </c>
      <c r="S24" s="281">
        <f t="shared" si="5"/>
        <v>358846.93142105261</v>
      </c>
      <c r="T24" s="289" t="s">
        <v>1061</v>
      </c>
    </row>
    <row r="25" spans="1:20" s="266" customFormat="1" ht="30.75" customHeight="1" x14ac:dyDescent="0.25">
      <c r="A25" s="289">
        <v>15</v>
      </c>
      <c r="B25" s="261" t="s">
        <v>1076</v>
      </c>
      <c r="C25" s="262"/>
      <c r="D25" s="397" t="s">
        <v>1060</v>
      </c>
      <c r="E25" s="397"/>
      <c r="F25" s="289">
        <v>1111</v>
      </c>
      <c r="G25" s="290">
        <v>1</v>
      </c>
      <c r="H25" s="290">
        <v>12</v>
      </c>
      <c r="I25" s="263">
        <f t="shared" si="2"/>
        <v>24140.6</v>
      </c>
      <c r="J25" s="263">
        <v>12070.3</v>
      </c>
      <c r="K25" s="293">
        <f t="shared" si="6"/>
        <v>289687.19999999995</v>
      </c>
      <c r="L25" s="293">
        <v>0</v>
      </c>
      <c r="M25" s="293">
        <f t="shared" si="7"/>
        <v>3970.4934210526317</v>
      </c>
      <c r="N25" s="294">
        <f t="shared" si="8"/>
        <v>53601.75</v>
      </c>
      <c r="O25" s="293">
        <v>0</v>
      </c>
      <c r="P25" s="293">
        <v>0</v>
      </c>
      <c r="Q25" s="293">
        <f t="shared" si="3"/>
        <v>11587.487999999999</v>
      </c>
      <c r="R25" s="265">
        <f t="shared" si="4"/>
        <v>347259.44342105259</v>
      </c>
      <c r="S25" s="281">
        <f t="shared" si="5"/>
        <v>358846.93142105261</v>
      </c>
      <c r="T25" s="289" t="s">
        <v>1061</v>
      </c>
    </row>
    <row r="26" spans="1:20" s="266" customFormat="1" ht="30" customHeight="1" x14ac:dyDescent="0.25">
      <c r="A26" s="289">
        <v>16</v>
      </c>
      <c r="B26" s="261" t="s">
        <v>1077</v>
      </c>
      <c r="C26" s="262"/>
      <c r="D26" s="397" t="s">
        <v>1060</v>
      </c>
      <c r="E26" s="397"/>
      <c r="F26" s="289"/>
      <c r="G26" s="290">
        <v>1</v>
      </c>
      <c r="H26" s="290">
        <v>12</v>
      </c>
      <c r="I26" s="263">
        <f t="shared" si="2"/>
        <v>22000</v>
      </c>
      <c r="J26" s="263">
        <v>11000</v>
      </c>
      <c r="K26" s="264">
        <f t="shared" si="6"/>
        <v>264000</v>
      </c>
      <c r="L26" s="264">
        <v>0</v>
      </c>
      <c r="M26" s="264">
        <f t="shared" si="7"/>
        <v>3618.4210526315792</v>
      </c>
      <c r="N26" s="292">
        <f t="shared" si="8"/>
        <v>48849.75</v>
      </c>
      <c r="O26" s="264">
        <v>0</v>
      </c>
      <c r="P26" s="264">
        <v>0</v>
      </c>
      <c r="Q26" s="264">
        <f t="shared" si="3"/>
        <v>10560</v>
      </c>
      <c r="R26" s="265">
        <f t="shared" si="4"/>
        <v>316468.17105263157</v>
      </c>
      <c r="S26" s="281">
        <f t="shared" si="5"/>
        <v>327028.17105263157</v>
      </c>
      <c r="T26" s="289" t="s">
        <v>1061</v>
      </c>
    </row>
    <row r="27" spans="1:20" s="266" customFormat="1" ht="28.5" customHeight="1" x14ac:dyDescent="0.25">
      <c r="A27" s="289">
        <v>17</v>
      </c>
      <c r="B27" s="261" t="s">
        <v>1078</v>
      </c>
      <c r="C27" s="262"/>
      <c r="D27" s="397" t="s">
        <v>1060</v>
      </c>
      <c r="E27" s="397"/>
      <c r="F27" s="289"/>
      <c r="G27" s="290">
        <v>1</v>
      </c>
      <c r="H27" s="290">
        <v>12</v>
      </c>
      <c r="I27" s="263">
        <f t="shared" si="2"/>
        <v>6500</v>
      </c>
      <c r="J27" s="263">
        <v>3250</v>
      </c>
      <c r="K27" s="264">
        <f t="shared" si="6"/>
        <v>78000</v>
      </c>
      <c r="L27" s="264">
        <v>0</v>
      </c>
      <c r="M27" s="264">
        <f t="shared" si="7"/>
        <v>1069.078947368421</v>
      </c>
      <c r="N27" s="292">
        <f t="shared" si="8"/>
        <v>14432.85</v>
      </c>
      <c r="O27" s="264">
        <v>0</v>
      </c>
      <c r="P27" s="264">
        <v>3250</v>
      </c>
      <c r="Q27" s="264">
        <f t="shared" si="3"/>
        <v>3120</v>
      </c>
      <c r="R27" s="265">
        <f t="shared" si="4"/>
        <v>96751.928947368433</v>
      </c>
      <c r="S27" s="281">
        <f t="shared" si="5"/>
        <v>99871.928947368433</v>
      </c>
      <c r="T27" s="289" t="s">
        <v>1061</v>
      </c>
    </row>
    <row r="28" spans="1:20" s="266" customFormat="1" ht="30" customHeight="1" x14ac:dyDescent="0.25">
      <c r="A28" s="289">
        <v>18</v>
      </c>
      <c r="B28" s="261" t="s">
        <v>1079</v>
      </c>
      <c r="C28" s="262"/>
      <c r="D28" s="397" t="s">
        <v>1060</v>
      </c>
      <c r="E28" s="397"/>
      <c r="F28" s="289"/>
      <c r="G28" s="290">
        <v>1</v>
      </c>
      <c r="H28" s="290">
        <v>12</v>
      </c>
      <c r="I28" s="263">
        <f t="shared" si="2"/>
        <v>10319</v>
      </c>
      <c r="J28" s="263">
        <v>5159.5</v>
      </c>
      <c r="K28" s="264">
        <f t="shared" si="6"/>
        <v>123828</v>
      </c>
      <c r="L28" s="264">
        <v>0</v>
      </c>
      <c r="M28" s="264">
        <f>I28/30.4*20*0.25</f>
        <v>1697.203947368421</v>
      </c>
      <c r="N28" s="292">
        <f t="shared" si="8"/>
        <v>22913.55</v>
      </c>
      <c r="O28" s="264">
        <v>0</v>
      </c>
      <c r="P28" s="264">
        <v>0</v>
      </c>
      <c r="Q28" s="264">
        <f t="shared" si="3"/>
        <v>4953.12</v>
      </c>
      <c r="R28" s="265">
        <f t="shared" si="4"/>
        <v>148438.75394736842</v>
      </c>
      <c r="S28" s="281">
        <f t="shared" si="5"/>
        <v>153391.87394736841</v>
      </c>
      <c r="T28" s="289" t="s">
        <v>1061</v>
      </c>
    </row>
    <row r="29" spans="1:20" s="266" customFormat="1" ht="30" customHeight="1" x14ac:dyDescent="0.25">
      <c r="A29" s="289">
        <v>19</v>
      </c>
      <c r="B29" s="261" t="s">
        <v>1062</v>
      </c>
      <c r="C29" s="262"/>
      <c r="D29" s="397" t="s">
        <v>1060</v>
      </c>
      <c r="E29" s="397"/>
      <c r="F29" s="289"/>
      <c r="G29" s="290">
        <v>1</v>
      </c>
      <c r="H29" s="290">
        <v>12</v>
      </c>
      <c r="I29" s="263">
        <f t="shared" si="2"/>
        <v>5733</v>
      </c>
      <c r="J29" s="263">
        <v>2866.5</v>
      </c>
      <c r="K29" s="264">
        <f t="shared" si="6"/>
        <v>68796</v>
      </c>
      <c r="L29" s="264"/>
      <c r="M29" s="264">
        <f>I29/30.4*20*0.25</f>
        <v>942.9276315789474</v>
      </c>
      <c r="N29" s="292">
        <f t="shared" si="8"/>
        <v>12730.5</v>
      </c>
      <c r="O29" s="264"/>
      <c r="P29" s="264">
        <v>2866.5</v>
      </c>
      <c r="Q29" s="264">
        <f t="shared" si="3"/>
        <v>2751.84</v>
      </c>
      <c r="R29" s="265">
        <f t="shared" si="4"/>
        <v>85335.927631578947</v>
      </c>
      <c r="S29" s="281">
        <f t="shared" si="5"/>
        <v>88087.767631578943</v>
      </c>
      <c r="T29" s="289" t="s">
        <v>1061</v>
      </c>
    </row>
    <row r="30" spans="1:20" s="266" customFormat="1" ht="29.25" customHeight="1" x14ac:dyDescent="0.25">
      <c r="A30" s="289">
        <v>20</v>
      </c>
      <c r="B30" s="261" t="s">
        <v>1080</v>
      </c>
      <c r="C30" s="262"/>
      <c r="D30" s="397" t="s">
        <v>1060</v>
      </c>
      <c r="E30" s="397"/>
      <c r="F30" s="289"/>
      <c r="G30" s="290">
        <v>1</v>
      </c>
      <c r="H30" s="290">
        <v>12</v>
      </c>
      <c r="I30" s="263">
        <f t="shared" si="2"/>
        <v>5733</v>
      </c>
      <c r="J30" s="263">
        <v>2866.5</v>
      </c>
      <c r="K30" s="264">
        <f t="shared" si="6"/>
        <v>68796</v>
      </c>
      <c r="L30" s="264">
        <v>0</v>
      </c>
      <c r="M30" s="264">
        <f t="shared" si="7"/>
        <v>942.9276315789474</v>
      </c>
      <c r="N30" s="292">
        <f t="shared" si="8"/>
        <v>12730.5</v>
      </c>
      <c r="O30" s="264">
        <v>0</v>
      </c>
      <c r="P30" s="264">
        <v>2866.5</v>
      </c>
      <c r="Q30" s="264">
        <f t="shared" si="3"/>
        <v>2751.84</v>
      </c>
      <c r="R30" s="265">
        <f t="shared" si="4"/>
        <v>85335.927631578947</v>
      </c>
      <c r="S30" s="281">
        <f t="shared" si="5"/>
        <v>88087.767631578943</v>
      </c>
      <c r="T30" s="289" t="s">
        <v>1061</v>
      </c>
    </row>
    <row r="31" spans="1:20" s="266" customFormat="1" ht="30" customHeight="1" x14ac:dyDescent="0.25">
      <c r="A31" s="289">
        <v>21</v>
      </c>
      <c r="B31" s="261" t="s">
        <v>1081</v>
      </c>
      <c r="C31" s="262"/>
      <c r="D31" s="397" t="s">
        <v>1060</v>
      </c>
      <c r="E31" s="397"/>
      <c r="F31" s="289"/>
      <c r="G31" s="290">
        <v>1</v>
      </c>
      <c r="H31" s="290">
        <v>12</v>
      </c>
      <c r="I31" s="263">
        <f t="shared" si="2"/>
        <v>10319</v>
      </c>
      <c r="J31" s="263">
        <v>5159.5</v>
      </c>
      <c r="K31" s="264">
        <f t="shared" si="6"/>
        <v>123828</v>
      </c>
      <c r="L31" s="264">
        <v>0</v>
      </c>
      <c r="M31" s="264">
        <f t="shared" si="7"/>
        <v>1697.203947368421</v>
      </c>
      <c r="N31" s="292">
        <f t="shared" si="8"/>
        <v>22913.55</v>
      </c>
      <c r="O31" s="264">
        <v>0</v>
      </c>
      <c r="P31" s="264">
        <v>0</v>
      </c>
      <c r="Q31" s="264">
        <f t="shared" si="3"/>
        <v>4953.12</v>
      </c>
      <c r="R31" s="265">
        <f t="shared" si="4"/>
        <v>148438.75394736842</v>
      </c>
      <c r="S31" s="281">
        <f t="shared" si="5"/>
        <v>153391.87394736841</v>
      </c>
      <c r="T31" s="289" t="s">
        <v>1061</v>
      </c>
    </row>
    <row r="32" spans="1:20" s="266" customFormat="1" ht="27" customHeight="1" x14ac:dyDescent="0.25">
      <c r="A32" s="289">
        <v>22</v>
      </c>
      <c r="B32" s="261" t="s">
        <v>1082</v>
      </c>
      <c r="C32" s="262"/>
      <c r="D32" s="397" t="s">
        <v>1060</v>
      </c>
      <c r="E32" s="397"/>
      <c r="F32" s="289"/>
      <c r="G32" s="290">
        <v>1</v>
      </c>
      <c r="H32" s="290">
        <v>12</v>
      </c>
      <c r="I32" s="263">
        <f t="shared" si="2"/>
        <v>10319</v>
      </c>
      <c r="J32" s="263">
        <v>5159.5</v>
      </c>
      <c r="K32" s="264">
        <f t="shared" si="6"/>
        <v>123828</v>
      </c>
      <c r="L32" s="264">
        <v>0</v>
      </c>
      <c r="M32" s="264">
        <f t="shared" si="7"/>
        <v>1697.203947368421</v>
      </c>
      <c r="N32" s="292">
        <f t="shared" si="8"/>
        <v>22913.55</v>
      </c>
      <c r="O32" s="264">
        <v>0</v>
      </c>
      <c r="P32" s="264">
        <v>0</v>
      </c>
      <c r="Q32" s="264">
        <f t="shared" si="3"/>
        <v>4953.12</v>
      </c>
      <c r="R32" s="265">
        <f t="shared" si="4"/>
        <v>148438.75394736842</v>
      </c>
      <c r="S32" s="281">
        <f t="shared" si="5"/>
        <v>153391.87394736841</v>
      </c>
      <c r="T32" s="289" t="s">
        <v>1061</v>
      </c>
    </row>
    <row r="33" spans="1:20" s="266" customFormat="1" ht="27" customHeight="1" x14ac:dyDescent="0.25">
      <c r="A33" s="289">
        <v>23</v>
      </c>
      <c r="B33" s="261" t="s">
        <v>1062</v>
      </c>
      <c r="C33" s="262"/>
      <c r="D33" s="397" t="s">
        <v>1060</v>
      </c>
      <c r="E33" s="397"/>
      <c r="F33" s="289"/>
      <c r="G33" s="290">
        <v>1</v>
      </c>
      <c r="H33" s="290">
        <v>12</v>
      </c>
      <c r="I33" s="263">
        <f t="shared" si="2"/>
        <v>5733</v>
      </c>
      <c r="J33" s="263">
        <v>2866.5</v>
      </c>
      <c r="K33" s="264">
        <f t="shared" si="6"/>
        <v>68796</v>
      </c>
      <c r="L33" s="264">
        <v>0</v>
      </c>
      <c r="M33" s="264">
        <f t="shared" si="7"/>
        <v>942.9276315789474</v>
      </c>
      <c r="N33" s="292">
        <f t="shared" si="8"/>
        <v>12730.5</v>
      </c>
      <c r="O33" s="264">
        <v>0</v>
      </c>
      <c r="P33" s="264">
        <v>2866.5</v>
      </c>
      <c r="Q33" s="264">
        <f t="shared" si="3"/>
        <v>2751.84</v>
      </c>
      <c r="R33" s="265">
        <f t="shared" si="4"/>
        <v>85335.927631578947</v>
      </c>
      <c r="S33" s="281">
        <f t="shared" si="5"/>
        <v>88087.767631578943</v>
      </c>
      <c r="T33" s="289" t="s">
        <v>1061</v>
      </c>
    </row>
    <row r="34" spans="1:20" s="266" customFormat="1" ht="30" customHeight="1" x14ac:dyDescent="0.25">
      <c r="A34" s="289">
        <v>24</v>
      </c>
      <c r="B34" s="261" t="s">
        <v>1083</v>
      </c>
      <c r="C34" s="262"/>
      <c r="D34" s="397" t="s">
        <v>1060</v>
      </c>
      <c r="E34" s="397"/>
      <c r="F34" s="289"/>
      <c r="G34" s="290">
        <v>1</v>
      </c>
      <c r="H34" s="290">
        <v>12</v>
      </c>
      <c r="I34" s="263">
        <f t="shared" si="2"/>
        <v>10319</v>
      </c>
      <c r="J34" s="263">
        <v>5159.5</v>
      </c>
      <c r="K34" s="264">
        <f t="shared" si="6"/>
        <v>123828</v>
      </c>
      <c r="L34" s="264">
        <v>0</v>
      </c>
      <c r="M34" s="264">
        <f t="shared" si="7"/>
        <v>1697.203947368421</v>
      </c>
      <c r="N34" s="292">
        <f t="shared" si="8"/>
        <v>22913.55</v>
      </c>
      <c r="O34" s="264">
        <v>0</v>
      </c>
      <c r="P34" s="264">
        <v>0</v>
      </c>
      <c r="Q34" s="264">
        <f t="shared" si="3"/>
        <v>4953.12</v>
      </c>
      <c r="R34" s="265">
        <f t="shared" si="4"/>
        <v>148438.75394736842</v>
      </c>
      <c r="S34" s="281">
        <f t="shared" si="5"/>
        <v>153391.87394736841</v>
      </c>
      <c r="T34" s="289" t="s">
        <v>1061</v>
      </c>
    </row>
    <row r="35" spans="1:20" s="266" customFormat="1" ht="30" customHeight="1" x14ac:dyDescent="0.25">
      <c r="A35" s="289">
        <v>25</v>
      </c>
      <c r="B35" s="261" t="s">
        <v>1078</v>
      </c>
      <c r="C35" s="262"/>
      <c r="D35" s="397" t="s">
        <v>1060</v>
      </c>
      <c r="E35" s="397"/>
      <c r="F35" s="289"/>
      <c r="G35" s="290">
        <v>1</v>
      </c>
      <c r="H35" s="290">
        <v>12</v>
      </c>
      <c r="I35" s="263">
        <f t="shared" si="2"/>
        <v>6500</v>
      </c>
      <c r="J35" s="263">
        <v>3250</v>
      </c>
      <c r="K35" s="264">
        <f t="shared" si="6"/>
        <v>78000</v>
      </c>
      <c r="L35" s="264">
        <v>0</v>
      </c>
      <c r="M35" s="264">
        <f t="shared" si="7"/>
        <v>1069.078947368421</v>
      </c>
      <c r="N35" s="292">
        <f t="shared" si="8"/>
        <v>14432.85</v>
      </c>
      <c r="O35" s="264">
        <v>0</v>
      </c>
      <c r="P35" s="264">
        <v>3250</v>
      </c>
      <c r="Q35" s="264">
        <f t="shared" si="3"/>
        <v>3120</v>
      </c>
      <c r="R35" s="265">
        <f t="shared" si="4"/>
        <v>96751.928947368433</v>
      </c>
      <c r="S35" s="281">
        <f t="shared" si="5"/>
        <v>99871.928947368433</v>
      </c>
      <c r="T35" s="289" t="s">
        <v>1061</v>
      </c>
    </row>
    <row r="36" spans="1:20" s="266" customFormat="1" ht="30.75" customHeight="1" x14ac:dyDescent="0.25">
      <c r="A36" s="289">
        <v>26</v>
      </c>
      <c r="B36" s="261" t="s">
        <v>1084</v>
      </c>
      <c r="C36" s="262"/>
      <c r="D36" s="397" t="s">
        <v>1060</v>
      </c>
      <c r="E36" s="397"/>
      <c r="F36" s="289"/>
      <c r="G36" s="290">
        <v>1</v>
      </c>
      <c r="H36" s="290">
        <v>12</v>
      </c>
      <c r="I36" s="263">
        <f t="shared" si="2"/>
        <v>13867.8</v>
      </c>
      <c r="J36" s="263">
        <v>6933.9</v>
      </c>
      <c r="K36" s="264">
        <f t="shared" si="6"/>
        <v>166413.59999999998</v>
      </c>
      <c r="L36" s="264">
        <v>0</v>
      </c>
      <c r="M36" s="264">
        <f t="shared" si="7"/>
        <v>2280.8881578947367</v>
      </c>
      <c r="N36" s="292">
        <f t="shared" si="8"/>
        <v>30792.15</v>
      </c>
      <c r="O36" s="264">
        <v>0</v>
      </c>
      <c r="P36" s="264">
        <v>0</v>
      </c>
      <c r="Q36" s="264">
        <f t="shared" si="3"/>
        <v>6656.5439999999999</v>
      </c>
      <c r="R36" s="265">
        <f t="shared" si="4"/>
        <v>199486.63815789472</v>
      </c>
      <c r="S36" s="281">
        <f t="shared" si="5"/>
        <v>206143.18215789471</v>
      </c>
      <c r="T36" s="289" t="s">
        <v>1061</v>
      </c>
    </row>
    <row r="37" spans="1:20" s="266" customFormat="1" ht="30.75" customHeight="1" x14ac:dyDescent="0.25">
      <c r="A37" s="289">
        <v>27</v>
      </c>
      <c r="B37" s="261" t="s">
        <v>1062</v>
      </c>
      <c r="C37" s="262"/>
      <c r="D37" s="397" t="s">
        <v>1060</v>
      </c>
      <c r="E37" s="397"/>
      <c r="F37" s="289"/>
      <c r="G37" s="290">
        <v>1</v>
      </c>
      <c r="H37" s="290">
        <v>12</v>
      </c>
      <c r="I37" s="263">
        <f t="shared" si="2"/>
        <v>5733</v>
      </c>
      <c r="J37" s="263">
        <v>2866.5</v>
      </c>
      <c r="K37" s="264">
        <f t="shared" si="6"/>
        <v>68796</v>
      </c>
      <c r="L37" s="264">
        <v>0</v>
      </c>
      <c r="M37" s="264">
        <f t="shared" si="7"/>
        <v>942.9276315789474</v>
      </c>
      <c r="N37" s="292">
        <f t="shared" si="8"/>
        <v>12730.5</v>
      </c>
      <c r="O37" s="264">
        <v>0</v>
      </c>
      <c r="P37" s="264">
        <v>2866.5</v>
      </c>
      <c r="Q37" s="264">
        <f t="shared" si="3"/>
        <v>2751.84</v>
      </c>
      <c r="R37" s="265">
        <f t="shared" si="4"/>
        <v>85335.927631578947</v>
      </c>
      <c r="S37" s="281">
        <f t="shared" si="5"/>
        <v>88087.767631578943</v>
      </c>
      <c r="T37" s="289" t="s">
        <v>1061</v>
      </c>
    </row>
    <row r="38" spans="1:20" s="266" customFormat="1" ht="29.25" customHeight="1" x14ac:dyDescent="0.25">
      <c r="A38" s="289">
        <v>28</v>
      </c>
      <c r="B38" s="261" t="s">
        <v>1085</v>
      </c>
      <c r="C38" s="262"/>
      <c r="D38" s="397" t="s">
        <v>1060</v>
      </c>
      <c r="E38" s="397"/>
      <c r="F38" s="289"/>
      <c r="G38" s="290">
        <v>1</v>
      </c>
      <c r="H38" s="290">
        <v>12</v>
      </c>
      <c r="I38" s="263">
        <f t="shared" si="2"/>
        <v>10319</v>
      </c>
      <c r="J38" s="263">
        <v>5159.5</v>
      </c>
      <c r="K38" s="264">
        <f t="shared" si="6"/>
        <v>123828</v>
      </c>
      <c r="L38" s="264">
        <v>0</v>
      </c>
      <c r="M38" s="264">
        <f t="shared" si="7"/>
        <v>1697.203947368421</v>
      </c>
      <c r="N38" s="292">
        <f t="shared" si="8"/>
        <v>22913.55</v>
      </c>
      <c r="O38" s="264">
        <v>0</v>
      </c>
      <c r="P38" s="264">
        <v>0</v>
      </c>
      <c r="Q38" s="264">
        <f t="shared" si="3"/>
        <v>4953.12</v>
      </c>
      <c r="R38" s="265">
        <f t="shared" si="4"/>
        <v>148438.75394736842</v>
      </c>
      <c r="S38" s="281">
        <f t="shared" si="5"/>
        <v>153391.87394736841</v>
      </c>
      <c r="T38" s="289" t="s">
        <v>1061</v>
      </c>
    </row>
    <row r="39" spans="1:20" s="266" customFormat="1" ht="29.25" customHeight="1" x14ac:dyDescent="0.25">
      <c r="A39" s="289">
        <v>29</v>
      </c>
      <c r="B39" s="261" t="s">
        <v>1062</v>
      </c>
      <c r="C39" s="262"/>
      <c r="D39" s="397" t="s">
        <v>1060</v>
      </c>
      <c r="E39" s="397"/>
      <c r="F39" s="289"/>
      <c r="G39" s="290">
        <v>1</v>
      </c>
      <c r="H39" s="290">
        <v>12</v>
      </c>
      <c r="I39" s="263">
        <f t="shared" si="2"/>
        <v>5733</v>
      </c>
      <c r="J39" s="263">
        <v>2866.5</v>
      </c>
      <c r="K39" s="264">
        <f t="shared" si="6"/>
        <v>68796</v>
      </c>
      <c r="L39" s="264"/>
      <c r="M39" s="264">
        <v>942.93</v>
      </c>
      <c r="N39" s="292">
        <v>12730.5</v>
      </c>
      <c r="O39" s="264"/>
      <c r="P39" s="264">
        <v>2866.5</v>
      </c>
      <c r="Q39" s="264">
        <f t="shared" si="3"/>
        <v>2751.84</v>
      </c>
      <c r="R39" s="265">
        <f t="shared" si="4"/>
        <v>85335.93</v>
      </c>
      <c r="S39" s="281">
        <f t="shared" si="5"/>
        <v>88087.76999999999</v>
      </c>
      <c r="T39" s="289" t="s">
        <v>1061</v>
      </c>
    </row>
    <row r="40" spans="1:20" s="266" customFormat="1" ht="29.25" customHeight="1" x14ac:dyDescent="0.25">
      <c r="A40" s="289">
        <v>30</v>
      </c>
      <c r="B40" s="261" t="s">
        <v>1086</v>
      </c>
      <c r="C40" s="262"/>
      <c r="D40" s="397" t="s">
        <v>1060</v>
      </c>
      <c r="E40" s="397"/>
      <c r="F40" s="289"/>
      <c r="G40" s="290">
        <v>1</v>
      </c>
      <c r="H40" s="290">
        <v>12</v>
      </c>
      <c r="I40" s="263">
        <f t="shared" si="2"/>
        <v>10319</v>
      </c>
      <c r="J40" s="263">
        <v>5159.5</v>
      </c>
      <c r="K40" s="264">
        <f t="shared" si="6"/>
        <v>123828</v>
      </c>
      <c r="L40" s="264"/>
      <c r="M40" s="264">
        <f t="shared" si="7"/>
        <v>1697.203947368421</v>
      </c>
      <c r="N40" s="292">
        <f t="shared" si="8"/>
        <v>22913.55</v>
      </c>
      <c r="O40" s="264">
        <v>0</v>
      </c>
      <c r="P40" s="264">
        <v>0</v>
      </c>
      <c r="Q40" s="264">
        <f t="shared" si="3"/>
        <v>4953.12</v>
      </c>
      <c r="R40" s="265">
        <f t="shared" si="4"/>
        <v>148438.75394736842</v>
      </c>
      <c r="S40" s="281">
        <f t="shared" si="5"/>
        <v>153391.87394736841</v>
      </c>
      <c r="T40" s="289" t="s">
        <v>1061</v>
      </c>
    </row>
    <row r="41" spans="1:20" s="266" customFormat="1" ht="30" customHeight="1" x14ac:dyDescent="0.25">
      <c r="A41" s="289">
        <v>31</v>
      </c>
      <c r="B41" s="261" t="s">
        <v>1087</v>
      </c>
      <c r="C41" s="262"/>
      <c r="D41" s="397" t="s">
        <v>1060</v>
      </c>
      <c r="E41" s="397"/>
      <c r="F41" s="289"/>
      <c r="G41" s="290">
        <v>1</v>
      </c>
      <c r="H41" s="290">
        <v>12</v>
      </c>
      <c r="I41" s="263">
        <f t="shared" si="2"/>
        <v>8400</v>
      </c>
      <c r="J41" s="263">
        <v>4200</v>
      </c>
      <c r="K41" s="264">
        <f t="shared" si="6"/>
        <v>100800</v>
      </c>
      <c r="L41" s="264">
        <v>0</v>
      </c>
      <c r="M41" s="264">
        <f t="shared" si="7"/>
        <v>1381.578947368421</v>
      </c>
      <c r="N41" s="292">
        <f t="shared" si="8"/>
        <v>18651.599999999999</v>
      </c>
      <c r="O41" s="264">
        <v>0</v>
      </c>
      <c r="P41" s="264">
        <v>4200</v>
      </c>
      <c r="Q41" s="264">
        <f t="shared" si="3"/>
        <v>4032</v>
      </c>
      <c r="R41" s="265">
        <f t="shared" si="4"/>
        <v>125033.17894736843</v>
      </c>
      <c r="S41" s="281">
        <f t="shared" si="5"/>
        <v>129065.17894736843</v>
      </c>
      <c r="T41" s="289" t="s">
        <v>1061</v>
      </c>
    </row>
    <row r="42" spans="1:20" s="266" customFormat="1" ht="30" customHeight="1" x14ac:dyDescent="0.25">
      <c r="A42" s="289">
        <v>32</v>
      </c>
      <c r="B42" s="261" t="s">
        <v>1088</v>
      </c>
      <c r="C42" s="262"/>
      <c r="D42" s="397" t="s">
        <v>1060</v>
      </c>
      <c r="E42" s="397"/>
      <c r="F42" s="289"/>
      <c r="G42" s="290">
        <v>1</v>
      </c>
      <c r="H42" s="290">
        <v>12</v>
      </c>
      <c r="I42" s="263">
        <f t="shared" si="2"/>
        <v>5733</v>
      </c>
      <c r="J42" s="263">
        <v>2866.5</v>
      </c>
      <c r="K42" s="264">
        <v>68796</v>
      </c>
      <c r="L42" s="264"/>
      <c r="M42" s="264">
        <v>942.93</v>
      </c>
      <c r="N42" s="292">
        <v>12730.5</v>
      </c>
      <c r="O42" s="264"/>
      <c r="P42" s="264">
        <v>2866.5</v>
      </c>
      <c r="Q42" s="264">
        <f t="shared" si="3"/>
        <v>2751.84</v>
      </c>
      <c r="R42" s="265">
        <f t="shared" si="4"/>
        <v>85335.93</v>
      </c>
      <c r="S42" s="281">
        <f t="shared" si="5"/>
        <v>88087.76999999999</v>
      </c>
      <c r="T42" s="289" t="s">
        <v>1061</v>
      </c>
    </row>
    <row r="43" spans="1:20" s="266" customFormat="1" ht="29.25" customHeight="1" x14ac:dyDescent="0.25">
      <c r="A43" s="289">
        <v>33</v>
      </c>
      <c r="B43" s="261" t="s">
        <v>1089</v>
      </c>
      <c r="C43" s="262"/>
      <c r="D43" s="403" t="s">
        <v>1090</v>
      </c>
      <c r="E43" s="403"/>
      <c r="F43" s="290"/>
      <c r="G43" s="290">
        <v>1</v>
      </c>
      <c r="H43" s="290">
        <v>12</v>
      </c>
      <c r="I43" s="263">
        <f t="shared" ref="I43:I74" si="9">J43*2</f>
        <v>29370.6</v>
      </c>
      <c r="J43" s="263">
        <v>14685.3</v>
      </c>
      <c r="K43" s="264">
        <f t="shared" si="6"/>
        <v>352447.19999999995</v>
      </c>
      <c r="L43" s="264">
        <v>0</v>
      </c>
      <c r="M43" s="264">
        <f t="shared" si="7"/>
        <v>4830.6907894736842</v>
      </c>
      <c r="N43" s="292">
        <f t="shared" si="8"/>
        <v>65214.45</v>
      </c>
      <c r="O43" s="264">
        <v>0</v>
      </c>
      <c r="P43" s="264">
        <v>0</v>
      </c>
      <c r="Q43" s="264">
        <f t="shared" si="3"/>
        <v>14097.888000000001</v>
      </c>
      <c r="R43" s="265">
        <f t="shared" si="4"/>
        <v>422492.34078947367</v>
      </c>
      <c r="S43" s="281">
        <f t="shared" si="5"/>
        <v>436590.22878947365</v>
      </c>
      <c r="T43" s="289" t="s">
        <v>1091</v>
      </c>
    </row>
    <row r="44" spans="1:20" s="266" customFormat="1" ht="30.75" customHeight="1" x14ac:dyDescent="0.25">
      <c r="A44" s="289">
        <v>34</v>
      </c>
      <c r="B44" s="261" t="s">
        <v>1092</v>
      </c>
      <c r="C44" s="262"/>
      <c r="D44" s="403" t="s">
        <v>1090</v>
      </c>
      <c r="E44" s="403"/>
      <c r="F44" s="290"/>
      <c r="G44" s="290">
        <v>1</v>
      </c>
      <c r="H44" s="290">
        <v>12</v>
      </c>
      <c r="I44" s="263">
        <f t="shared" si="9"/>
        <v>8400</v>
      </c>
      <c r="J44" s="263">
        <v>4200</v>
      </c>
      <c r="K44" s="264">
        <f t="shared" si="6"/>
        <v>100800</v>
      </c>
      <c r="L44" s="264">
        <v>0</v>
      </c>
      <c r="M44" s="264">
        <f t="shared" si="7"/>
        <v>1381.578947368421</v>
      </c>
      <c r="N44" s="292">
        <f t="shared" si="8"/>
        <v>18651.599999999999</v>
      </c>
      <c r="O44" s="264">
        <v>0</v>
      </c>
      <c r="P44" s="263">
        <v>4200</v>
      </c>
      <c r="Q44" s="264">
        <f t="shared" si="3"/>
        <v>4032</v>
      </c>
      <c r="R44" s="265">
        <f t="shared" si="4"/>
        <v>125033.17894736843</v>
      </c>
      <c r="S44" s="281">
        <f t="shared" si="5"/>
        <v>129065.17894736843</v>
      </c>
      <c r="T44" s="289" t="s">
        <v>1091</v>
      </c>
    </row>
    <row r="45" spans="1:20" s="266" customFormat="1" ht="30.75" customHeight="1" x14ac:dyDescent="0.25">
      <c r="A45" s="289">
        <v>35</v>
      </c>
      <c r="B45" s="261" t="s">
        <v>1093</v>
      </c>
      <c r="C45" s="262"/>
      <c r="D45" s="403" t="s">
        <v>1090</v>
      </c>
      <c r="E45" s="403"/>
      <c r="F45" s="290"/>
      <c r="G45" s="290">
        <v>1</v>
      </c>
      <c r="H45" s="290">
        <v>12</v>
      </c>
      <c r="I45" s="263">
        <f t="shared" si="9"/>
        <v>8400</v>
      </c>
      <c r="J45" s="263">
        <v>4200</v>
      </c>
      <c r="K45" s="264">
        <f t="shared" si="6"/>
        <v>100800</v>
      </c>
      <c r="L45" s="264">
        <v>0</v>
      </c>
      <c r="M45" s="264">
        <f t="shared" si="7"/>
        <v>1381.578947368421</v>
      </c>
      <c r="N45" s="292">
        <f t="shared" si="8"/>
        <v>18651.599999999999</v>
      </c>
      <c r="O45" s="264">
        <v>0</v>
      </c>
      <c r="P45" s="263">
        <v>4200</v>
      </c>
      <c r="Q45" s="264">
        <f t="shared" si="3"/>
        <v>4032</v>
      </c>
      <c r="R45" s="265">
        <f t="shared" si="4"/>
        <v>125033.17894736843</v>
      </c>
      <c r="S45" s="281">
        <f t="shared" si="5"/>
        <v>129065.17894736843</v>
      </c>
      <c r="T45" s="289" t="s">
        <v>1091</v>
      </c>
    </row>
    <row r="46" spans="1:20" s="266" customFormat="1" ht="30.75" customHeight="1" x14ac:dyDescent="0.25">
      <c r="A46" s="289">
        <v>36</v>
      </c>
      <c r="B46" s="261" t="s">
        <v>1094</v>
      </c>
      <c r="C46" s="262"/>
      <c r="D46" s="403" t="s">
        <v>1090</v>
      </c>
      <c r="E46" s="403"/>
      <c r="F46" s="290"/>
      <c r="G46" s="290">
        <v>1</v>
      </c>
      <c r="H46" s="290">
        <v>12</v>
      </c>
      <c r="I46" s="263">
        <f t="shared" si="9"/>
        <v>8400</v>
      </c>
      <c r="J46" s="263">
        <v>4200</v>
      </c>
      <c r="K46" s="264">
        <f t="shared" si="6"/>
        <v>100800</v>
      </c>
      <c r="L46" s="264">
        <v>0</v>
      </c>
      <c r="M46" s="264">
        <f t="shared" si="7"/>
        <v>1381.578947368421</v>
      </c>
      <c r="N46" s="292">
        <f t="shared" si="8"/>
        <v>18651.599999999999</v>
      </c>
      <c r="O46" s="264">
        <v>0</v>
      </c>
      <c r="P46" s="263">
        <v>4200</v>
      </c>
      <c r="Q46" s="264">
        <f t="shared" si="3"/>
        <v>4032</v>
      </c>
      <c r="R46" s="265">
        <f t="shared" si="4"/>
        <v>125033.17894736843</v>
      </c>
      <c r="S46" s="281">
        <f t="shared" si="5"/>
        <v>129065.17894736843</v>
      </c>
      <c r="T46" s="289" t="s">
        <v>1091</v>
      </c>
    </row>
    <row r="47" spans="1:20" s="266" customFormat="1" ht="30.75" customHeight="1" x14ac:dyDescent="0.25">
      <c r="A47" s="289">
        <v>37</v>
      </c>
      <c r="B47" s="261" t="s">
        <v>1095</v>
      </c>
      <c r="C47" s="262"/>
      <c r="D47" s="403" t="s">
        <v>1090</v>
      </c>
      <c r="E47" s="403"/>
      <c r="F47" s="290"/>
      <c r="G47" s="290">
        <v>1</v>
      </c>
      <c r="H47" s="290">
        <v>12</v>
      </c>
      <c r="I47" s="263">
        <f t="shared" si="9"/>
        <v>8400</v>
      </c>
      <c r="J47" s="263">
        <v>4200</v>
      </c>
      <c r="K47" s="264">
        <f t="shared" si="6"/>
        <v>100800</v>
      </c>
      <c r="L47" s="264">
        <v>0</v>
      </c>
      <c r="M47" s="264">
        <f t="shared" si="7"/>
        <v>1381.578947368421</v>
      </c>
      <c r="N47" s="292">
        <f t="shared" si="8"/>
        <v>18651.599999999999</v>
      </c>
      <c r="O47" s="264">
        <v>0</v>
      </c>
      <c r="P47" s="263">
        <v>4200</v>
      </c>
      <c r="Q47" s="264">
        <f t="shared" si="3"/>
        <v>4032</v>
      </c>
      <c r="R47" s="265">
        <f t="shared" si="4"/>
        <v>125033.17894736843</v>
      </c>
      <c r="S47" s="281">
        <f t="shared" si="5"/>
        <v>129065.17894736843</v>
      </c>
      <c r="T47" s="289" t="s">
        <v>1091</v>
      </c>
    </row>
    <row r="48" spans="1:20" s="266" customFormat="1" ht="30" customHeight="1" x14ac:dyDescent="0.25">
      <c r="A48" s="289">
        <v>38</v>
      </c>
      <c r="B48" s="261" t="s">
        <v>1096</v>
      </c>
      <c r="C48" s="262"/>
      <c r="D48" s="403" t="s">
        <v>1090</v>
      </c>
      <c r="E48" s="403"/>
      <c r="F48" s="290"/>
      <c r="G48" s="290">
        <v>1</v>
      </c>
      <c r="H48" s="290">
        <v>12</v>
      </c>
      <c r="I48" s="263">
        <f t="shared" si="9"/>
        <v>10319</v>
      </c>
      <c r="J48" s="263">
        <v>5159.5</v>
      </c>
      <c r="K48" s="264">
        <f t="shared" si="6"/>
        <v>123828</v>
      </c>
      <c r="L48" s="264">
        <v>0</v>
      </c>
      <c r="M48" s="264">
        <f t="shared" si="7"/>
        <v>1697.203947368421</v>
      </c>
      <c r="N48" s="292">
        <f t="shared" si="8"/>
        <v>22913.55</v>
      </c>
      <c r="O48" s="264">
        <v>0</v>
      </c>
      <c r="P48" s="264">
        <v>0</v>
      </c>
      <c r="Q48" s="264">
        <f t="shared" si="3"/>
        <v>4953.12</v>
      </c>
      <c r="R48" s="265">
        <f t="shared" si="4"/>
        <v>148438.75394736842</v>
      </c>
      <c r="S48" s="281">
        <f t="shared" si="5"/>
        <v>153391.87394736841</v>
      </c>
      <c r="T48" s="289" t="s">
        <v>1091</v>
      </c>
    </row>
    <row r="49" spans="1:20" s="266" customFormat="1" ht="30" customHeight="1" x14ac:dyDescent="0.25">
      <c r="A49" s="289">
        <v>39</v>
      </c>
      <c r="B49" s="261" t="s">
        <v>1062</v>
      </c>
      <c r="C49" s="262"/>
      <c r="D49" s="403" t="s">
        <v>1090</v>
      </c>
      <c r="E49" s="403"/>
      <c r="F49" s="290"/>
      <c r="G49" s="290">
        <v>1</v>
      </c>
      <c r="H49" s="290">
        <v>12</v>
      </c>
      <c r="I49" s="263">
        <f t="shared" si="9"/>
        <v>5733</v>
      </c>
      <c r="J49" s="263">
        <v>2866.5</v>
      </c>
      <c r="K49" s="264">
        <f t="shared" si="6"/>
        <v>68796</v>
      </c>
      <c r="L49" s="264">
        <v>0</v>
      </c>
      <c r="M49" s="264">
        <f t="shared" si="7"/>
        <v>942.9276315789474</v>
      </c>
      <c r="N49" s="292">
        <f t="shared" si="8"/>
        <v>12730.5</v>
      </c>
      <c r="O49" s="264">
        <v>0</v>
      </c>
      <c r="P49" s="264">
        <v>2866.5</v>
      </c>
      <c r="Q49" s="264">
        <f t="shared" si="3"/>
        <v>2751.84</v>
      </c>
      <c r="R49" s="265">
        <f t="shared" si="4"/>
        <v>85335.927631578947</v>
      </c>
      <c r="S49" s="281">
        <f t="shared" si="5"/>
        <v>88087.767631578943</v>
      </c>
      <c r="T49" s="289" t="s">
        <v>1091</v>
      </c>
    </row>
    <row r="50" spans="1:20" s="266" customFormat="1" ht="29.25" customHeight="1" x14ac:dyDescent="0.25">
      <c r="A50" s="289">
        <v>40</v>
      </c>
      <c r="B50" s="261" t="s">
        <v>1062</v>
      </c>
      <c r="C50" s="262"/>
      <c r="D50" s="403" t="s">
        <v>1090</v>
      </c>
      <c r="E50" s="403"/>
      <c r="F50" s="290"/>
      <c r="G50" s="290">
        <v>1</v>
      </c>
      <c r="H50" s="290">
        <v>12</v>
      </c>
      <c r="I50" s="263">
        <f t="shared" si="9"/>
        <v>5733</v>
      </c>
      <c r="J50" s="263">
        <v>2866.5</v>
      </c>
      <c r="K50" s="264">
        <f t="shared" si="6"/>
        <v>68796</v>
      </c>
      <c r="L50" s="264">
        <v>0</v>
      </c>
      <c r="M50" s="264">
        <f t="shared" si="7"/>
        <v>942.9276315789474</v>
      </c>
      <c r="N50" s="292">
        <f t="shared" si="8"/>
        <v>12730.5</v>
      </c>
      <c r="O50" s="264">
        <v>0</v>
      </c>
      <c r="P50" s="264">
        <v>2866.5</v>
      </c>
      <c r="Q50" s="264">
        <f t="shared" si="3"/>
        <v>2751.84</v>
      </c>
      <c r="R50" s="265">
        <f t="shared" si="4"/>
        <v>85335.927631578947</v>
      </c>
      <c r="S50" s="281">
        <f t="shared" si="5"/>
        <v>88087.767631578943</v>
      </c>
      <c r="T50" s="289" t="s">
        <v>1091</v>
      </c>
    </row>
    <row r="51" spans="1:20" s="266" customFormat="1" ht="30" customHeight="1" x14ac:dyDescent="0.25">
      <c r="A51" s="289">
        <v>41</v>
      </c>
      <c r="B51" s="261" t="s">
        <v>1097</v>
      </c>
      <c r="C51" s="262"/>
      <c r="D51" s="403" t="s">
        <v>1090</v>
      </c>
      <c r="E51" s="403"/>
      <c r="F51" s="290"/>
      <c r="G51" s="290">
        <v>1</v>
      </c>
      <c r="H51" s="290">
        <v>12</v>
      </c>
      <c r="I51" s="263">
        <f t="shared" si="9"/>
        <v>13867.8</v>
      </c>
      <c r="J51" s="263">
        <v>6933.9</v>
      </c>
      <c r="K51" s="264">
        <f t="shared" si="6"/>
        <v>166413.59999999998</v>
      </c>
      <c r="L51" s="264">
        <v>0</v>
      </c>
      <c r="M51" s="264">
        <f t="shared" si="7"/>
        <v>2280.8881578947367</v>
      </c>
      <c r="N51" s="292">
        <f t="shared" si="8"/>
        <v>30792.15</v>
      </c>
      <c r="O51" s="264">
        <v>0</v>
      </c>
      <c r="P51" s="264">
        <v>0</v>
      </c>
      <c r="Q51" s="264">
        <f t="shared" si="3"/>
        <v>6656.5439999999999</v>
      </c>
      <c r="R51" s="265">
        <f t="shared" si="4"/>
        <v>199486.63815789472</v>
      </c>
      <c r="S51" s="281">
        <f t="shared" si="5"/>
        <v>206143.18215789471</v>
      </c>
      <c r="T51" s="289" t="s">
        <v>1091</v>
      </c>
    </row>
    <row r="52" spans="1:20" s="266" customFormat="1" ht="30" customHeight="1" x14ac:dyDescent="0.25">
      <c r="A52" s="289">
        <v>42</v>
      </c>
      <c r="B52" s="261" t="s">
        <v>1062</v>
      </c>
      <c r="C52" s="262"/>
      <c r="D52" s="403" t="s">
        <v>1090</v>
      </c>
      <c r="E52" s="403"/>
      <c r="F52" s="290"/>
      <c r="G52" s="290">
        <v>1</v>
      </c>
      <c r="H52" s="290">
        <v>12</v>
      </c>
      <c r="I52" s="263">
        <f t="shared" si="9"/>
        <v>5733</v>
      </c>
      <c r="J52" s="263">
        <v>2866.5</v>
      </c>
      <c r="K52" s="264">
        <f t="shared" si="6"/>
        <v>68796</v>
      </c>
      <c r="L52" s="264">
        <v>0</v>
      </c>
      <c r="M52" s="264">
        <f t="shared" si="7"/>
        <v>942.9276315789474</v>
      </c>
      <c r="N52" s="292">
        <f t="shared" si="8"/>
        <v>12730.5</v>
      </c>
      <c r="O52" s="264">
        <v>0</v>
      </c>
      <c r="P52" s="264">
        <v>2866.5</v>
      </c>
      <c r="Q52" s="264">
        <f t="shared" si="3"/>
        <v>2751.84</v>
      </c>
      <c r="R52" s="265">
        <f t="shared" si="4"/>
        <v>85335.927631578947</v>
      </c>
      <c r="S52" s="281">
        <f t="shared" si="5"/>
        <v>88087.767631578943</v>
      </c>
      <c r="T52" s="289" t="s">
        <v>1091</v>
      </c>
    </row>
    <row r="53" spans="1:20" s="266" customFormat="1" ht="30" customHeight="1" x14ac:dyDescent="0.25">
      <c r="A53" s="289">
        <v>43</v>
      </c>
      <c r="B53" s="261" t="s">
        <v>1098</v>
      </c>
      <c r="C53" s="262"/>
      <c r="D53" s="403" t="s">
        <v>1090</v>
      </c>
      <c r="E53" s="403"/>
      <c r="F53" s="290"/>
      <c r="G53" s="290">
        <v>1</v>
      </c>
      <c r="H53" s="290">
        <v>12</v>
      </c>
      <c r="I53" s="263">
        <f t="shared" si="9"/>
        <v>10319</v>
      </c>
      <c r="J53" s="263">
        <v>5159.5</v>
      </c>
      <c r="K53" s="264">
        <f t="shared" si="6"/>
        <v>123828</v>
      </c>
      <c r="L53" s="264">
        <v>0</v>
      </c>
      <c r="M53" s="264">
        <f t="shared" si="7"/>
        <v>1697.203947368421</v>
      </c>
      <c r="N53" s="292">
        <f t="shared" si="8"/>
        <v>22913.55</v>
      </c>
      <c r="O53" s="264">
        <v>0</v>
      </c>
      <c r="P53" s="264">
        <v>0</v>
      </c>
      <c r="Q53" s="264">
        <f t="shared" si="3"/>
        <v>4953.12</v>
      </c>
      <c r="R53" s="265">
        <f t="shared" si="4"/>
        <v>148438.75394736842</v>
      </c>
      <c r="S53" s="281">
        <f t="shared" si="5"/>
        <v>153391.87394736841</v>
      </c>
      <c r="T53" s="289" t="s">
        <v>1091</v>
      </c>
    </row>
    <row r="54" spans="1:20" s="266" customFormat="1" ht="30" customHeight="1" x14ac:dyDescent="0.25">
      <c r="A54" s="289">
        <v>44</v>
      </c>
      <c r="B54" s="261" t="s">
        <v>1099</v>
      </c>
      <c r="C54" s="262"/>
      <c r="D54" s="403" t="s">
        <v>1090</v>
      </c>
      <c r="E54" s="403"/>
      <c r="F54" s="290"/>
      <c r="G54" s="290">
        <v>1</v>
      </c>
      <c r="H54" s="290">
        <v>12</v>
      </c>
      <c r="I54" s="263">
        <f t="shared" si="9"/>
        <v>7733</v>
      </c>
      <c r="J54" s="263">
        <v>3866.5</v>
      </c>
      <c r="K54" s="264">
        <f t="shared" si="6"/>
        <v>92796</v>
      </c>
      <c r="L54" s="264">
        <v>0</v>
      </c>
      <c r="M54" s="264">
        <f t="shared" si="7"/>
        <v>1271.875</v>
      </c>
      <c r="N54" s="292">
        <f t="shared" si="8"/>
        <v>17170.650000000001</v>
      </c>
      <c r="O54" s="264">
        <v>0</v>
      </c>
      <c r="P54" s="264">
        <v>3866.5</v>
      </c>
      <c r="Q54" s="264">
        <f t="shared" si="3"/>
        <v>3711.84</v>
      </c>
      <c r="R54" s="265">
        <f t="shared" si="4"/>
        <v>115105.02499999999</v>
      </c>
      <c r="S54" s="281">
        <f t="shared" si="5"/>
        <v>118816.86499999999</v>
      </c>
      <c r="T54" s="289" t="s">
        <v>1091</v>
      </c>
    </row>
    <row r="55" spans="1:20" s="266" customFormat="1" ht="29.25" customHeight="1" x14ac:dyDescent="0.25">
      <c r="A55" s="289">
        <v>45</v>
      </c>
      <c r="B55" s="261" t="s">
        <v>1099</v>
      </c>
      <c r="C55" s="262"/>
      <c r="D55" s="403" t="s">
        <v>1090</v>
      </c>
      <c r="E55" s="403"/>
      <c r="F55" s="290"/>
      <c r="G55" s="290">
        <v>1</v>
      </c>
      <c r="H55" s="290">
        <v>12</v>
      </c>
      <c r="I55" s="263">
        <f t="shared" si="9"/>
        <v>7733</v>
      </c>
      <c r="J55" s="263">
        <v>3866.5</v>
      </c>
      <c r="K55" s="264">
        <f t="shared" si="6"/>
        <v>92796</v>
      </c>
      <c r="L55" s="264">
        <v>0</v>
      </c>
      <c r="M55" s="264">
        <f t="shared" si="7"/>
        <v>1271.875</v>
      </c>
      <c r="N55" s="292">
        <f t="shared" si="8"/>
        <v>17170.650000000001</v>
      </c>
      <c r="O55" s="264">
        <v>0</v>
      </c>
      <c r="P55" s="264">
        <v>3866.5</v>
      </c>
      <c r="Q55" s="264">
        <f t="shared" si="3"/>
        <v>3711.84</v>
      </c>
      <c r="R55" s="265">
        <f t="shared" si="4"/>
        <v>115105.02499999999</v>
      </c>
      <c r="S55" s="281">
        <f t="shared" si="5"/>
        <v>118816.86499999999</v>
      </c>
      <c r="T55" s="289" t="s">
        <v>1091</v>
      </c>
    </row>
    <row r="56" spans="1:20" s="266" customFormat="1" ht="29.25" customHeight="1" x14ac:dyDescent="0.25">
      <c r="A56" s="289">
        <v>46</v>
      </c>
      <c r="B56" s="261" t="s">
        <v>1100</v>
      </c>
      <c r="C56" s="262"/>
      <c r="D56" s="403" t="s">
        <v>1101</v>
      </c>
      <c r="E56" s="403"/>
      <c r="F56" s="290"/>
      <c r="G56" s="290">
        <v>1</v>
      </c>
      <c r="H56" s="290">
        <v>12</v>
      </c>
      <c r="I56" s="263">
        <f t="shared" si="9"/>
        <v>13867.8</v>
      </c>
      <c r="J56" s="263">
        <v>6933.9</v>
      </c>
      <c r="K56" s="264">
        <f t="shared" si="6"/>
        <v>166413.59999999998</v>
      </c>
      <c r="L56" s="264">
        <v>0</v>
      </c>
      <c r="M56" s="264">
        <f t="shared" si="7"/>
        <v>2280.8881578947367</v>
      </c>
      <c r="N56" s="292">
        <f t="shared" si="8"/>
        <v>30792.15</v>
      </c>
      <c r="O56" s="264">
        <v>0</v>
      </c>
      <c r="P56" s="264">
        <v>0</v>
      </c>
      <c r="Q56" s="264">
        <f t="shared" si="3"/>
        <v>6656.5439999999999</v>
      </c>
      <c r="R56" s="265">
        <f t="shared" si="4"/>
        <v>199486.63815789472</v>
      </c>
      <c r="S56" s="281">
        <f t="shared" si="5"/>
        <v>206143.18215789471</v>
      </c>
      <c r="T56" s="289" t="s">
        <v>1067</v>
      </c>
    </row>
    <row r="57" spans="1:20" s="266" customFormat="1" ht="29.25" customHeight="1" x14ac:dyDescent="0.25">
      <c r="A57" s="289">
        <v>47</v>
      </c>
      <c r="B57" s="261" t="s">
        <v>1102</v>
      </c>
      <c r="C57" s="262"/>
      <c r="D57" s="403" t="s">
        <v>1101</v>
      </c>
      <c r="E57" s="403"/>
      <c r="F57" s="290"/>
      <c r="G57" s="290">
        <v>1</v>
      </c>
      <c r="H57" s="290">
        <v>12</v>
      </c>
      <c r="I57" s="263">
        <f t="shared" si="9"/>
        <v>6330.38</v>
      </c>
      <c r="J57" s="263">
        <v>3165.19</v>
      </c>
      <c r="K57" s="264">
        <f t="shared" si="6"/>
        <v>75964.56</v>
      </c>
      <c r="L57" s="264"/>
      <c r="M57" s="264">
        <f t="shared" si="7"/>
        <v>1041.1809210526317</v>
      </c>
      <c r="N57" s="292">
        <f t="shared" si="8"/>
        <v>14056.2</v>
      </c>
      <c r="O57" s="264">
        <v>0</v>
      </c>
      <c r="P57" s="264">
        <v>3165.19</v>
      </c>
      <c r="Q57" s="264">
        <f t="shared" si="3"/>
        <v>3038.5824000000002</v>
      </c>
      <c r="R57" s="265">
        <f t="shared" si="4"/>
        <v>94227.130921052623</v>
      </c>
      <c r="S57" s="281">
        <f t="shared" si="5"/>
        <v>97265.713321052623</v>
      </c>
      <c r="T57" s="289" t="s">
        <v>1067</v>
      </c>
    </row>
    <row r="58" spans="1:20" s="266" customFormat="1" ht="29.25" customHeight="1" x14ac:dyDescent="0.25">
      <c r="A58" s="289">
        <v>48</v>
      </c>
      <c r="B58" s="261" t="s">
        <v>1078</v>
      </c>
      <c r="C58" s="262"/>
      <c r="D58" s="403" t="s">
        <v>1101</v>
      </c>
      <c r="E58" s="403"/>
      <c r="F58" s="290"/>
      <c r="G58" s="290">
        <v>1</v>
      </c>
      <c r="H58" s="290">
        <v>12</v>
      </c>
      <c r="I58" s="263">
        <f t="shared" si="9"/>
        <v>7733</v>
      </c>
      <c r="J58" s="263">
        <v>3866.5</v>
      </c>
      <c r="K58" s="264">
        <f t="shared" si="6"/>
        <v>92796</v>
      </c>
      <c r="L58" s="264">
        <v>0</v>
      </c>
      <c r="M58" s="264">
        <f t="shared" si="7"/>
        <v>1271.875</v>
      </c>
      <c r="N58" s="292">
        <f t="shared" si="8"/>
        <v>17170.650000000001</v>
      </c>
      <c r="O58" s="264">
        <v>0</v>
      </c>
      <c r="P58" s="264">
        <v>3866.5</v>
      </c>
      <c r="Q58" s="264">
        <f t="shared" si="3"/>
        <v>3711.84</v>
      </c>
      <c r="R58" s="265">
        <f t="shared" si="4"/>
        <v>115105.02499999999</v>
      </c>
      <c r="S58" s="281">
        <f t="shared" si="5"/>
        <v>118816.86499999999</v>
      </c>
      <c r="T58" s="289" t="s">
        <v>1067</v>
      </c>
    </row>
    <row r="59" spans="1:20" s="266" customFormat="1" ht="29.25" customHeight="1" x14ac:dyDescent="0.25">
      <c r="A59" s="289">
        <v>49</v>
      </c>
      <c r="B59" s="261" t="s">
        <v>1103</v>
      </c>
      <c r="C59" s="262"/>
      <c r="D59" s="403" t="s">
        <v>1101</v>
      </c>
      <c r="E59" s="403"/>
      <c r="F59" s="290"/>
      <c r="G59" s="290">
        <v>1</v>
      </c>
      <c r="H59" s="290">
        <v>12</v>
      </c>
      <c r="I59" s="263">
        <f t="shared" si="9"/>
        <v>5733</v>
      </c>
      <c r="J59" s="263">
        <v>2866.5</v>
      </c>
      <c r="K59" s="264">
        <f t="shared" si="6"/>
        <v>68796</v>
      </c>
      <c r="L59" s="264">
        <v>0</v>
      </c>
      <c r="M59" s="264">
        <f t="shared" si="7"/>
        <v>942.9276315789474</v>
      </c>
      <c r="N59" s="292">
        <f t="shared" si="8"/>
        <v>12730.5</v>
      </c>
      <c r="O59" s="264">
        <v>0</v>
      </c>
      <c r="P59" s="264">
        <v>2866.5</v>
      </c>
      <c r="Q59" s="264">
        <f t="shared" si="3"/>
        <v>2751.84</v>
      </c>
      <c r="R59" s="265">
        <f t="shared" si="4"/>
        <v>85335.927631578947</v>
      </c>
      <c r="S59" s="281">
        <f t="shared" si="5"/>
        <v>88087.767631578943</v>
      </c>
      <c r="T59" s="289" t="s">
        <v>1067</v>
      </c>
    </row>
    <row r="60" spans="1:20" s="266" customFormat="1" ht="29.25" customHeight="1" x14ac:dyDescent="0.25">
      <c r="A60" s="289">
        <v>50</v>
      </c>
      <c r="B60" s="261" t="s">
        <v>1103</v>
      </c>
      <c r="C60" s="262"/>
      <c r="D60" s="403" t="s">
        <v>1101</v>
      </c>
      <c r="E60" s="403"/>
      <c r="F60" s="290"/>
      <c r="G60" s="290">
        <v>1</v>
      </c>
      <c r="H60" s="290">
        <v>12</v>
      </c>
      <c r="I60" s="263">
        <f t="shared" si="9"/>
        <v>5733</v>
      </c>
      <c r="J60" s="263">
        <v>2866.5</v>
      </c>
      <c r="K60" s="264">
        <f t="shared" si="6"/>
        <v>68796</v>
      </c>
      <c r="L60" s="264"/>
      <c r="M60" s="264">
        <f t="shared" si="7"/>
        <v>942.9276315789474</v>
      </c>
      <c r="N60" s="292">
        <f t="shared" si="8"/>
        <v>12730.5</v>
      </c>
      <c r="O60" s="264"/>
      <c r="P60" s="264">
        <v>2866.5</v>
      </c>
      <c r="Q60" s="264">
        <f t="shared" si="3"/>
        <v>2751.84</v>
      </c>
      <c r="R60" s="265">
        <f t="shared" si="4"/>
        <v>85335.927631578947</v>
      </c>
      <c r="S60" s="281">
        <f t="shared" si="5"/>
        <v>88087.767631578943</v>
      </c>
      <c r="T60" s="289" t="s">
        <v>1067</v>
      </c>
    </row>
    <row r="61" spans="1:20" s="266" customFormat="1" ht="29.25" customHeight="1" x14ac:dyDescent="0.25">
      <c r="A61" s="289">
        <v>51</v>
      </c>
      <c r="B61" s="261" t="s">
        <v>1103</v>
      </c>
      <c r="C61" s="262"/>
      <c r="D61" s="403" t="s">
        <v>1101</v>
      </c>
      <c r="E61" s="403"/>
      <c r="F61" s="290"/>
      <c r="G61" s="290">
        <v>1</v>
      </c>
      <c r="H61" s="290">
        <v>12</v>
      </c>
      <c r="I61" s="263">
        <f t="shared" si="9"/>
        <v>5733</v>
      </c>
      <c r="J61" s="263">
        <v>2866.5</v>
      </c>
      <c r="K61" s="264">
        <f t="shared" si="6"/>
        <v>68796</v>
      </c>
      <c r="L61" s="264">
        <v>0</v>
      </c>
      <c r="M61" s="264">
        <f t="shared" si="7"/>
        <v>942.9276315789474</v>
      </c>
      <c r="N61" s="292">
        <f t="shared" si="8"/>
        <v>12730.5</v>
      </c>
      <c r="O61" s="264">
        <v>0</v>
      </c>
      <c r="P61" s="264">
        <v>2866.5</v>
      </c>
      <c r="Q61" s="264">
        <f t="shared" si="3"/>
        <v>2751.84</v>
      </c>
      <c r="R61" s="265">
        <f t="shared" si="4"/>
        <v>85335.927631578947</v>
      </c>
      <c r="S61" s="281">
        <f t="shared" si="5"/>
        <v>88087.767631578943</v>
      </c>
      <c r="T61" s="289" t="s">
        <v>1067</v>
      </c>
    </row>
    <row r="62" spans="1:20" s="266" customFormat="1" ht="29.25" customHeight="1" x14ac:dyDescent="0.25">
      <c r="A62" s="289">
        <v>52</v>
      </c>
      <c r="B62" s="261" t="s">
        <v>1104</v>
      </c>
      <c r="C62" s="262"/>
      <c r="D62" s="403" t="s">
        <v>1101</v>
      </c>
      <c r="E62" s="403"/>
      <c r="F62" s="290"/>
      <c r="G62" s="290">
        <v>1</v>
      </c>
      <c r="H62" s="290">
        <v>12</v>
      </c>
      <c r="I62" s="263">
        <f t="shared" si="9"/>
        <v>5504</v>
      </c>
      <c r="J62" s="263">
        <v>2752</v>
      </c>
      <c r="K62" s="264">
        <f t="shared" si="6"/>
        <v>66048</v>
      </c>
      <c r="L62" s="264">
        <v>0</v>
      </c>
      <c r="M62" s="264">
        <f t="shared" si="7"/>
        <v>905.26315789473688</v>
      </c>
      <c r="N62" s="292">
        <f t="shared" si="8"/>
        <v>12221.55</v>
      </c>
      <c r="O62" s="264">
        <v>0</v>
      </c>
      <c r="P62" s="264">
        <v>2752</v>
      </c>
      <c r="Q62" s="264">
        <f t="shared" si="3"/>
        <v>2641.92</v>
      </c>
      <c r="R62" s="265">
        <f t="shared" si="4"/>
        <v>81926.813157894736</v>
      </c>
      <c r="S62" s="281">
        <f t="shared" si="5"/>
        <v>84568.733157894734</v>
      </c>
      <c r="T62" s="289" t="s">
        <v>1067</v>
      </c>
    </row>
    <row r="63" spans="1:20" s="266" customFormat="1" ht="30" customHeight="1" x14ac:dyDescent="0.25">
      <c r="A63" s="289">
        <v>53</v>
      </c>
      <c r="B63" s="261" t="s">
        <v>1105</v>
      </c>
      <c r="C63" s="262"/>
      <c r="D63" s="403" t="s">
        <v>1106</v>
      </c>
      <c r="E63" s="403"/>
      <c r="F63" s="290"/>
      <c r="G63" s="290">
        <v>1</v>
      </c>
      <c r="H63" s="290">
        <v>12</v>
      </c>
      <c r="I63" s="263">
        <f t="shared" si="9"/>
        <v>10319</v>
      </c>
      <c r="J63" s="263">
        <v>5159.5</v>
      </c>
      <c r="K63" s="264">
        <f t="shared" si="6"/>
        <v>123828</v>
      </c>
      <c r="L63" s="264">
        <v>0</v>
      </c>
      <c r="M63" s="264">
        <f t="shared" si="7"/>
        <v>1697.203947368421</v>
      </c>
      <c r="N63" s="292">
        <f t="shared" si="8"/>
        <v>22913.55</v>
      </c>
      <c r="O63" s="264">
        <v>0</v>
      </c>
      <c r="P63" s="264">
        <v>0</v>
      </c>
      <c r="Q63" s="264">
        <f t="shared" si="3"/>
        <v>4953.12</v>
      </c>
      <c r="R63" s="265">
        <f t="shared" si="4"/>
        <v>148438.75394736842</v>
      </c>
      <c r="S63" s="281">
        <f t="shared" si="5"/>
        <v>153391.87394736841</v>
      </c>
      <c r="T63" s="289" t="s">
        <v>1067</v>
      </c>
    </row>
    <row r="64" spans="1:20" s="266" customFormat="1" ht="30" customHeight="1" x14ac:dyDescent="0.25">
      <c r="A64" s="289">
        <v>54</v>
      </c>
      <c r="B64" s="261" t="s">
        <v>1062</v>
      </c>
      <c r="C64" s="262"/>
      <c r="D64" s="403" t="s">
        <v>1106</v>
      </c>
      <c r="E64" s="403"/>
      <c r="F64" s="290"/>
      <c r="G64" s="290">
        <v>1</v>
      </c>
      <c r="H64" s="290">
        <v>12</v>
      </c>
      <c r="I64" s="263">
        <f t="shared" si="9"/>
        <v>5733</v>
      </c>
      <c r="J64" s="263">
        <v>2866.5</v>
      </c>
      <c r="K64" s="264">
        <f>H64*I64</f>
        <v>68796</v>
      </c>
      <c r="L64" s="264">
        <v>0</v>
      </c>
      <c r="M64" s="264">
        <f t="shared" si="7"/>
        <v>942.9276315789474</v>
      </c>
      <c r="N64" s="292">
        <f t="shared" si="8"/>
        <v>12730.5</v>
      </c>
      <c r="O64" s="264">
        <v>0</v>
      </c>
      <c r="P64" s="264">
        <v>2866.5</v>
      </c>
      <c r="Q64" s="264">
        <f t="shared" si="3"/>
        <v>2751.84</v>
      </c>
      <c r="R64" s="265">
        <f t="shared" si="4"/>
        <v>85335.927631578947</v>
      </c>
      <c r="S64" s="281">
        <f t="shared" si="5"/>
        <v>88087.767631578943</v>
      </c>
      <c r="T64" s="289" t="s">
        <v>1067</v>
      </c>
    </row>
    <row r="65" spans="1:20" s="266" customFormat="1" ht="30" customHeight="1" x14ac:dyDescent="0.25">
      <c r="A65" s="289">
        <v>55</v>
      </c>
      <c r="B65" s="261" t="s">
        <v>1107</v>
      </c>
      <c r="C65" s="262"/>
      <c r="D65" s="403" t="s">
        <v>1106</v>
      </c>
      <c r="E65" s="403"/>
      <c r="F65" s="290"/>
      <c r="G65" s="290">
        <v>1</v>
      </c>
      <c r="H65" s="290">
        <v>12</v>
      </c>
      <c r="I65" s="263">
        <f t="shared" si="9"/>
        <v>6783</v>
      </c>
      <c r="J65" s="263">
        <v>3391.5</v>
      </c>
      <c r="K65" s="264">
        <f t="shared" si="6"/>
        <v>81396</v>
      </c>
      <c r="L65" s="264">
        <v>0</v>
      </c>
      <c r="M65" s="264">
        <f t="shared" si="7"/>
        <v>1115.625</v>
      </c>
      <c r="N65" s="292">
        <f t="shared" si="8"/>
        <v>15061.95</v>
      </c>
      <c r="O65" s="264">
        <v>0</v>
      </c>
      <c r="P65" s="264">
        <v>3391.5</v>
      </c>
      <c r="Q65" s="264">
        <f t="shared" si="3"/>
        <v>3255.84</v>
      </c>
      <c r="R65" s="265">
        <f t="shared" si="4"/>
        <v>100965.075</v>
      </c>
      <c r="S65" s="281">
        <f t="shared" si="5"/>
        <v>104220.91499999999</v>
      </c>
      <c r="T65" s="289" t="s">
        <v>1067</v>
      </c>
    </row>
    <row r="66" spans="1:20" s="266" customFormat="1" ht="29.25" customHeight="1" x14ac:dyDescent="0.25">
      <c r="A66" s="289">
        <v>56</v>
      </c>
      <c r="B66" s="261" t="s">
        <v>1108</v>
      </c>
      <c r="C66" s="262"/>
      <c r="D66" s="403" t="s">
        <v>1106</v>
      </c>
      <c r="E66" s="403"/>
      <c r="F66" s="290"/>
      <c r="G66" s="290">
        <v>1</v>
      </c>
      <c r="H66" s="290">
        <v>12</v>
      </c>
      <c r="I66" s="263">
        <f t="shared" si="9"/>
        <v>6192</v>
      </c>
      <c r="J66" s="263">
        <v>3096</v>
      </c>
      <c r="K66" s="264">
        <f t="shared" si="6"/>
        <v>74304</v>
      </c>
      <c r="L66" s="264">
        <v>0</v>
      </c>
      <c r="M66" s="264">
        <f t="shared" si="7"/>
        <v>1018.4210526315791</v>
      </c>
      <c r="N66" s="292">
        <f t="shared" si="8"/>
        <v>13749.75</v>
      </c>
      <c r="O66" s="264">
        <v>0</v>
      </c>
      <c r="P66" s="264">
        <v>3096</v>
      </c>
      <c r="Q66" s="264">
        <f t="shared" si="3"/>
        <v>2972.16</v>
      </c>
      <c r="R66" s="265">
        <f t="shared" si="4"/>
        <v>92168.171052631573</v>
      </c>
      <c r="S66" s="281">
        <f t="shared" si="5"/>
        <v>95140.331052631576</v>
      </c>
      <c r="T66" s="289" t="s">
        <v>1067</v>
      </c>
    </row>
    <row r="67" spans="1:20" s="266" customFormat="1" ht="29.25" customHeight="1" x14ac:dyDescent="0.25">
      <c r="A67" s="289">
        <v>57</v>
      </c>
      <c r="B67" s="261" t="s">
        <v>1108</v>
      </c>
      <c r="C67" s="262"/>
      <c r="D67" s="403" t="s">
        <v>1106</v>
      </c>
      <c r="E67" s="403"/>
      <c r="F67" s="290"/>
      <c r="G67" s="290">
        <v>1</v>
      </c>
      <c r="H67" s="290">
        <v>12</v>
      </c>
      <c r="I67" s="263">
        <f t="shared" si="9"/>
        <v>6192</v>
      </c>
      <c r="J67" s="263">
        <v>3096</v>
      </c>
      <c r="K67" s="264">
        <f t="shared" si="6"/>
        <v>74304</v>
      </c>
      <c r="L67" s="264">
        <v>0</v>
      </c>
      <c r="M67" s="264">
        <f t="shared" si="7"/>
        <v>1018.4210526315791</v>
      </c>
      <c r="N67" s="292">
        <f t="shared" si="8"/>
        <v>13749.75</v>
      </c>
      <c r="O67" s="264">
        <v>0</v>
      </c>
      <c r="P67" s="264">
        <v>3096</v>
      </c>
      <c r="Q67" s="264">
        <f t="shared" si="3"/>
        <v>2972.16</v>
      </c>
      <c r="R67" s="265">
        <f t="shared" si="4"/>
        <v>92168.171052631573</v>
      </c>
      <c r="S67" s="281">
        <f t="shared" si="5"/>
        <v>95140.331052631576</v>
      </c>
      <c r="T67" s="289" t="s">
        <v>1067</v>
      </c>
    </row>
    <row r="68" spans="1:20" s="266" customFormat="1" ht="29.25" customHeight="1" x14ac:dyDescent="0.25">
      <c r="A68" s="289">
        <v>58</v>
      </c>
      <c r="B68" s="261" t="s">
        <v>1108</v>
      </c>
      <c r="C68" s="262"/>
      <c r="D68" s="403" t="s">
        <v>1106</v>
      </c>
      <c r="E68" s="403"/>
      <c r="F68" s="290"/>
      <c r="G68" s="290">
        <v>1</v>
      </c>
      <c r="H68" s="290">
        <v>12</v>
      </c>
      <c r="I68" s="263">
        <f t="shared" si="9"/>
        <v>6192</v>
      </c>
      <c r="J68" s="263">
        <v>3096</v>
      </c>
      <c r="K68" s="264">
        <f t="shared" si="6"/>
        <v>74304</v>
      </c>
      <c r="L68" s="264">
        <v>0</v>
      </c>
      <c r="M68" s="264">
        <f t="shared" si="7"/>
        <v>1018.4210526315791</v>
      </c>
      <c r="N68" s="292">
        <f t="shared" si="8"/>
        <v>13749.75</v>
      </c>
      <c r="O68" s="264">
        <v>0</v>
      </c>
      <c r="P68" s="264">
        <v>3096</v>
      </c>
      <c r="Q68" s="264">
        <f t="shared" si="3"/>
        <v>2972.16</v>
      </c>
      <c r="R68" s="265">
        <f t="shared" si="4"/>
        <v>92168.171052631573</v>
      </c>
      <c r="S68" s="281">
        <f t="shared" si="5"/>
        <v>95140.331052631576</v>
      </c>
      <c r="T68" s="289" t="s">
        <v>1067</v>
      </c>
    </row>
    <row r="69" spans="1:20" s="266" customFormat="1" ht="29.25" customHeight="1" x14ac:dyDescent="0.25">
      <c r="A69" s="289">
        <v>59</v>
      </c>
      <c r="B69" s="261" t="s">
        <v>1109</v>
      </c>
      <c r="C69" s="262"/>
      <c r="D69" s="403" t="s">
        <v>1106</v>
      </c>
      <c r="E69" s="403"/>
      <c r="F69" s="290"/>
      <c r="G69" s="290">
        <v>1</v>
      </c>
      <c r="H69" s="290">
        <v>12</v>
      </c>
      <c r="I69" s="263">
        <f t="shared" si="9"/>
        <v>4804</v>
      </c>
      <c r="J69" s="263">
        <v>2402</v>
      </c>
      <c r="K69" s="264">
        <f t="shared" si="6"/>
        <v>57648</v>
      </c>
      <c r="L69" s="264">
        <v>0</v>
      </c>
      <c r="M69" s="264">
        <f t="shared" si="7"/>
        <v>790.13157894736855</v>
      </c>
      <c r="N69" s="292">
        <f t="shared" si="8"/>
        <v>10667.7</v>
      </c>
      <c r="O69" s="264">
        <v>0</v>
      </c>
      <c r="P69" s="264">
        <v>2402</v>
      </c>
      <c r="Q69" s="264">
        <f t="shared" si="3"/>
        <v>2305.92</v>
      </c>
      <c r="R69" s="265">
        <f t="shared" si="4"/>
        <v>71507.831578947371</v>
      </c>
      <c r="S69" s="281">
        <f t="shared" si="5"/>
        <v>73813.751578947369</v>
      </c>
      <c r="T69" s="289" t="s">
        <v>1067</v>
      </c>
    </row>
    <row r="70" spans="1:20" s="266" customFormat="1" ht="29.25" customHeight="1" x14ac:dyDescent="0.25">
      <c r="A70" s="289">
        <v>60</v>
      </c>
      <c r="B70" s="261" t="s">
        <v>1110</v>
      </c>
      <c r="C70" s="262"/>
      <c r="D70" s="403" t="s">
        <v>1106</v>
      </c>
      <c r="E70" s="403"/>
      <c r="F70" s="290"/>
      <c r="G70" s="290">
        <v>1</v>
      </c>
      <c r="H70" s="290">
        <v>12</v>
      </c>
      <c r="I70" s="263">
        <f t="shared" si="9"/>
        <v>4586</v>
      </c>
      <c r="J70" s="263">
        <v>2293</v>
      </c>
      <c r="K70" s="264">
        <f>H70*I70</f>
        <v>55032</v>
      </c>
      <c r="L70" s="264">
        <v>0</v>
      </c>
      <c r="M70" s="264">
        <f t="shared" si="7"/>
        <v>754.27631578947376</v>
      </c>
      <c r="N70" s="292">
        <f t="shared" si="8"/>
        <v>10183.049999999999</v>
      </c>
      <c r="O70" s="264">
        <v>0</v>
      </c>
      <c r="P70" s="264">
        <v>2293</v>
      </c>
      <c r="Q70" s="264">
        <f t="shared" si="3"/>
        <v>2201.2799999999997</v>
      </c>
      <c r="R70" s="265">
        <f t="shared" si="4"/>
        <v>68262.326315789469</v>
      </c>
      <c r="S70" s="281">
        <f t="shared" si="5"/>
        <v>70463.606315789468</v>
      </c>
      <c r="T70" s="289" t="s">
        <v>1067</v>
      </c>
    </row>
    <row r="71" spans="1:20" s="266" customFormat="1" ht="29.25" customHeight="1" x14ac:dyDescent="0.25">
      <c r="A71" s="289">
        <v>61</v>
      </c>
      <c r="B71" s="261" t="s">
        <v>1111</v>
      </c>
      <c r="C71" s="262"/>
      <c r="D71" s="403" t="s">
        <v>1106</v>
      </c>
      <c r="E71" s="403"/>
      <c r="F71" s="290"/>
      <c r="G71" s="290">
        <v>1</v>
      </c>
      <c r="H71" s="290">
        <v>12</v>
      </c>
      <c r="I71" s="263">
        <f t="shared" si="9"/>
        <v>4586</v>
      </c>
      <c r="J71" s="263">
        <v>2293</v>
      </c>
      <c r="K71" s="264">
        <f t="shared" si="6"/>
        <v>55032</v>
      </c>
      <c r="L71" s="264">
        <v>0</v>
      </c>
      <c r="M71" s="264">
        <f t="shared" si="7"/>
        <v>754.27631578947376</v>
      </c>
      <c r="N71" s="292">
        <f t="shared" si="8"/>
        <v>10183.049999999999</v>
      </c>
      <c r="O71" s="264">
        <v>0</v>
      </c>
      <c r="P71" s="264">
        <v>2293</v>
      </c>
      <c r="Q71" s="264">
        <f t="shared" si="3"/>
        <v>2201.2799999999997</v>
      </c>
      <c r="R71" s="265">
        <f t="shared" si="4"/>
        <v>68262.326315789469</v>
      </c>
      <c r="S71" s="281">
        <f t="shared" si="5"/>
        <v>70463.606315789468</v>
      </c>
      <c r="T71" s="289" t="s">
        <v>1067</v>
      </c>
    </row>
    <row r="72" spans="1:20" s="266" customFormat="1" ht="29.25" customHeight="1" x14ac:dyDescent="0.25">
      <c r="A72" s="289">
        <v>62</v>
      </c>
      <c r="B72" s="261" t="s">
        <v>1112</v>
      </c>
      <c r="C72" s="262"/>
      <c r="D72" s="403" t="s">
        <v>1106</v>
      </c>
      <c r="E72" s="403"/>
      <c r="F72" s="290"/>
      <c r="G72" s="290">
        <v>1</v>
      </c>
      <c r="H72" s="290">
        <v>12</v>
      </c>
      <c r="I72" s="263">
        <f t="shared" si="9"/>
        <v>5974.9</v>
      </c>
      <c r="J72" s="263">
        <v>2987.45</v>
      </c>
      <c r="K72" s="264">
        <f t="shared" si="6"/>
        <v>71698.799999999988</v>
      </c>
      <c r="L72" s="264">
        <v>0</v>
      </c>
      <c r="M72" s="264">
        <f t="shared" si="7"/>
        <v>982.71381578947376</v>
      </c>
      <c r="N72" s="292">
        <f t="shared" si="8"/>
        <v>13267.8</v>
      </c>
      <c r="O72" s="264">
        <v>0</v>
      </c>
      <c r="P72" s="264">
        <v>2987.45</v>
      </c>
      <c r="Q72" s="264">
        <f t="shared" si="3"/>
        <v>2867.9519999999998</v>
      </c>
      <c r="R72" s="265">
        <f t="shared" si="4"/>
        <v>88936.763815789469</v>
      </c>
      <c r="S72" s="281">
        <f t="shared" si="5"/>
        <v>91804.715815789474</v>
      </c>
      <c r="T72" s="289" t="s">
        <v>1067</v>
      </c>
    </row>
    <row r="73" spans="1:20" s="266" customFormat="1" ht="29.25" customHeight="1" x14ac:dyDescent="0.25">
      <c r="A73" s="289">
        <v>63</v>
      </c>
      <c r="B73" s="261" t="s">
        <v>1113</v>
      </c>
      <c r="C73" s="262"/>
      <c r="D73" s="403" t="s">
        <v>1106</v>
      </c>
      <c r="E73" s="403"/>
      <c r="F73" s="290"/>
      <c r="G73" s="290">
        <v>1</v>
      </c>
      <c r="H73" s="290">
        <v>12</v>
      </c>
      <c r="I73" s="263">
        <f t="shared" si="9"/>
        <v>6192</v>
      </c>
      <c r="J73" s="263">
        <v>3096</v>
      </c>
      <c r="K73" s="264">
        <f t="shared" si="6"/>
        <v>74304</v>
      </c>
      <c r="L73" s="264">
        <v>0</v>
      </c>
      <c r="M73" s="264">
        <f t="shared" si="7"/>
        <v>1018.4210526315791</v>
      </c>
      <c r="N73" s="292">
        <f t="shared" si="8"/>
        <v>13749.75</v>
      </c>
      <c r="O73" s="264">
        <v>0</v>
      </c>
      <c r="P73" s="264">
        <v>3096</v>
      </c>
      <c r="Q73" s="264">
        <f t="shared" si="3"/>
        <v>2972.16</v>
      </c>
      <c r="R73" s="265">
        <f t="shared" si="4"/>
        <v>92168.171052631573</v>
      </c>
      <c r="S73" s="281">
        <f t="shared" si="5"/>
        <v>95140.331052631576</v>
      </c>
      <c r="T73" s="289" t="s">
        <v>1067</v>
      </c>
    </row>
    <row r="74" spans="1:20" s="266" customFormat="1" ht="29.25" customHeight="1" x14ac:dyDescent="0.25">
      <c r="A74" s="289">
        <v>64</v>
      </c>
      <c r="B74" s="261" t="s">
        <v>1114</v>
      </c>
      <c r="C74" s="262"/>
      <c r="D74" s="403" t="s">
        <v>1106</v>
      </c>
      <c r="E74" s="403"/>
      <c r="F74" s="290"/>
      <c r="G74" s="290">
        <v>1</v>
      </c>
      <c r="H74" s="290">
        <v>12</v>
      </c>
      <c r="I74" s="263">
        <f t="shared" si="9"/>
        <v>10319</v>
      </c>
      <c r="J74" s="263">
        <v>5159.5</v>
      </c>
      <c r="K74" s="264">
        <f t="shared" si="6"/>
        <v>123828</v>
      </c>
      <c r="L74" s="264">
        <v>0</v>
      </c>
      <c r="M74" s="264">
        <f t="shared" si="7"/>
        <v>1697.203947368421</v>
      </c>
      <c r="N74" s="292">
        <f t="shared" si="8"/>
        <v>22913.55</v>
      </c>
      <c r="O74" s="264">
        <v>0</v>
      </c>
      <c r="P74" s="264">
        <v>0</v>
      </c>
      <c r="Q74" s="264">
        <f t="shared" si="3"/>
        <v>4953.12</v>
      </c>
      <c r="R74" s="265">
        <f t="shared" si="4"/>
        <v>148438.75394736842</v>
      </c>
      <c r="S74" s="281">
        <f t="shared" si="5"/>
        <v>153391.87394736841</v>
      </c>
      <c r="T74" s="289" t="s">
        <v>1067</v>
      </c>
    </row>
    <row r="75" spans="1:20" s="266" customFormat="1" ht="29.25" customHeight="1" x14ac:dyDescent="0.25">
      <c r="A75" s="289">
        <v>65</v>
      </c>
      <c r="B75" s="261" t="s">
        <v>1115</v>
      </c>
      <c r="C75" s="262"/>
      <c r="D75" s="403" t="s">
        <v>1116</v>
      </c>
      <c r="E75" s="403"/>
      <c r="F75" s="290"/>
      <c r="G75" s="290">
        <v>1</v>
      </c>
      <c r="H75" s="290">
        <v>12</v>
      </c>
      <c r="I75" s="263">
        <f t="shared" ref="I75:I106" si="10">J75*2</f>
        <v>8400</v>
      </c>
      <c r="J75" s="263">
        <v>4200</v>
      </c>
      <c r="K75" s="264">
        <f>H75*I75</f>
        <v>100800</v>
      </c>
      <c r="L75" s="264">
        <v>0</v>
      </c>
      <c r="M75" s="264">
        <f t="shared" si="7"/>
        <v>1381.578947368421</v>
      </c>
      <c r="N75" s="292">
        <f t="shared" si="8"/>
        <v>18651.599999999999</v>
      </c>
      <c r="O75" s="264">
        <v>0</v>
      </c>
      <c r="P75" s="264">
        <v>4200</v>
      </c>
      <c r="Q75" s="264">
        <f t="shared" si="3"/>
        <v>4032</v>
      </c>
      <c r="R75" s="265">
        <f t="shared" si="4"/>
        <v>125033.17894736843</v>
      </c>
      <c r="S75" s="281">
        <f t="shared" si="5"/>
        <v>129065.17894736843</v>
      </c>
      <c r="T75" s="289" t="s">
        <v>1067</v>
      </c>
    </row>
    <row r="76" spans="1:20" s="266" customFormat="1" ht="30.75" customHeight="1" x14ac:dyDescent="0.25">
      <c r="A76" s="289">
        <v>66</v>
      </c>
      <c r="B76" s="261" t="s">
        <v>1062</v>
      </c>
      <c r="C76" s="262"/>
      <c r="D76" s="403" t="s">
        <v>1106</v>
      </c>
      <c r="E76" s="403"/>
      <c r="F76" s="290"/>
      <c r="G76" s="290">
        <v>1</v>
      </c>
      <c r="H76" s="290">
        <v>12</v>
      </c>
      <c r="I76" s="263">
        <f t="shared" si="10"/>
        <v>5733</v>
      </c>
      <c r="J76" s="263">
        <v>2866.5</v>
      </c>
      <c r="K76" s="264">
        <f t="shared" si="6"/>
        <v>68796</v>
      </c>
      <c r="L76" s="264">
        <v>0</v>
      </c>
      <c r="M76" s="264">
        <f t="shared" si="7"/>
        <v>942.9276315789474</v>
      </c>
      <c r="N76" s="292">
        <f t="shared" si="8"/>
        <v>12730.5</v>
      </c>
      <c r="O76" s="264">
        <v>0</v>
      </c>
      <c r="P76" s="264">
        <v>2866.5</v>
      </c>
      <c r="Q76" s="264">
        <f t="shared" si="3"/>
        <v>2751.84</v>
      </c>
      <c r="R76" s="265">
        <f t="shared" ref="R76:R139" si="11">SUM(K76:P76)</f>
        <v>85335.927631578947</v>
      </c>
      <c r="S76" s="281">
        <f t="shared" ref="S76:S139" si="12">R76+Q76</f>
        <v>88087.767631578943</v>
      </c>
      <c r="T76" s="289" t="s">
        <v>1067</v>
      </c>
    </row>
    <row r="77" spans="1:20" s="266" customFormat="1" ht="29.25" customHeight="1" x14ac:dyDescent="0.25">
      <c r="A77" s="289">
        <v>67</v>
      </c>
      <c r="B77" s="261" t="s">
        <v>1117</v>
      </c>
      <c r="C77" s="262"/>
      <c r="D77" s="403" t="s">
        <v>1106</v>
      </c>
      <c r="E77" s="403"/>
      <c r="F77" s="290"/>
      <c r="G77" s="290">
        <v>1</v>
      </c>
      <c r="H77" s="290">
        <v>12</v>
      </c>
      <c r="I77" s="263">
        <f t="shared" si="10"/>
        <v>10319</v>
      </c>
      <c r="J77" s="263">
        <v>5159.5</v>
      </c>
      <c r="K77" s="264">
        <f t="shared" ref="K77:K140" si="13">H77*I77</f>
        <v>123828</v>
      </c>
      <c r="L77" s="264">
        <v>0</v>
      </c>
      <c r="M77" s="264">
        <f t="shared" ref="M77:M140" si="14">I77/30.4*20*0.25</f>
        <v>1697.203947368421</v>
      </c>
      <c r="N77" s="292">
        <f t="shared" ref="N77:N140" si="15">(ROUNDUP((I77/30.4*(50/12*H77)),0))+((ROUNDUP((I77/30.4*(50/12*H77)),0))*0.35)</f>
        <v>22913.55</v>
      </c>
      <c r="O77" s="264">
        <v>0</v>
      </c>
      <c r="P77" s="264">
        <v>0</v>
      </c>
      <c r="Q77" s="264">
        <f t="shared" ref="Q77:Q141" si="16">I77*0.04*12</f>
        <v>4953.12</v>
      </c>
      <c r="R77" s="265">
        <f t="shared" si="11"/>
        <v>148438.75394736842</v>
      </c>
      <c r="S77" s="281">
        <f t="shared" si="12"/>
        <v>153391.87394736841</v>
      </c>
      <c r="T77" s="289" t="s">
        <v>1067</v>
      </c>
    </row>
    <row r="78" spans="1:20" s="266" customFormat="1" ht="30" customHeight="1" x14ac:dyDescent="0.25">
      <c r="A78" s="289">
        <v>68</v>
      </c>
      <c r="B78" s="261" t="s">
        <v>1062</v>
      </c>
      <c r="C78" s="262"/>
      <c r="D78" s="403" t="s">
        <v>1106</v>
      </c>
      <c r="E78" s="403"/>
      <c r="F78" s="290"/>
      <c r="G78" s="290">
        <v>1</v>
      </c>
      <c r="H78" s="290">
        <v>12</v>
      </c>
      <c r="I78" s="263">
        <f t="shared" si="10"/>
        <v>5733</v>
      </c>
      <c r="J78" s="263">
        <v>2866.5</v>
      </c>
      <c r="K78" s="264">
        <f t="shared" si="13"/>
        <v>68796</v>
      </c>
      <c r="L78" s="264">
        <v>0</v>
      </c>
      <c r="M78" s="264">
        <f t="shared" si="14"/>
        <v>942.9276315789474</v>
      </c>
      <c r="N78" s="292">
        <f t="shared" si="15"/>
        <v>12730.5</v>
      </c>
      <c r="O78" s="264">
        <v>0</v>
      </c>
      <c r="P78" s="264">
        <v>2866.5</v>
      </c>
      <c r="Q78" s="264">
        <f t="shared" si="16"/>
        <v>2751.84</v>
      </c>
      <c r="R78" s="265">
        <f t="shared" si="11"/>
        <v>85335.927631578947</v>
      </c>
      <c r="S78" s="281">
        <f t="shared" si="12"/>
        <v>88087.767631578943</v>
      </c>
      <c r="T78" s="289" t="s">
        <v>1067</v>
      </c>
    </row>
    <row r="79" spans="1:20" s="266" customFormat="1" ht="27" customHeight="1" x14ac:dyDescent="0.25">
      <c r="A79" s="289">
        <v>69</v>
      </c>
      <c r="B79" s="261" t="s">
        <v>1118</v>
      </c>
      <c r="C79" s="262"/>
      <c r="D79" s="397" t="s">
        <v>1060</v>
      </c>
      <c r="E79" s="397"/>
      <c r="F79" s="289"/>
      <c r="G79" s="290">
        <v>1</v>
      </c>
      <c r="H79" s="290">
        <v>12</v>
      </c>
      <c r="I79" s="263">
        <f t="shared" si="10"/>
        <v>10319</v>
      </c>
      <c r="J79" s="263">
        <v>5159.5</v>
      </c>
      <c r="K79" s="264">
        <f t="shared" si="13"/>
        <v>123828</v>
      </c>
      <c r="L79" s="264">
        <v>0</v>
      </c>
      <c r="M79" s="264">
        <f t="shared" si="14"/>
        <v>1697.203947368421</v>
      </c>
      <c r="N79" s="292">
        <f t="shared" si="15"/>
        <v>22913.55</v>
      </c>
      <c r="O79" s="264">
        <v>0</v>
      </c>
      <c r="P79" s="264">
        <v>0</v>
      </c>
      <c r="Q79" s="264">
        <f t="shared" si="16"/>
        <v>4953.12</v>
      </c>
      <c r="R79" s="265">
        <f t="shared" si="11"/>
        <v>148438.75394736842</v>
      </c>
      <c r="S79" s="281">
        <f t="shared" si="12"/>
        <v>153391.87394736841</v>
      </c>
      <c r="T79" s="289" t="s">
        <v>1061</v>
      </c>
    </row>
    <row r="80" spans="1:20" s="266" customFormat="1" ht="30" customHeight="1" x14ac:dyDescent="0.25">
      <c r="A80" s="289">
        <v>70</v>
      </c>
      <c r="B80" s="261" t="s">
        <v>1119</v>
      </c>
      <c r="C80" s="262"/>
      <c r="D80" s="403" t="s">
        <v>1120</v>
      </c>
      <c r="E80" s="403"/>
      <c r="F80" s="290"/>
      <c r="G80" s="290">
        <v>1</v>
      </c>
      <c r="H80" s="290">
        <v>12</v>
      </c>
      <c r="I80" s="263">
        <f t="shared" si="10"/>
        <v>6000</v>
      </c>
      <c r="J80" s="263">
        <v>3000</v>
      </c>
      <c r="K80" s="264">
        <f t="shared" si="13"/>
        <v>72000</v>
      </c>
      <c r="L80" s="264">
        <v>0</v>
      </c>
      <c r="M80" s="264">
        <f t="shared" si="14"/>
        <v>986.84210526315792</v>
      </c>
      <c r="N80" s="292">
        <f t="shared" si="15"/>
        <v>13323.15</v>
      </c>
      <c r="O80" s="264">
        <v>0</v>
      </c>
      <c r="P80" s="264">
        <v>3000</v>
      </c>
      <c r="Q80" s="264">
        <f t="shared" si="16"/>
        <v>2880</v>
      </c>
      <c r="R80" s="265">
        <f t="shared" si="11"/>
        <v>89309.992105263154</v>
      </c>
      <c r="S80" s="281">
        <f t="shared" si="12"/>
        <v>92189.992105263154</v>
      </c>
      <c r="T80" s="289" t="s">
        <v>1067</v>
      </c>
    </row>
    <row r="81" spans="1:20" s="266" customFormat="1" ht="29.25" customHeight="1" x14ac:dyDescent="0.25">
      <c r="A81" s="289">
        <v>71</v>
      </c>
      <c r="B81" s="261" t="s">
        <v>1062</v>
      </c>
      <c r="C81" s="262"/>
      <c r="D81" s="403" t="s">
        <v>1120</v>
      </c>
      <c r="E81" s="403"/>
      <c r="F81" s="290"/>
      <c r="G81" s="290">
        <v>1</v>
      </c>
      <c r="H81" s="290">
        <v>12</v>
      </c>
      <c r="I81" s="263">
        <f t="shared" si="10"/>
        <v>5733</v>
      </c>
      <c r="J81" s="263">
        <v>2866.5</v>
      </c>
      <c r="K81" s="264">
        <f t="shared" si="13"/>
        <v>68796</v>
      </c>
      <c r="L81" s="264">
        <v>0</v>
      </c>
      <c r="M81" s="264">
        <f t="shared" si="14"/>
        <v>942.9276315789474</v>
      </c>
      <c r="N81" s="292">
        <f t="shared" si="15"/>
        <v>12730.5</v>
      </c>
      <c r="O81" s="264">
        <v>0</v>
      </c>
      <c r="P81" s="264">
        <v>2866.5</v>
      </c>
      <c r="Q81" s="264">
        <f t="shared" si="16"/>
        <v>2751.84</v>
      </c>
      <c r="R81" s="265">
        <f t="shared" si="11"/>
        <v>85335.927631578947</v>
      </c>
      <c r="S81" s="281">
        <f t="shared" si="12"/>
        <v>88087.767631578943</v>
      </c>
      <c r="T81" s="289" t="s">
        <v>1067</v>
      </c>
    </row>
    <row r="82" spans="1:20" s="266" customFormat="1" ht="29.25" customHeight="1" x14ac:dyDescent="0.25">
      <c r="A82" s="289">
        <v>72</v>
      </c>
      <c r="B82" s="261" t="s">
        <v>1121</v>
      </c>
      <c r="C82" s="262"/>
      <c r="D82" s="403" t="s">
        <v>1120</v>
      </c>
      <c r="E82" s="403"/>
      <c r="F82" s="290"/>
      <c r="G82" s="290">
        <v>1</v>
      </c>
      <c r="H82" s="290">
        <v>12</v>
      </c>
      <c r="I82" s="263">
        <f t="shared" si="10"/>
        <v>8000</v>
      </c>
      <c r="J82" s="263">
        <v>4000</v>
      </c>
      <c r="K82" s="264">
        <f t="shared" si="13"/>
        <v>96000</v>
      </c>
      <c r="L82" s="264">
        <v>0</v>
      </c>
      <c r="M82" s="264">
        <f t="shared" si="14"/>
        <v>1315.7894736842106</v>
      </c>
      <c r="N82" s="292">
        <f t="shared" si="15"/>
        <v>17763.3</v>
      </c>
      <c r="O82" s="264">
        <v>0</v>
      </c>
      <c r="P82" s="264">
        <v>4000</v>
      </c>
      <c r="Q82" s="264">
        <f t="shared" si="16"/>
        <v>3840</v>
      </c>
      <c r="R82" s="265">
        <f t="shared" si="11"/>
        <v>119079.08947368422</v>
      </c>
      <c r="S82" s="281">
        <f t="shared" si="12"/>
        <v>122919.08947368422</v>
      </c>
      <c r="T82" s="289" t="s">
        <v>1067</v>
      </c>
    </row>
    <row r="83" spans="1:20" s="266" customFormat="1" ht="29.25" customHeight="1" x14ac:dyDescent="0.25">
      <c r="A83" s="289">
        <v>73</v>
      </c>
      <c r="B83" s="261" t="s">
        <v>1121</v>
      </c>
      <c r="C83" s="262"/>
      <c r="D83" s="403" t="s">
        <v>1120</v>
      </c>
      <c r="E83" s="403"/>
      <c r="F83" s="290"/>
      <c r="G83" s="290">
        <v>1</v>
      </c>
      <c r="H83" s="290">
        <v>12</v>
      </c>
      <c r="I83" s="263">
        <f t="shared" si="10"/>
        <v>8000</v>
      </c>
      <c r="J83" s="263">
        <v>4000</v>
      </c>
      <c r="K83" s="264">
        <f t="shared" si="13"/>
        <v>96000</v>
      </c>
      <c r="L83" s="264">
        <v>0</v>
      </c>
      <c r="M83" s="264">
        <f t="shared" si="14"/>
        <v>1315.7894736842106</v>
      </c>
      <c r="N83" s="292">
        <f t="shared" si="15"/>
        <v>17763.3</v>
      </c>
      <c r="O83" s="264">
        <v>0</v>
      </c>
      <c r="P83" s="264">
        <v>4000</v>
      </c>
      <c r="Q83" s="264">
        <f t="shared" si="16"/>
        <v>3840</v>
      </c>
      <c r="R83" s="265">
        <f t="shared" si="11"/>
        <v>119079.08947368422</v>
      </c>
      <c r="S83" s="281">
        <f t="shared" si="12"/>
        <v>122919.08947368422</v>
      </c>
      <c r="T83" s="289" t="s">
        <v>1067</v>
      </c>
    </row>
    <row r="84" spans="1:20" s="266" customFormat="1" ht="29.25" customHeight="1" x14ac:dyDescent="0.25">
      <c r="A84" s="289">
        <v>74</v>
      </c>
      <c r="B84" s="261" t="s">
        <v>1122</v>
      </c>
      <c r="C84" s="262"/>
      <c r="D84" s="403" t="s">
        <v>1120</v>
      </c>
      <c r="E84" s="403"/>
      <c r="F84" s="290"/>
      <c r="G84" s="290">
        <v>1</v>
      </c>
      <c r="H84" s="290">
        <v>12</v>
      </c>
      <c r="I84" s="263">
        <f t="shared" si="10"/>
        <v>4000</v>
      </c>
      <c r="J84" s="263">
        <v>2000</v>
      </c>
      <c r="K84" s="264">
        <f t="shared" si="13"/>
        <v>48000</v>
      </c>
      <c r="L84" s="264">
        <v>0</v>
      </c>
      <c r="M84" s="264">
        <f t="shared" si="14"/>
        <v>657.89473684210532</v>
      </c>
      <c r="N84" s="292">
        <f t="shared" si="15"/>
        <v>8881.65</v>
      </c>
      <c r="O84" s="264">
        <v>0</v>
      </c>
      <c r="P84" s="264">
        <v>2000</v>
      </c>
      <c r="Q84" s="264">
        <f t="shared" si="16"/>
        <v>1920</v>
      </c>
      <c r="R84" s="265">
        <f t="shared" si="11"/>
        <v>59539.544736842108</v>
      </c>
      <c r="S84" s="281">
        <f t="shared" si="12"/>
        <v>61459.544736842108</v>
      </c>
      <c r="T84" s="289" t="s">
        <v>1067</v>
      </c>
    </row>
    <row r="85" spans="1:20" s="266" customFormat="1" ht="30" customHeight="1" x14ac:dyDescent="0.25">
      <c r="A85" s="289">
        <v>75</v>
      </c>
      <c r="B85" s="261" t="s">
        <v>1123</v>
      </c>
      <c r="C85" s="262"/>
      <c r="D85" s="397" t="s">
        <v>1124</v>
      </c>
      <c r="E85" s="397"/>
      <c r="F85" s="289"/>
      <c r="G85" s="273">
        <v>1</v>
      </c>
      <c r="H85" s="290">
        <v>12</v>
      </c>
      <c r="I85" s="263">
        <f t="shared" si="10"/>
        <v>8400</v>
      </c>
      <c r="J85" s="263">
        <v>4200</v>
      </c>
      <c r="K85" s="264">
        <f t="shared" si="13"/>
        <v>100800</v>
      </c>
      <c r="L85" s="264">
        <v>0</v>
      </c>
      <c r="M85" s="264">
        <f t="shared" si="14"/>
        <v>1381.578947368421</v>
      </c>
      <c r="N85" s="292">
        <f t="shared" si="15"/>
        <v>18651.599999999999</v>
      </c>
      <c r="O85" s="264">
        <v>8400</v>
      </c>
      <c r="P85" s="264">
        <v>4200</v>
      </c>
      <c r="Q85" s="264">
        <f>I85*0.04*12</f>
        <v>4032</v>
      </c>
      <c r="R85" s="265">
        <f t="shared" si="11"/>
        <v>133433.17894736843</v>
      </c>
      <c r="S85" s="281">
        <f t="shared" si="12"/>
        <v>137465.17894736843</v>
      </c>
      <c r="T85" s="289" t="s">
        <v>1125</v>
      </c>
    </row>
    <row r="86" spans="1:20" s="266" customFormat="1" ht="30" customHeight="1" x14ac:dyDescent="0.25">
      <c r="A86" s="289">
        <v>76</v>
      </c>
      <c r="B86" s="261" t="s">
        <v>1123</v>
      </c>
      <c r="C86" s="262"/>
      <c r="D86" s="397" t="s">
        <v>1124</v>
      </c>
      <c r="E86" s="397"/>
      <c r="F86" s="289"/>
      <c r="G86" s="273">
        <v>1</v>
      </c>
      <c r="H86" s="290">
        <v>12</v>
      </c>
      <c r="I86" s="263">
        <f t="shared" si="10"/>
        <v>8400</v>
      </c>
      <c r="J86" s="263">
        <v>4200</v>
      </c>
      <c r="K86" s="264">
        <f t="shared" si="13"/>
        <v>100800</v>
      </c>
      <c r="L86" s="264">
        <v>0</v>
      </c>
      <c r="M86" s="264">
        <f t="shared" si="14"/>
        <v>1381.578947368421</v>
      </c>
      <c r="N86" s="292">
        <f t="shared" si="15"/>
        <v>18651.599999999999</v>
      </c>
      <c r="O86" s="264">
        <v>8400</v>
      </c>
      <c r="P86" s="264">
        <v>4200</v>
      </c>
      <c r="Q86" s="264">
        <f t="shared" si="16"/>
        <v>4032</v>
      </c>
      <c r="R86" s="265">
        <f t="shared" si="11"/>
        <v>133433.17894736843</v>
      </c>
      <c r="S86" s="281">
        <f t="shared" si="12"/>
        <v>137465.17894736843</v>
      </c>
      <c r="T86" s="289" t="s">
        <v>1125</v>
      </c>
    </row>
    <row r="87" spans="1:20" s="266" customFormat="1" ht="30" customHeight="1" x14ac:dyDescent="0.25">
      <c r="A87" s="289">
        <v>77</v>
      </c>
      <c r="B87" s="261" t="s">
        <v>1123</v>
      </c>
      <c r="C87" s="262"/>
      <c r="D87" s="397" t="s">
        <v>1124</v>
      </c>
      <c r="E87" s="397"/>
      <c r="F87" s="289"/>
      <c r="G87" s="273">
        <v>1</v>
      </c>
      <c r="H87" s="290">
        <v>12</v>
      </c>
      <c r="I87" s="263">
        <f t="shared" si="10"/>
        <v>8400</v>
      </c>
      <c r="J87" s="263">
        <v>4200</v>
      </c>
      <c r="K87" s="264">
        <f t="shared" si="13"/>
        <v>100800</v>
      </c>
      <c r="L87" s="264">
        <v>0</v>
      </c>
      <c r="M87" s="264">
        <f t="shared" si="14"/>
        <v>1381.578947368421</v>
      </c>
      <c r="N87" s="292">
        <f t="shared" si="15"/>
        <v>18651.599999999999</v>
      </c>
      <c r="O87" s="264">
        <v>8400</v>
      </c>
      <c r="P87" s="264">
        <v>4200</v>
      </c>
      <c r="Q87" s="264">
        <f t="shared" si="16"/>
        <v>4032</v>
      </c>
      <c r="R87" s="265">
        <f t="shared" si="11"/>
        <v>133433.17894736843</v>
      </c>
      <c r="S87" s="281">
        <f t="shared" si="12"/>
        <v>137465.17894736843</v>
      </c>
      <c r="T87" s="289" t="s">
        <v>1125</v>
      </c>
    </row>
    <row r="88" spans="1:20" s="266" customFormat="1" ht="30.75" customHeight="1" x14ac:dyDescent="0.25">
      <c r="A88" s="289">
        <v>78</v>
      </c>
      <c r="B88" s="261" t="s">
        <v>1126</v>
      </c>
      <c r="C88" s="262"/>
      <c r="D88" s="397" t="s">
        <v>1124</v>
      </c>
      <c r="E88" s="397"/>
      <c r="F88" s="289"/>
      <c r="G88" s="273">
        <v>1</v>
      </c>
      <c r="H88" s="290">
        <v>12</v>
      </c>
      <c r="I88" s="263">
        <f t="shared" si="10"/>
        <v>6783</v>
      </c>
      <c r="J88" s="263">
        <v>3391.5</v>
      </c>
      <c r="K88" s="264">
        <f t="shared" si="13"/>
        <v>81396</v>
      </c>
      <c r="L88" s="264">
        <v>0</v>
      </c>
      <c r="M88" s="264">
        <f t="shared" si="14"/>
        <v>1115.625</v>
      </c>
      <c r="N88" s="292">
        <f t="shared" si="15"/>
        <v>15061.95</v>
      </c>
      <c r="O88" s="264">
        <v>6783</v>
      </c>
      <c r="P88" s="264">
        <v>3391.5</v>
      </c>
      <c r="Q88" s="264">
        <f t="shared" si="16"/>
        <v>3255.84</v>
      </c>
      <c r="R88" s="265">
        <f t="shared" si="11"/>
        <v>107748.075</v>
      </c>
      <c r="S88" s="281">
        <f t="shared" si="12"/>
        <v>111003.91499999999</v>
      </c>
      <c r="T88" s="289" t="s">
        <v>1125</v>
      </c>
    </row>
    <row r="89" spans="1:20" s="266" customFormat="1" ht="27.75" customHeight="1" x14ac:dyDescent="0.25">
      <c r="A89" s="289">
        <v>79</v>
      </c>
      <c r="B89" s="261" t="s">
        <v>1127</v>
      </c>
      <c r="C89" s="262"/>
      <c r="D89" s="397" t="s">
        <v>1124</v>
      </c>
      <c r="E89" s="397"/>
      <c r="F89" s="289"/>
      <c r="G89" s="273">
        <v>1</v>
      </c>
      <c r="H89" s="290">
        <v>12</v>
      </c>
      <c r="I89" s="263">
        <f t="shared" si="10"/>
        <v>5733</v>
      </c>
      <c r="J89" s="263">
        <v>2866.5</v>
      </c>
      <c r="K89" s="264">
        <f t="shared" si="13"/>
        <v>68796</v>
      </c>
      <c r="L89" s="264">
        <v>0</v>
      </c>
      <c r="M89" s="264">
        <f t="shared" si="14"/>
        <v>942.9276315789474</v>
      </c>
      <c r="N89" s="292">
        <f t="shared" si="15"/>
        <v>12730.5</v>
      </c>
      <c r="O89" s="264">
        <v>5733</v>
      </c>
      <c r="P89" s="264">
        <v>2866.5</v>
      </c>
      <c r="Q89" s="264">
        <f t="shared" si="16"/>
        <v>2751.84</v>
      </c>
      <c r="R89" s="265">
        <f t="shared" si="11"/>
        <v>91068.927631578947</v>
      </c>
      <c r="S89" s="281">
        <f t="shared" si="12"/>
        <v>93820.767631578943</v>
      </c>
      <c r="T89" s="289" t="s">
        <v>1125</v>
      </c>
    </row>
    <row r="90" spans="1:20" s="266" customFormat="1" ht="27.75" customHeight="1" x14ac:dyDescent="0.25">
      <c r="A90" s="289">
        <v>80</v>
      </c>
      <c r="B90" s="261" t="s">
        <v>1127</v>
      </c>
      <c r="C90" s="262"/>
      <c r="D90" s="397" t="s">
        <v>1124</v>
      </c>
      <c r="E90" s="397"/>
      <c r="F90" s="289"/>
      <c r="G90" s="273">
        <v>1</v>
      </c>
      <c r="H90" s="290">
        <v>12</v>
      </c>
      <c r="I90" s="263">
        <f t="shared" si="10"/>
        <v>5733</v>
      </c>
      <c r="J90" s="263">
        <v>2866.5</v>
      </c>
      <c r="K90" s="264">
        <f t="shared" si="13"/>
        <v>68796</v>
      </c>
      <c r="L90" s="264">
        <v>0</v>
      </c>
      <c r="M90" s="264">
        <f t="shared" si="14"/>
        <v>942.9276315789474</v>
      </c>
      <c r="N90" s="292">
        <f t="shared" si="15"/>
        <v>12730.5</v>
      </c>
      <c r="O90" s="264">
        <v>5733</v>
      </c>
      <c r="P90" s="264">
        <v>2866.5</v>
      </c>
      <c r="Q90" s="264">
        <f t="shared" si="16"/>
        <v>2751.84</v>
      </c>
      <c r="R90" s="265">
        <f t="shared" si="11"/>
        <v>91068.927631578947</v>
      </c>
      <c r="S90" s="281">
        <f t="shared" si="12"/>
        <v>93820.767631578943</v>
      </c>
      <c r="T90" s="289" t="s">
        <v>1125</v>
      </c>
    </row>
    <row r="91" spans="1:20" s="266" customFormat="1" ht="27.75" customHeight="1" x14ac:dyDescent="0.25">
      <c r="A91" s="289">
        <v>81</v>
      </c>
      <c r="B91" s="261" t="s">
        <v>1127</v>
      </c>
      <c r="C91" s="262"/>
      <c r="D91" s="397" t="s">
        <v>1124</v>
      </c>
      <c r="E91" s="397"/>
      <c r="F91" s="289"/>
      <c r="G91" s="273">
        <v>1</v>
      </c>
      <c r="H91" s="290">
        <v>12</v>
      </c>
      <c r="I91" s="263">
        <f t="shared" si="10"/>
        <v>5733</v>
      </c>
      <c r="J91" s="263">
        <v>2866.5</v>
      </c>
      <c r="K91" s="264">
        <f t="shared" si="13"/>
        <v>68796</v>
      </c>
      <c r="L91" s="264">
        <v>0</v>
      </c>
      <c r="M91" s="264">
        <f t="shared" si="14"/>
        <v>942.9276315789474</v>
      </c>
      <c r="N91" s="292">
        <f t="shared" si="15"/>
        <v>12730.5</v>
      </c>
      <c r="O91" s="264">
        <v>5733</v>
      </c>
      <c r="P91" s="264">
        <v>2866.5</v>
      </c>
      <c r="Q91" s="264">
        <f t="shared" si="16"/>
        <v>2751.84</v>
      </c>
      <c r="R91" s="265">
        <f t="shared" si="11"/>
        <v>91068.927631578947</v>
      </c>
      <c r="S91" s="281">
        <f t="shared" si="12"/>
        <v>93820.767631578943</v>
      </c>
      <c r="T91" s="289" t="s">
        <v>1125</v>
      </c>
    </row>
    <row r="92" spans="1:20" s="266" customFormat="1" ht="27.75" customHeight="1" x14ac:dyDescent="0.25">
      <c r="A92" s="289">
        <v>82</v>
      </c>
      <c r="B92" s="261" t="s">
        <v>1127</v>
      </c>
      <c r="C92" s="262"/>
      <c r="D92" s="397" t="s">
        <v>1124</v>
      </c>
      <c r="E92" s="397"/>
      <c r="F92" s="289"/>
      <c r="G92" s="273">
        <v>1</v>
      </c>
      <c r="H92" s="290">
        <v>12</v>
      </c>
      <c r="I92" s="263">
        <f t="shared" si="10"/>
        <v>5733</v>
      </c>
      <c r="J92" s="263">
        <v>2866.5</v>
      </c>
      <c r="K92" s="264">
        <f t="shared" si="13"/>
        <v>68796</v>
      </c>
      <c r="L92" s="264">
        <v>0</v>
      </c>
      <c r="M92" s="264">
        <f t="shared" si="14"/>
        <v>942.9276315789474</v>
      </c>
      <c r="N92" s="292">
        <f t="shared" si="15"/>
        <v>12730.5</v>
      </c>
      <c r="O92" s="264">
        <v>5733</v>
      </c>
      <c r="P92" s="264">
        <v>2866.5</v>
      </c>
      <c r="Q92" s="264">
        <f t="shared" si="16"/>
        <v>2751.84</v>
      </c>
      <c r="R92" s="265">
        <f t="shared" si="11"/>
        <v>91068.927631578947</v>
      </c>
      <c r="S92" s="281">
        <f t="shared" si="12"/>
        <v>93820.767631578943</v>
      </c>
      <c r="T92" s="289" t="s">
        <v>1125</v>
      </c>
    </row>
    <row r="93" spans="1:20" s="266" customFormat="1" ht="27.75" customHeight="1" x14ac:dyDescent="0.25">
      <c r="A93" s="289">
        <v>83</v>
      </c>
      <c r="B93" s="261" t="s">
        <v>1127</v>
      </c>
      <c r="C93" s="262"/>
      <c r="D93" s="397" t="s">
        <v>1124</v>
      </c>
      <c r="E93" s="397"/>
      <c r="F93" s="289"/>
      <c r="G93" s="273">
        <v>1</v>
      </c>
      <c r="H93" s="290">
        <v>12</v>
      </c>
      <c r="I93" s="263">
        <f t="shared" si="10"/>
        <v>5733</v>
      </c>
      <c r="J93" s="263">
        <v>2866.5</v>
      </c>
      <c r="K93" s="264">
        <f t="shared" si="13"/>
        <v>68796</v>
      </c>
      <c r="L93" s="264">
        <v>0</v>
      </c>
      <c r="M93" s="264">
        <f t="shared" si="14"/>
        <v>942.9276315789474</v>
      </c>
      <c r="N93" s="292">
        <f t="shared" si="15"/>
        <v>12730.5</v>
      </c>
      <c r="O93" s="264">
        <v>5733</v>
      </c>
      <c r="P93" s="264">
        <v>2866.5</v>
      </c>
      <c r="Q93" s="264">
        <f t="shared" si="16"/>
        <v>2751.84</v>
      </c>
      <c r="R93" s="265">
        <f t="shared" si="11"/>
        <v>91068.927631578947</v>
      </c>
      <c r="S93" s="281">
        <f t="shared" si="12"/>
        <v>93820.767631578943</v>
      </c>
      <c r="T93" s="289" t="s">
        <v>1125</v>
      </c>
    </row>
    <row r="94" spans="1:20" s="266" customFormat="1" ht="27.75" customHeight="1" x14ac:dyDescent="0.25">
      <c r="A94" s="289">
        <v>84</v>
      </c>
      <c r="B94" s="261" t="s">
        <v>1127</v>
      </c>
      <c r="C94" s="262"/>
      <c r="D94" s="397" t="s">
        <v>1124</v>
      </c>
      <c r="E94" s="397"/>
      <c r="F94" s="289"/>
      <c r="G94" s="273">
        <v>1</v>
      </c>
      <c r="H94" s="290">
        <v>12</v>
      </c>
      <c r="I94" s="263">
        <f t="shared" si="10"/>
        <v>5733</v>
      </c>
      <c r="J94" s="263">
        <v>2866.5</v>
      </c>
      <c r="K94" s="264">
        <f t="shared" si="13"/>
        <v>68796</v>
      </c>
      <c r="L94" s="264">
        <v>0</v>
      </c>
      <c r="M94" s="264">
        <f t="shared" si="14"/>
        <v>942.9276315789474</v>
      </c>
      <c r="N94" s="292">
        <f t="shared" si="15"/>
        <v>12730.5</v>
      </c>
      <c r="O94" s="264">
        <v>5733</v>
      </c>
      <c r="P94" s="264">
        <v>2866.5</v>
      </c>
      <c r="Q94" s="264">
        <f t="shared" si="16"/>
        <v>2751.84</v>
      </c>
      <c r="R94" s="265">
        <f t="shared" si="11"/>
        <v>91068.927631578947</v>
      </c>
      <c r="S94" s="281">
        <f t="shared" si="12"/>
        <v>93820.767631578943</v>
      </c>
      <c r="T94" s="289" t="s">
        <v>1125</v>
      </c>
    </row>
    <row r="95" spans="1:20" s="266" customFormat="1" ht="27.75" customHeight="1" x14ac:dyDescent="0.25">
      <c r="A95" s="289">
        <v>85</v>
      </c>
      <c r="B95" s="261" t="s">
        <v>1128</v>
      </c>
      <c r="C95" s="262"/>
      <c r="D95" s="397" t="s">
        <v>1124</v>
      </c>
      <c r="E95" s="397"/>
      <c r="F95" s="289"/>
      <c r="G95" s="273">
        <v>1</v>
      </c>
      <c r="H95" s="290">
        <v>12</v>
      </c>
      <c r="I95" s="263">
        <f t="shared" si="10"/>
        <v>5733</v>
      </c>
      <c r="J95" s="263">
        <v>2866.5</v>
      </c>
      <c r="K95" s="264">
        <f t="shared" si="13"/>
        <v>68796</v>
      </c>
      <c r="L95" s="264">
        <v>0</v>
      </c>
      <c r="M95" s="264">
        <f t="shared" si="14"/>
        <v>942.9276315789474</v>
      </c>
      <c r="N95" s="292">
        <f t="shared" si="15"/>
        <v>12730.5</v>
      </c>
      <c r="O95" s="264">
        <v>5733</v>
      </c>
      <c r="P95" s="264">
        <v>2866.5</v>
      </c>
      <c r="Q95" s="264">
        <f t="shared" si="16"/>
        <v>2751.84</v>
      </c>
      <c r="R95" s="265">
        <f t="shared" si="11"/>
        <v>91068.927631578947</v>
      </c>
      <c r="S95" s="281">
        <f t="shared" si="12"/>
        <v>93820.767631578943</v>
      </c>
      <c r="T95" s="289" t="s">
        <v>1125</v>
      </c>
    </row>
    <row r="96" spans="1:20" s="266" customFormat="1" ht="28.5" customHeight="1" x14ac:dyDescent="0.25">
      <c r="A96" s="289">
        <v>86</v>
      </c>
      <c r="B96" s="261" t="s">
        <v>1129</v>
      </c>
      <c r="C96" s="262"/>
      <c r="D96" s="397" t="s">
        <v>1124</v>
      </c>
      <c r="E96" s="397"/>
      <c r="F96" s="289"/>
      <c r="G96" s="273">
        <v>1</v>
      </c>
      <c r="H96" s="290">
        <v>12</v>
      </c>
      <c r="I96" s="263">
        <f t="shared" si="10"/>
        <v>5733</v>
      </c>
      <c r="J96" s="263">
        <v>2866.5</v>
      </c>
      <c r="K96" s="264">
        <f t="shared" si="13"/>
        <v>68796</v>
      </c>
      <c r="L96" s="264">
        <v>0</v>
      </c>
      <c r="M96" s="264">
        <f t="shared" si="14"/>
        <v>942.9276315789474</v>
      </c>
      <c r="N96" s="292">
        <f t="shared" si="15"/>
        <v>12730.5</v>
      </c>
      <c r="O96" s="264">
        <v>5733</v>
      </c>
      <c r="P96" s="264">
        <v>2866.5</v>
      </c>
      <c r="Q96" s="264">
        <f t="shared" si="16"/>
        <v>2751.84</v>
      </c>
      <c r="R96" s="265">
        <f t="shared" si="11"/>
        <v>91068.927631578947</v>
      </c>
      <c r="S96" s="281">
        <f t="shared" si="12"/>
        <v>93820.767631578943</v>
      </c>
      <c r="T96" s="289" t="s">
        <v>1125</v>
      </c>
    </row>
    <row r="97" spans="1:20" s="266" customFormat="1" ht="28.5" customHeight="1" x14ac:dyDescent="0.25">
      <c r="A97" s="289">
        <v>87</v>
      </c>
      <c r="B97" s="261" t="s">
        <v>1129</v>
      </c>
      <c r="C97" s="262"/>
      <c r="D97" s="397" t="s">
        <v>1124</v>
      </c>
      <c r="E97" s="397"/>
      <c r="F97" s="289"/>
      <c r="G97" s="273">
        <v>1</v>
      </c>
      <c r="H97" s="290">
        <v>12</v>
      </c>
      <c r="I97" s="263">
        <f t="shared" si="10"/>
        <v>5733</v>
      </c>
      <c r="J97" s="263">
        <v>2866.5</v>
      </c>
      <c r="K97" s="264">
        <f t="shared" si="13"/>
        <v>68796</v>
      </c>
      <c r="L97" s="264">
        <v>0</v>
      </c>
      <c r="M97" s="264">
        <f t="shared" si="14"/>
        <v>942.9276315789474</v>
      </c>
      <c r="N97" s="292">
        <f t="shared" si="15"/>
        <v>12730.5</v>
      </c>
      <c r="O97" s="264">
        <v>5733</v>
      </c>
      <c r="P97" s="264">
        <v>2866.5</v>
      </c>
      <c r="Q97" s="264">
        <f t="shared" si="16"/>
        <v>2751.84</v>
      </c>
      <c r="R97" s="265">
        <f t="shared" si="11"/>
        <v>91068.927631578947</v>
      </c>
      <c r="S97" s="281">
        <f t="shared" si="12"/>
        <v>93820.767631578943</v>
      </c>
      <c r="T97" s="289" t="s">
        <v>1125</v>
      </c>
    </row>
    <row r="98" spans="1:20" s="266" customFormat="1" ht="28.5" customHeight="1" x14ac:dyDescent="0.25">
      <c r="A98" s="289">
        <v>88</v>
      </c>
      <c r="B98" s="261" t="s">
        <v>1129</v>
      </c>
      <c r="C98" s="262"/>
      <c r="D98" s="397" t="s">
        <v>1124</v>
      </c>
      <c r="E98" s="397"/>
      <c r="F98" s="289"/>
      <c r="G98" s="273">
        <v>1</v>
      </c>
      <c r="H98" s="290">
        <v>12</v>
      </c>
      <c r="I98" s="263">
        <f t="shared" si="10"/>
        <v>5733</v>
      </c>
      <c r="J98" s="263">
        <v>2866.5</v>
      </c>
      <c r="K98" s="264">
        <f t="shared" si="13"/>
        <v>68796</v>
      </c>
      <c r="L98" s="264">
        <v>0</v>
      </c>
      <c r="M98" s="264">
        <f t="shared" si="14"/>
        <v>942.9276315789474</v>
      </c>
      <c r="N98" s="292">
        <f t="shared" si="15"/>
        <v>12730.5</v>
      </c>
      <c r="O98" s="264">
        <v>5733</v>
      </c>
      <c r="P98" s="264">
        <v>2866.5</v>
      </c>
      <c r="Q98" s="264">
        <f t="shared" si="16"/>
        <v>2751.84</v>
      </c>
      <c r="R98" s="265">
        <f t="shared" si="11"/>
        <v>91068.927631578947</v>
      </c>
      <c r="S98" s="281">
        <f t="shared" si="12"/>
        <v>93820.767631578943</v>
      </c>
      <c r="T98" s="289" t="s">
        <v>1125</v>
      </c>
    </row>
    <row r="99" spans="1:20" s="266" customFormat="1" ht="30.75" customHeight="1" x14ac:dyDescent="0.25">
      <c r="A99" s="289">
        <v>89</v>
      </c>
      <c r="B99" s="261" t="s">
        <v>1130</v>
      </c>
      <c r="C99" s="262"/>
      <c r="D99" s="397" t="s">
        <v>1106</v>
      </c>
      <c r="E99" s="397"/>
      <c r="F99" s="289"/>
      <c r="G99" s="290">
        <v>1</v>
      </c>
      <c r="H99" s="290">
        <v>12</v>
      </c>
      <c r="I99" s="263">
        <f t="shared" si="10"/>
        <v>13867.8</v>
      </c>
      <c r="J99" s="263">
        <v>6933.9</v>
      </c>
      <c r="K99" s="264">
        <f t="shared" si="13"/>
        <v>166413.59999999998</v>
      </c>
      <c r="L99" s="264">
        <v>0</v>
      </c>
      <c r="M99" s="264">
        <f t="shared" si="14"/>
        <v>2280.8881578947367</v>
      </c>
      <c r="N99" s="292">
        <f t="shared" si="15"/>
        <v>30792.15</v>
      </c>
      <c r="O99" s="264">
        <v>0</v>
      </c>
      <c r="P99" s="264">
        <v>0</v>
      </c>
      <c r="Q99" s="264">
        <f t="shared" si="16"/>
        <v>6656.5439999999999</v>
      </c>
      <c r="R99" s="265">
        <f t="shared" si="11"/>
        <v>199486.63815789472</v>
      </c>
      <c r="S99" s="281">
        <f t="shared" si="12"/>
        <v>206143.18215789471</v>
      </c>
      <c r="T99" s="289" t="s">
        <v>1067</v>
      </c>
    </row>
    <row r="100" spans="1:20" s="266" customFormat="1" ht="29.25" customHeight="1" x14ac:dyDescent="0.25">
      <c r="A100" s="289">
        <v>90</v>
      </c>
      <c r="B100" s="261" t="s">
        <v>1062</v>
      </c>
      <c r="C100" s="262"/>
      <c r="D100" s="397" t="s">
        <v>1106</v>
      </c>
      <c r="E100" s="397"/>
      <c r="F100" s="289"/>
      <c r="G100" s="290">
        <v>1</v>
      </c>
      <c r="H100" s="290">
        <v>12</v>
      </c>
      <c r="I100" s="263">
        <f t="shared" si="10"/>
        <v>5733</v>
      </c>
      <c r="J100" s="263">
        <v>2866.5</v>
      </c>
      <c r="K100" s="264">
        <f t="shared" si="13"/>
        <v>68796</v>
      </c>
      <c r="L100" s="264">
        <v>0</v>
      </c>
      <c r="M100" s="264">
        <f t="shared" si="14"/>
        <v>942.9276315789474</v>
      </c>
      <c r="N100" s="292">
        <f t="shared" si="15"/>
        <v>12730.5</v>
      </c>
      <c r="O100" s="264">
        <v>0</v>
      </c>
      <c r="P100" s="264">
        <v>2866.5</v>
      </c>
      <c r="Q100" s="264">
        <f t="shared" si="16"/>
        <v>2751.84</v>
      </c>
      <c r="R100" s="265">
        <f t="shared" si="11"/>
        <v>85335.927631578947</v>
      </c>
      <c r="S100" s="281">
        <f t="shared" si="12"/>
        <v>88087.767631578943</v>
      </c>
      <c r="T100" s="289" t="s">
        <v>1067</v>
      </c>
    </row>
    <row r="101" spans="1:20" s="266" customFormat="1" ht="30" customHeight="1" x14ac:dyDescent="0.25">
      <c r="A101" s="289">
        <v>91</v>
      </c>
      <c r="B101" s="261" t="s">
        <v>1131</v>
      </c>
      <c r="C101" s="262"/>
      <c r="D101" s="397" t="s">
        <v>1106</v>
      </c>
      <c r="E101" s="397"/>
      <c r="F101" s="289"/>
      <c r="G101" s="290">
        <v>1</v>
      </c>
      <c r="H101" s="290">
        <v>12</v>
      </c>
      <c r="I101" s="263">
        <f t="shared" si="10"/>
        <v>7108.48</v>
      </c>
      <c r="J101" s="263">
        <v>3554.24</v>
      </c>
      <c r="K101" s="264">
        <f t="shared" si="13"/>
        <v>85301.759999999995</v>
      </c>
      <c r="L101" s="264">
        <v>0</v>
      </c>
      <c r="M101" s="264">
        <f t="shared" si="14"/>
        <v>1169.1578947368421</v>
      </c>
      <c r="N101" s="292">
        <f t="shared" si="15"/>
        <v>15784.2</v>
      </c>
      <c r="O101" s="264">
        <v>0</v>
      </c>
      <c r="P101" s="264">
        <v>3554.24</v>
      </c>
      <c r="Q101" s="264">
        <f t="shared" si="16"/>
        <v>3412.0704000000001</v>
      </c>
      <c r="R101" s="265">
        <f t="shared" si="11"/>
        <v>105809.35789473684</v>
      </c>
      <c r="S101" s="281">
        <f t="shared" si="12"/>
        <v>109221.42829473683</v>
      </c>
      <c r="T101" s="289" t="s">
        <v>1067</v>
      </c>
    </row>
    <row r="102" spans="1:20" s="266" customFormat="1" ht="30" customHeight="1" x14ac:dyDescent="0.25">
      <c r="A102" s="289">
        <v>92</v>
      </c>
      <c r="B102" s="261" t="s">
        <v>1132</v>
      </c>
      <c r="C102" s="262"/>
      <c r="D102" s="397" t="s">
        <v>1106</v>
      </c>
      <c r="E102" s="397"/>
      <c r="F102" s="289"/>
      <c r="G102" s="290">
        <v>1</v>
      </c>
      <c r="H102" s="290">
        <v>12</v>
      </c>
      <c r="I102" s="263">
        <f t="shared" si="10"/>
        <v>7108.48</v>
      </c>
      <c r="J102" s="263">
        <v>3554.24</v>
      </c>
      <c r="K102" s="264">
        <f t="shared" si="13"/>
        <v>85301.759999999995</v>
      </c>
      <c r="L102" s="264">
        <v>0</v>
      </c>
      <c r="M102" s="264">
        <f t="shared" si="14"/>
        <v>1169.1578947368421</v>
      </c>
      <c r="N102" s="292">
        <f t="shared" si="15"/>
        <v>15784.2</v>
      </c>
      <c r="O102" s="264">
        <v>0</v>
      </c>
      <c r="P102" s="264">
        <v>3554.24</v>
      </c>
      <c r="Q102" s="264">
        <f t="shared" si="16"/>
        <v>3412.0704000000001</v>
      </c>
      <c r="R102" s="265">
        <f t="shared" si="11"/>
        <v>105809.35789473684</v>
      </c>
      <c r="S102" s="281">
        <f t="shared" si="12"/>
        <v>109221.42829473683</v>
      </c>
      <c r="T102" s="289" t="s">
        <v>1067</v>
      </c>
    </row>
    <row r="103" spans="1:20" s="266" customFormat="1" ht="30" customHeight="1" x14ac:dyDescent="0.25">
      <c r="A103" s="289">
        <v>93</v>
      </c>
      <c r="B103" s="261" t="s">
        <v>1133</v>
      </c>
      <c r="C103" s="262"/>
      <c r="D103" s="397" t="s">
        <v>1106</v>
      </c>
      <c r="E103" s="397"/>
      <c r="F103" s="289"/>
      <c r="G103" s="290">
        <v>1</v>
      </c>
      <c r="H103" s="290">
        <v>12</v>
      </c>
      <c r="I103" s="263">
        <f t="shared" si="10"/>
        <v>5974.9</v>
      </c>
      <c r="J103" s="263">
        <v>2987.45</v>
      </c>
      <c r="K103" s="264">
        <f t="shared" si="13"/>
        <v>71698.799999999988</v>
      </c>
      <c r="L103" s="264">
        <v>0</v>
      </c>
      <c r="M103" s="264">
        <f t="shared" si="14"/>
        <v>982.71381578947376</v>
      </c>
      <c r="N103" s="292">
        <f t="shared" si="15"/>
        <v>13267.8</v>
      </c>
      <c r="O103" s="264">
        <v>0</v>
      </c>
      <c r="P103" s="264">
        <v>2987.45</v>
      </c>
      <c r="Q103" s="264">
        <f t="shared" si="16"/>
        <v>2867.9519999999998</v>
      </c>
      <c r="R103" s="265">
        <f t="shared" si="11"/>
        <v>88936.763815789469</v>
      </c>
      <c r="S103" s="281">
        <f t="shared" si="12"/>
        <v>91804.715815789474</v>
      </c>
      <c r="T103" s="289" t="s">
        <v>1067</v>
      </c>
    </row>
    <row r="104" spans="1:20" s="266" customFormat="1" ht="30" customHeight="1" x14ac:dyDescent="0.25">
      <c r="A104" s="289">
        <v>94</v>
      </c>
      <c r="B104" s="261" t="s">
        <v>1133</v>
      </c>
      <c r="C104" s="262"/>
      <c r="D104" s="397" t="s">
        <v>1106</v>
      </c>
      <c r="E104" s="397"/>
      <c r="F104" s="289"/>
      <c r="G104" s="290">
        <v>1</v>
      </c>
      <c r="H104" s="290">
        <v>12</v>
      </c>
      <c r="I104" s="263">
        <f t="shared" si="10"/>
        <v>5974.9</v>
      </c>
      <c r="J104" s="263">
        <v>2987.45</v>
      </c>
      <c r="K104" s="264">
        <f t="shared" si="13"/>
        <v>71698.799999999988</v>
      </c>
      <c r="L104" s="264">
        <v>0</v>
      </c>
      <c r="M104" s="264">
        <f t="shared" si="14"/>
        <v>982.71381578947376</v>
      </c>
      <c r="N104" s="292">
        <f t="shared" si="15"/>
        <v>13267.8</v>
      </c>
      <c r="O104" s="264">
        <v>0</v>
      </c>
      <c r="P104" s="264">
        <v>2987.45</v>
      </c>
      <c r="Q104" s="264">
        <f t="shared" si="16"/>
        <v>2867.9519999999998</v>
      </c>
      <c r="R104" s="265">
        <f t="shared" si="11"/>
        <v>88936.763815789469</v>
      </c>
      <c r="S104" s="281">
        <f t="shared" si="12"/>
        <v>91804.715815789474</v>
      </c>
      <c r="T104" s="289" t="s">
        <v>1067</v>
      </c>
    </row>
    <row r="105" spans="1:20" s="266" customFormat="1" ht="30" customHeight="1" x14ac:dyDescent="0.25">
      <c r="A105" s="289">
        <v>95</v>
      </c>
      <c r="B105" s="261" t="s">
        <v>1133</v>
      </c>
      <c r="C105" s="262"/>
      <c r="D105" s="397" t="s">
        <v>1106</v>
      </c>
      <c r="E105" s="397"/>
      <c r="F105" s="289"/>
      <c r="G105" s="290">
        <v>1</v>
      </c>
      <c r="H105" s="290">
        <v>12</v>
      </c>
      <c r="I105" s="263">
        <f t="shared" si="10"/>
        <v>5974.9</v>
      </c>
      <c r="J105" s="263">
        <v>2987.45</v>
      </c>
      <c r="K105" s="264">
        <f t="shared" si="13"/>
        <v>71698.799999999988</v>
      </c>
      <c r="L105" s="264">
        <v>0</v>
      </c>
      <c r="M105" s="264">
        <f t="shared" si="14"/>
        <v>982.71381578947376</v>
      </c>
      <c r="N105" s="292">
        <f t="shared" si="15"/>
        <v>13267.8</v>
      </c>
      <c r="O105" s="264">
        <v>0</v>
      </c>
      <c r="P105" s="264">
        <v>2987.45</v>
      </c>
      <c r="Q105" s="264">
        <f t="shared" si="16"/>
        <v>2867.9519999999998</v>
      </c>
      <c r="R105" s="265">
        <f t="shared" si="11"/>
        <v>88936.763815789469</v>
      </c>
      <c r="S105" s="281">
        <f t="shared" si="12"/>
        <v>91804.715815789474</v>
      </c>
      <c r="T105" s="289" t="s">
        <v>1067</v>
      </c>
    </row>
    <row r="106" spans="1:20" s="266" customFormat="1" ht="30" customHeight="1" x14ac:dyDescent="0.25">
      <c r="A106" s="289">
        <v>96</v>
      </c>
      <c r="B106" s="261" t="s">
        <v>1134</v>
      </c>
      <c r="C106" s="262"/>
      <c r="D106" s="397" t="s">
        <v>1106</v>
      </c>
      <c r="E106" s="397"/>
      <c r="F106" s="289"/>
      <c r="G106" s="290">
        <v>1</v>
      </c>
      <c r="H106" s="290">
        <v>12</v>
      </c>
      <c r="I106" s="263">
        <f t="shared" si="10"/>
        <v>4000</v>
      </c>
      <c r="J106" s="263">
        <v>2000</v>
      </c>
      <c r="K106" s="264">
        <f t="shared" si="13"/>
        <v>48000</v>
      </c>
      <c r="L106" s="264">
        <v>0</v>
      </c>
      <c r="M106" s="264">
        <f t="shared" si="14"/>
        <v>657.89473684210532</v>
      </c>
      <c r="N106" s="292">
        <f t="shared" si="15"/>
        <v>8881.65</v>
      </c>
      <c r="O106" s="264">
        <v>0</v>
      </c>
      <c r="P106" s="264">
        <v>2000</v>
      </c>
      <c r="Q106" s="264">
        <f t="shared" si="16"/>
        <v>1920</v>
      </c>
      <c r="R106" s="265">
        <f t="shared" si="11"/>
        <v>59539.544736842108</v>
      </c>
      <c r="S106" s="281">
        <f t="shared" si="12"/>
        <v>61459.544736842108</v>
      </c>
      <c r="T106" s="289" t="s">
        <v>1067</v>
      </c>
    </row>
    <row r="107" spans="1:20" s="266" customFormat="1" ht="29.25" customHeight="1" x14ac:dyDescent="0.25">
      <c r="A107" s="289">
        <v>97</v>
      </c>
      <c r="B107" s="261" t="s">
        <v>1135</v>
      </c>
      <c r="C107" s="262"/>
      <c r="D107" s="397" t="s">
        <v>1106</v>
      </c>
      <c r="E107" s="397"/>
      <c r="F107" s="289"/>
      <c r="G107" s="290">
        <v>1</v>
      </c>
      <c r="H107" s="290">
        <v>12</v>
      </c>
      <c r="I107" s="263">
        <f t="shared" ref="I107:I138" si="17">J107*2</f>
        <v>8355</v>
      </c>
      <c r="J107" s="263">
        <v>4177.5</v>
      </c>
      <c r="K107" s="264">
        <f t="shared" si="13"/>
        <v>100260</v>
      </c>
      <c r="L107" s="264">
        <v>0</v>
      </c>
      <c r="M107" s="264">
        <f t="shared" si="14"/>
        <v>1374.1776315789475</v>
      </c>
      <c r="N107" s="292">
        <f t="shared" si="15"/>
        <v>18551.7</v>
      </c>
      <c r="O107" s="264">
        <v>0</v>
      </c>
      <c r="P107" s="264">
        <v>4177.5</v>
      </c>
      <c r="Q107" s="264">
        <f t="shared" si="16"/>
        <v>4010.3999999999996</v>
      </c>
      <c r="R107" s="265">
        <f t="shared" si="11"/>
        <v>124363.37763157894</v>
      </c>
      <c r="S107" s="281">
        <f t="shared" si="12"/>
        <v>128373.77763157894</v>
      </c>
      <c r="T107" s="289" t="s">
        <v>1067</v>
      </c>
    </row>
    <row r="108" spans="1:20" s="266" customFormat="1" ht="29.25" customHeight="1" x14ac:dyDescent="0.25">
      <c r="A108" s="289">
        <v>98</v>
      </c>
      <c r="B108" s="261" t="s">
        <v>1135</v>
      </c>
      <c r="C108" s="262"/>
      <c r="D108" s="397" t="s">
        <v>1106</v>
      </c>
      <c r="E108" s="397"/>
      <c r="F108" s="289"/>
      <c r="G108" s="290">
        <v>1</v>
      </c>
      <c r="H108" s="290">
        <v>12</v>
      </c>
      <c r="I108" s="263">
        <f t="shared" si="17"/>
        <v>8355</v>
      </c>
      <c r="J108" s="263">
        <v>4177.5</v>
      </c>
      <c r="K108" s="264">
        <f t="shared" si="13"/>
        <v>100260</v>
      </c>
      <c r="L108" s="264"/>
      <c r="M108" s="264">
        <f t="shared" si="14"/>
        <v>1374.1776315789475</v>
      </c>
      <c r="N108" s="292">
        <f t="shared" si="15"/>
        <v>18551.7</v>
      </c>
      <c r="O108" s="264">
        <v>0</v>
      </c>
      <c r="P108" s="264">
        <v>4177.5</v>
      </c>
      <c r="Q108" s="264">
        <f t="shared" si="16"/>
        <v>4010.3999999999996</v>
      </c>
      <c r="R108" s="265">
        <f t="shared" si="11"/>
        <v>124363.37763157894</v>
      </c>
      <c r="S108" s="281">
        <f t="shared" si="12"/>
        <v>128373.77763157894</v>
      </c>
      <c r="T108" s="289" t="s">
        <v>1067</v>
      </c>
    </row>
    <row r="109" spans="1:20" s="266" customFormat="1" ht="29.25" customHeight="1" x14ac:dyDescent="0.25">
      <c r="A109" s="289">
        <v>99</v>
      </c>
      <c r="B109" s="261" t="s">
        <v>1136</v>
      </c>
      <c r="C109" s="262"/>
      <c r="D109" s="397" t="s">
        <v>1106</v>
      </c>
      <c r="E109" s="397"/>
      <c r="F109" s="289"/>
      <c r="G109" s="290">
        <v>1</v>
      </c>
      <c r="H109" s="290">
        <v>12</v>
      </c>
      <c r="I109" s="263">
        <f t="shared" si="17"/>
        <v>6783</v>
      </c>
      <c r="J109" s="263">
        <v>3391.5</v>
      </c>
      <c r="K109" s="264">
        <f t="shared" si="13"/>
        <v>81396</v>
      </c>
      <c r="L109" s="264"/>
      <c r="M109" s="264">
        <f t="shared" si="14"/>
        <v>1115.625</v>
      </c>
      <c r="N109" s="292">
        <f t="shared" si="15"/>
        <v>15061.95</v>
      </c>
      <c r="O109" s="264">
        <v>0</v>
      </c>
      <c r="P109" s="264">
        <v>3391.5</v>
      </c>
      <c r="Q109" s="264">
        <f t="shared" si="16"/>
        <v>3255.84</v>
      </c>
      <c r="R109" s="265">
        <f t="shared" si="11"/>
        <v>100965.075</v>
      </c>
      <c r="S109" s="281">
        <f t="shared" si="12"/>
        <v>104220.91499999999</v>
      </c>
      <c r="T109" s="289" t="s">
        <v>1067</v>
      </c>
    </row>
    <row r="110" spans="1:20" s="266" customFormat="1" ht="29.25" customHeight="1" x14ac:dyDescent="0.25">
      <c r="A110" s="289">
        <v>100</v>
      </c>
      <c r="B110" s="261" t="s">
        <v>1137</v>
      </c>
      <c r="C110" s="262"/>
      <c r="D110" s="397" t="s">
        <v>1106</v>
      </c>
      <c r="E110" s="397"/>
      <c r="F110" s="289"/>
      <c r="G110" s="290">
        <v>1</v>
      </c>
      <c r="H110" s="290">
        <v>12</v>
      </c>
      <c r="I110" s="263">
        <f t="shared" si="17"/>
        <v>5974.9</v>
      </c>
      <c r="J110" s="263">
        <v>2987.45</v>
      </c>
      <c r="K110" s="264">
        <f t="shared" si="13"/>
        <v>71698.799999999988</v>
      </c>
      <c r="L110" s="264">
        <v>0</v>
      </c>
      <c r="M110" s="264">
        <f t="shared" si="14"/>
        <v>982.71381578947376</v>
      </c>
      <c r="N110" s="292">
        <f t="shared" si="15"/>
        <v>13267.8</v>
      </c>
      <c r="O110" s="264">
        <v>0</v>
      </c>
      <c r="P110" s="264">
        <v>2987.45</v>
      </c>
      <c r="Q110" s="264">
        <f t="shared" si="16"/>
        <v>2867.9519999999998</v>
      </c>
      <c r="R110" s="265">
        <f t="shared" si="11"/>
        <v>88936.763815789469</v>
      </c>
      <c r="S110" s="281">
        <f t="shared" si="12"/>
        <v>91804.715815789474</v>
      </c>
      <c r="T110" s="289" t="s">
        <v>1067</v>
      </c>
    </row>
    <row r="111" spans="1:20" s="266" customFormat="1" ht="29.25" customHeight="1" x14ac:dyDescent="0.25">
      <c r="A111" s="289">
        <v>101</v>
      </c>
      <c r="B111" s="261" t="s">
        <v>1137</v>
      </c>
      <c r="C111" s="262"/>
      <c r="D111" s="397" t="s">
        <v>1106</v>
      </c>
      <c r="E111" s="397"/>
      <c r="F111" s="289"/>
      <c r="G111" s="290">
        <v>1</v>
      </c>
      <c r="H111" s="290">
        <v>12</v>
      </c>
      <c r="I111" s="263">
        <f t="shared" si="17"/>
        <v>5974.9</v>
      </c>
      <c r="J111" s="263">
        <v>2987.45</v>
      </c>
      <c r="K111" s="264">
        <f t="shared" si="13"/>
        <v>71698.799999999988</v>
      </c>
      <c r="L111" s="264">
        <v>0</v>
      </c>
      <c r="M111" s="264">
        <f t="shared" si="14"/>
        <v>982.71381578947376</v>
      </c>
      <c r="N111" s="292">
        <f t="shared" si="15"/>
        <v>13267.8</v>
      </c>
      <c r="O111" s="264">
        <v>0</v>
      </c>
      <c r="P111" s="264">
        <v>2987.45</v>
      </c>
      <c r="Q111" s="264">
        <f t="shared" si="16"/>
        <v>2867.9519999999998</v>
      </c>
      <c r="R111" s="265">
        <f t="shared" si="11"/>
        <v>88936.763815789469</v>
      </c>
      <c r="S111" s="281">
        <f t="shared" si="12"/>
        <v>91804.715815789474</v>
      </c>
      <c r="T111" s="289" t="s">
        <v>1067</v>
      </c>
    </row>
    <row r="112" spans="1:20" s="266" customFormat="1" ht="29.25" customHeight="1" x14ac:dyDescent="0.25">
      <c r="A112" s="289">
        <v>102</v>
      </c>
      <c r="B112" s="261" t="s">
        <v>1138</v>
      </c>
      <c r="C112" s="262"/>
      <c r="D112" s="397" t="s">
        <v>1106</v>
      </c>
      <c r="E112" s="397"/>
      <c r="F112" s="289"/>
      <c r="G112" s="290">
        <v>1</v>
      </c>
      <c r="H112" s="290">
        <v>12</v>
      </c>
      <c r="I112" s="263">
        <f t="shared" si="17"/>
        <v>4000</v>
      </c>
      <c r="J112" s="263">
        <v>2000</v>
      </c>
      <c r="K112" s="264">
        <f t="shared" si="13"/>
        <v>48000</v>
      </c>
      <c r="L112" s="264">
        <v>0</v>
      </c>
      <c r="M112" s="264">
        <f t="shared" si="14"/>
        <v>657.89473684210532</v>
      </c>
      <c r="N112" s="292">
        <f t="shared" si="15"/>
        <v>8881.65</v>
      </c>
      <c r="O112" s="264">
        <v>0</v>
      </c>
      <c r="P112" s="264">
        <v>2000</v>
      </c>
      <c r="Q112" s="264">
        <f t="shared" si="16"/>
        <v>1920</v>
      </c>
      <c r="R112" s="265">
        <f t="shared" si="11"/>
        <v>59539.544736842108</v>
      </c>
      <c r="S112" s="281">
        <f t="shared" si="12"/>
        <v>61459.544736842108</v>
      </c>
      <c r="T112" s="289" t="s">
        <v>1067</v>
      </c>
    </row>
    <row r="113" spans="1:20" s="266" customFormat="1" ht="29.25" customHeight="1" x14ac:dyDescent="0.25">
      <c r="A113" s="289">
        <v>103</v>
      </c>
      <c r="B113" s="261" t="s">
        <v>1139</v>
      </c>
      <c r="C113" s="262"/>
      <c r="D113" s="397" t="s">
        <v>1106</v>
      </c>
      <c r="E113" s="397"/>
      <c r="F113" s="289"/>
      <c r="G113" s="290">
        <v>1</v>
      </c>
      <c r="H113" s="290">
        <v>12</v>
      </c>
      <c r="I113" s="263">
        <f t="shared" si="17"/>
        <v>5504</v>
      </c>
      <c r="J113" s="263">
        <v>2752</v>
      </c>
      <c r="K113" s="264">
        <f t="shared" si="13"/>
        <v>66048</v>
      </c>
      <c r="L113" s="264">
        <v>0</v>
      </c>
      <c r="M113" s="264">
        <f t="shared" si="14"/>
        <v>905.26315789473688</v>
      </c>
      <c r="N113" s="292">
        <f t="shared" si="15"/>
        <v>12221.55</v>
      </c>
      <c r="O113" s="264">
        <v>0</v>
      </c>
      <c r="P113" s="264">
        <v>2752</v>
      </c>
      <c r="Q113" s="264">
        <f t="shared" si="16"/>
        <v>2641.92</v>
      </c>
      <c r="R113" s="265">
        <f t="shared" si="11"/>
        <v>81926.813157894736</v>
      </c>
      <c r="S113" s="281">
        <f t="shared" si="12"/>
        <v>84568.733157894734</v>
      </c>
      <c r="T113" s="289" t="s">
        <v>1067</v>
      </c>
    </row>
    <row r="114" spans="1:20" s="266" customFormat="1" ht="30.75" customHeight="1" x14ac:dyDescent="0.25">
      <c r="A114" s="289">
        <v>104</v>
      </c>
      <c r="B114" s="261" t="s">
        <v>1140</v>
      </c>
      <c r="C114" s="262"/>
      <c r="D114" s="397" t="s">
        <v>1106</v>
      </c>
      <c r="E114" s="397"/>
      <c r="F114" s="289"/>
      <c r="G114" s="290">
        <v>1</v>
      </c>
      <c r="H114" s="290">
        <v>12</v>
      </c>
      <c r="I114" s="263">
        <f t="shared" si="17"/>
        <v>5504</v>
      </c>
      <c r="J114" s="263">
        <v>2752</v>
      </c>
      <c r="K114" s="264">
        <f t="shared" si="13"/>
        <v>66048</v>
      </c>
      <c r="L114" s="264">
        <v>0</v>
      </c>
      <c r="M114" s="264">
        <f t="shared" si="14"/>
        <v>905.26315789473688</v>
      </c>
      <c r="N114" s="292">
        <f t="shared" si="15"/>
        <v>12221.55</v>
      </c>
      <c r="O114" s="264">
        <v>0</v>
      </c>
      <c r="P114" s="264">
        <v>2752</v>
      </c>
      <c r="Q114" s="264">
        <f t="shared" si="16"/>
        <v>2641.92</v>
      </c>
      <c r="R114" s="265">
        <f t="shared" si="11"/>
        <v>81926.813157894736</v>
      </c>
      <c r="S114" s="281">
        <f t="shared" si="12"/>
        <v>84568.733157894734</v>
      </c>
      <c r="T114" s="289" t="s">
        <v>1067</v>
      </c>
    </row>
    <row r="115" spans="1:20" s="266" customFormat="1" ht="30.75" customHeight="1" x14ac:dyDescent="0.25">
      <c r="A115" s="289">
        <v>105</v>
      </c>
      <c r="B115" s="261" t="s">
        <v>1140</v>
      </c>
      <c r="C115" s="262"/>
      <c r="D115" s="397" t="s">
        <v>1106</v>
      </c>
      <c r="E115" s="397"/>
      <c r="F115" s="289"/>
      <c r="G115" s="290">
        <v>1</v>
      </c>
      <c r="H115" s="290">
        <v>12</v>
      </c>
      <c r="I115" s="263">
        <f t="shared" si="17"/>
        <v>5504</v>
      </c>
      <c r="J115" s="263">
        <v>2752</v>
      </c>
      <c r="K115" s="264">
        <f t="shared" si="13"/>
        <v>66048</v>
      </c>
      <c r="L115" s="264">
        <v>0</v>
      </c>
      <c r="M115" s="264">
        <f t="shared" si="14"/>
        <v>905.26315789473688</v>
      </c>
      <c r="N115" s="292">
        <f t="shared" si="15"/>
        <v>12221.55</v>
      </c>
      <c r="O115" s="264">
        <v>0</v>
      </c>
      <c r="P115" s="264">
        <v>2752</v>
      </c>
      <c r="Q115" s="264">
        <f t="shared" si="16"/>
        <v>2641.92</v>
      </c>
      <c r="R115" s="265">
        <f t="shared" si="11"/>
        <v>81926.813157894736</v>
      </c>
      <c r="S115" s="281">
        <f t="shared" si="12"/>
        <v>84568.733157894734</v>
      </c>
      <c r="T115" s="289" t="s">
        <v>1067</v>
      </c>
    </row>
    <row r="116" spans="1:20" s="266" customFormat="1" ht="30.75" customHeight="1" x14ac:dyDescent="0.25">
      <c r="A116" s="289">
        <v>106</v>
      </c>
      <c r="B116" s="261" t="s">
        <v>1141</v>
      </c>
      <c r="C116" s="262"/>
      <c r="D116" s="397" t="s">
        <v>1106</v>
      </c>
      <c r="E116" s="397"/>
      <c r="F116" s="289"/>
      <c r="G116" s="290">
        <v>1</v>
      </c>
      <c r="H116" s="290">
        <v>12</v>
      </c>
      <c r="I116" s="263">
        <f t="shared" si="17"/>
        <v>7108.48</v>
      </c>
      <c r="J116" s="263">
        <v>3554.24</v>
      </c>
      <c r="K116" s="264">
        <f t="shared" si="13"/>
        <v>85301.759999999995</v>
      </c>
      <c r="L116" s="264">
        <v>0</v>
      </c>
      <c r="M116" s="264">
        <f t="shared" si="14"/>
        <v>1169.1578947368421</v>
      </c>
      <c r="N116" s="292">
        <f t="shared" si="15"/>
        <v>15784.2</v>
      </c>
      <c r="O116" s="264">
        <v>0</v>
      </c>
      <c r="P116" s="264">
        <v>3554.24</v>
      </c>
      <c r="Q116" s="264">
        <f t="shared" si="16"/>
        <v>3412.0704000000001</v>
      </c>
      <c r="R116" s="265">
        <f t="shared" si="11"/>
        <v>105809.35789473684</v>
      </c>
      <c r="S116" s="281">
        <f t="shared" si="12"/>
        <v>109221.42829473683</v>
      </c>
      <c r="T116" s="289" t="s">
        <v>1067</v>
      </c>
    </row>
    <row r="117" spans="1:20" s="266" customFormat="1" ht="30" customHeight="1" x14ac:dyDescent="0.25">
      <c r="A117" s="289">
        <v>107</v>
      </c>
      <c r="B117" s="261" t="s">
        <v>1142</v>
      </c>
      <c r="C117" s="262"/>
      <c r="D117" s="397" t="s">
        <v>1106</v>
      </c>
      <c r="E117" s="397"/>
      <c r="F117" s="289"/>
      <c r="G117" s="290">
        <v>1</v>
      </c>
      <c r="H117" s="290">
        <v>12</v>
      </c>
      <c r="I117" s="263">
        <f t="shared" si="17"/>
        <v>6192</v>
      </c>
      <c r="J117" s="263">
        <v>3096</v>
      </c>
      <c r="K117" s="264">
        <f t="shared" si="13"/>
        <v>74304</v>
      </c>
      <c r="L117" s="264">
        <v>0</v>
      </c>
      <c r="M117" s="264">
        <f t="shared" si="14"/>
        <v>1018.4210526315791</v>
      </c>
      <c r="N117" s="292">
        <f t="shared" si="15"/>
        <v>13749.75</v>
      </c>
      <c r="O117" s="264">
        <v>0</v>
      </c>
      <c r="P117" s="264">
        <v>3096</v>
      </c>
      <c r="Q117" s="264">
        <f t="shared" si="16"/>
        <v>2972.16</v>
      </c>
      <c r="R117" s="265">
        <f t="shared" si="11"/>
        <v>92168.171052631573</v>
      </c>
      <c r="S117" s="281">
        <f t="shared" si="12"/>
        <v>95140.331052631576</v>
      </c>
      <c r="T117" s="289" t="s">
        <v>1067</v>
      </c>
    </row>
    <row r="118" spans="1:20" s="266" customFormat="1" ht="30" customHeight="1" x14ac:dyDescent="0.25">
      <c r="A118" s="289">
        <v>108</v>
      </c>
      <c r="B118" s="261" t="s">
        <v>1143</v>
      </c>
      <c r="C118" s="262"/>
      <c r="D118" s="397" t="s">
        <v>1106</v>
      </c>
      <c r="E118" s="397"/>
      <c r="F118" s="289"/>
      <c r="G118" s="290">
        <v>1</v>
      </c>
      <c r="H118" s="290">
        <v>12</v>
      </c>
      <c r="I118" s="263">
        <f t="shared" si="17"/>
        <v>5733</v>
      </c>
      <c r="J118" s="263">
        <v>2866.5</v>
      </c>
      <c r="K118" s="264">
        <f t="shared" si="13"/>
        <v>68796</v>
      </c>
      <c r="L118" s="264">
        <v>0</v>
      </c>
      <c r="M118" s="264">
        <f t="shared" si="14"/>
        <v>942.9276315789474</v>
      </c>
      <c r="N118" s="292">
        <f t="shared" si="15"/>
        <v>12730.5</v>
      </c>
      <c r="O118" s="264">
        <v>0</v>
      </c>
      <c r="P118" s="264">
        <v>2866.5</v>
      </c>
      <c r="Q118" s="264">
        <f t="shared" si="16"/>
        <v>2751.84</v>
      </c>
      <c r="R118" s="265">
        <f t="shared" si="11"/>
        <v>85335.927631578947</v>
      </c>
      <c r="S118" s="281">
        <f t="shared" si="12"/>
        <v>88087.767631578943</v>
      </c>
      <c r="T118" s="289" t="s">
        <v>1067</v>
      </c>
    </row>
    <row r="119" spans="1:20" s="266" customFormat="1" ht="30" customHeight="1" x14ac:dyDescent="0.25">
      <c r="A119" s="289">
        <v>109</v>
      </c>
      <c r="B119" s="261" t="s">
        <v>1143</v>
      </c>
      <c r="C119" s="262"/>
      <c r="D119" s="397" t="s">
        <v>1106</v>
      </c>
      <c r="E119" s="397"/>
      <c r="F119" s="289"/>
      <c r="G119" s="290">
        <v>1</v>
      </c>
      <c r="H119" s="290">
        <v>12</v>
      </c>
      <c r="I119" s="263">
        <f t="shared" si="17"/>
        <v>5733</v>
      </c>
      <c r="J119" s="263">
        <v>2866.5</v>
      </c>
      <c r="K119" s="264">
        <f t="shared" si="13"/>
        <v>68796</v>
      </c>
      <c r="L119" s="264">
        <v>0</v>
      </c>
      <c r="M119" s="264">
        <f t="shared" si="14"/>
        <v>942.9276315789474</v>
      </c>
      <c r="N119" s="292">
        <f t="shared" si="15"/>
        <v>12730.5</v>
      </c>
      <c r="O119" s="264">
        <v>0</v>
      </c>
      <c r="P119" s="264">
        <v>2866.5</v>
      </c>
      <c r="Q119" s="264">
        <f t="shared" si="16"/>
        <v>2751.84</v>
      </c>
      <c r="R119" s="265">
        <f t="shared" si="11"/>
        <v>85335.927631578947</v>
      </c>
      <c r="S119" s="281">
        <f t="shared" si="12"/>
        <v>88087.767631578943</v>
      </c>
      <c r="T119" s="289" t="s">
        <v>1067</v>
      </c>
    </row>
    <row r="120" spans="1:20" s="266" customFormat="1" ht="29.25" customHeight="1" x14ac:dyDescent="0.25">
      <c r="A120" s="289">
        <v>110</v>
      </c>
      <c r="B120" s="261" t="s">
        <v>1144</v>
      </c>
      <c r="C120" s="262"/>
      <c r="D120" s="397" t="s">
        <v>1106</v>
      </c>
      <c r="E120" s="397"/>
      <c r="F120" s="289"/>
      <c r="G120" s="290">
        <v>1</v>
      </c>
      <c r="H120" s="290">
        <v>12</v>
      </c>
      <c r="I120" s="263">
        <f t="shared" si="17"/>
        <v>5974.9</v>
      </c>
      <c r="J120" s="263">
        <v>2987.45</v>
      </c>
      <c r="K120" s="264">
        <f>H120*I120</f>
        <v>71698.799999999988</v>
      </c>
      <c r="L120" s="264">
        <v>0</v>
      </c>
      <c r="M120" s="264">
        <f t="shared" si="14"/>
        <v>982.71381578947376</v>
      </c>
      <c r="N120" s="292">
        <f t="shared" si="15"/>
        <v>13267.8</v>
      </c>
      <c r="O120" s="264">
        <v>0</v>
      </c>
      <c r="P120" s="264">
        <v>2987.45</v>
      </c>
      <c r="Q120" s="264">
        <f t="shared" si="16"/>
        <v>2867.9519999999998</v>
      </c>
      <c r="R120" s="265">
        <f t="shared" si="11"/>
        <v>88936.763815789469</v>
      </c>
      <c r="S120" s="281">
        <f t="shared" si="12"/>
        <v>91804.715815789474</v>
      </c>
      <c r="T120" s="289" t="s">
        <v>1067</v>
      </c>
    </row>
    <row r="121" spans="1:20" s="266" customFormat="1" ht="29.25" customHeight="1" x14ac:dyDescent="0.25">
      <c r="A121" s="289">
        <v>111</v>
      </c>
      <c r="B121" s="261" t="s">
        <v>1144</v>
      </c>
      <c r="C121" s="262"/>
      <c r="D121" s="397" t="s">
        <v>1106</v>
      </c>
      <c r="E121" s="397"/>
      <c r="F121" s="289"/>
      <c r="G121" s="290">
        <v>1</v>
      </c>
      <c r="H121" s="290">
        <v>12</v>
      </c>
      <c r="I121" s="263">
        <f t="shared" si="17"/>
        <v>5504</v>
      </c>
      <c r="J121" s="263">
        <v>2752</v>
      </c>
      <c r="K121" s="264">
        <f t="shared" si="13"/>
        <v>66048</v>
      </c>
      <c r="L121" s="264">
        <v>0</v>
      </c>
      <c r="M121" s="264">
        <f t="shared" si="14"/>
        <v>905.26315789473688</v>
      </c>
      <c r="N121" s="292">
        <f t="shared" si="15"/>
        <v>12221.55</v>
      </c>
      <c r="O121" s="264">
        <v>0</v>
      </c>
      <c r="P121" s="264">
        <v>2752</v>
      </c>
      <c r="Q121" s="264">
        <f t="shared" si="16"/>
        <v>2641.92</v>
      </c>
      <c r="R121" s="265">
        <f t="shared" si="11"/>
        <v>81926.813157894736</v>
      </c>
      <c r="S121" s="281">
        <f t="shared" si="12"/>
        <v>84568.733157894734</v>
      </c>
      <c r="T121" s="289" t="s">
        <v>1067</v>
      </c>
    </row>
    <row r="122" spans="1:20" s="266" customFormat="1" ht="29.25" customHeight="1" x14ac:dyDescent="0.25">
      <c r="A122" s="289">
        <v>112</v>
      </c>
      <c r="B122" s="261" t="s">
        <v>1144</v>
      </c>
      <c r="C122" s="262"/>
      <c r="D122" s="397" t="s">
        <v>1106</v>
      </c>
      <c r="E122" s="397"/>
      <c r="F122" s="289"/>
      <c r="G122" s="290">
        <v>1</v>
      </c>
      <c r="H122" s="290">
        <v>12</v>
      </c>
      <c r="I122" s="263">
        <f t="shared" si="17"/>
        <v>5504</v>
      </c>
      <c r="J122" s="263">
        <v>2752</v>
      </c>
      <c r="K122" s="264">
        <f t="shared" si="13"/>
        <v>66048</v>
      </c>
      <c r="L122" s="264">
        <v>0</v>
      </c>
      <c r="M122" s="264">
        <f t="shared" si="14"/>
        <v>905.26315789473688</v>
      </c>
      <c r="N122" s="292">
        <f t="shared" si="15"/>
        <v>12221.55</v>
      </c>
      <c r="O122" s="264">
        <v>0</v>
      </c>
      <c r="P122" s="264">
        <v>2752</v>
      </c>
      <c r="Q122" s="264">
        <f t="shared" si="16"/>
        <v>2641.92</v>
      </c>
      <c r="R122" s="265">
        <f t="shared" si="11"/>
        <v>81926.813157894736</v>
      </c>
      <c r="S122" s="281">
        <f t="shared" si="12"/>
        <v>84568.733157894734</v>
      </c>
      <c r="T122" s="289" t="s">
        <v>1067</v>
      </c>
    </row>
    <row r="123" spans="1:20" s="266" customFormat="1" ht="29.25" customHeight="1" x14ac:dyDescent="0.25">
      <c r="A123" s="289">
        <v>113</v>
      </c>
      <c r="B123" s="261" t="s">
        <v>1144</v>
      </c>
      <c r="C123" s="262"/>
      <c r="D123" s="397" t="s">
        <v>1106</v>
      </c>
      <c r="E123" s="397"/>
      <c r="F123" s="289"/>
      <c r="G123" s="290">
        <v>1</v>
      </c>
      <c r="H123" s="290">
        <v>12</v>
      </c>
      <c r="I123" s="263">
        <f t="shared" si="17"/>
        <v>5504</v>
      </c>
      <c r="J123" s="263">
        <v>2752</v>
      </c>
      <c r="K123" s="264">
        <f t="shared" si="13"/>
        <v>66048</v>
      </c>
      <c r="L123" s="264">
        <v>0</v>
      </c>
      <c r="M123" s="264">
        <f t="shared" si="14"/>
        <v>905.26315789473688</v>
      </c>
      <c r="N123" s="292">
        <f t="shared" si="15"/>
        <v>12221.55</v>
      </c>
      <c r="O123" s="264">
        <v>0</v>
      </c>
      <c r="P123" s="264">
        <v>2752</v>
      </c>
      <c r="Q123" s="264">
        <f t="shared" si="16"/>
        <v>2641.92</v>
      </c>
      <c r="R123" s="265">
        <f t="shared" si="11"/>
        <v>81926.813157894736</v>
      </c>
      <c r="S123" s="281">
        <f t="shared" si="12"/>
        <v>84568.733157894734</v>
      </c>
      <c r="T123" s="289" t="s">
        <v>1067</v>
      </c>
    </row>
    <row r="124" spans="1:20" s="266" customFormat="1" ht="29.25" customHeight="1" x14ac:dyDescent="0.25">
      <c r="A124" s="289">
        <v>114</v>
      </c>
      <c r="B124" s="261" t="s">
        <v>1144</v>
      </c>
      <c r="C124" s="262"/>
      <c r="D124" s="397" t="s">
        <v>1106</v>
      </c>
      <c r="E124" s="397"/>
      <c r="F124" s="289"/>
      <c r="G124" s="290">
        <v>1</v>
      </c>
      <c r="H124" s="290">
        <v>12</v>
      </c>
      <c r="I124" s="263">
        <f t="shared" si="17"/>
        <v>5504</v>
      </c>
      <c r="J124" s="263">
        <v>2752</v>
      </c>
      <c r="K124" s="264">
        <f t="shared" si="13"/>
        <v>66048</v>
      </c>
      <c r="L124" s="264">
        <v>0</v>
      </c>
      <c r="M124" s="264">
        <f t="shared" si="14"/>
        <v>905.26315789473688</v>
      </c>
      <c r="N124" s="292">
        <f t="shared" si="15"/>
        <v>12221.55</v>
      </c>
      <c r="O124" s="264">
        <v>0</v>
      </c>
      <c r="P124" s="264">
        <v>2752</v>
      </c>
      <c r="Q124" s="264">
        <f t="shared" si="16"/>
        <v>2641.92</v>
      </c>
      <c r="R124" s="265">
        <f t="shared" si="11"/>
        <v>81926.813157894736</v>
      </c>
      <c r="S124" s="281">
        <f t="shared" si="12"/>
        <v>84568.733157894734</v>
      </c>
      <c r="T124" s="289" t="s">
        <v>1067</v>
      </c>
    </row>
    <row r="125" spans="1:20" s="266" customFormat="1" ht="29.25" customHeight="1" x14ac:dyDescent="0.25">
      <c r="A125" s="289">
        <v>115</v>
      </c>
      <c r="B125" s="261" t="s">
        <v>1145</v>
      </c>
      <c r="C125" s="262"/>
      <c r="D125" s="397" t="s">
        <v>1106</v>
      </c>
      <c r="E125" s="397"/>
      <c r="F125" s="289"/>
      <c r="G125" s="290">
        <v>1</v>
      </c>
      <c r="H125" s="290">
        <v>12</v>
      </c>
      <c r="I125" s="263">
        <f t="shared" si="17"/>
        <v>4586</v>
      </c>
      <c r="J125" s="263">
        <v>2293</v>
      </c>
      <c r="K125" s="264">
        <f t="shared" si="13"/>
        <v>55032</v>
      </c>
      <c r="L125" s="264">
        <v>0</v>
      </c>
      <c r="M125" s="264">
        <f t="shared" si="14"/>
        <v>754.27631578947376</v>
      </c>
      <c r="N125" s="292">
        <f t="shared" si="15"/>
        <v>10183.049999999999</v>
      </c>
      <c r="O125" s="264">
        <v>0</v>
      </c>
      <c r="P125" s="264">
        <v>2293</v>
      </c>
      <c r="Q125" s="264">
        <f t="shared" si="16"/>
        <v>2201.2799999999997</v>
      </c>
      <c r="R125" s="265">
        <f t="shared" si="11"/>
        <v>68262.326315789469</v>
      </c>
      <c r="S125" s="281">
        <f t="shared" si="12"/>
        <v>70463.606315789468</v>
      </c>
      <c r="T125" s="289" t="s">
        <v>1067</v>
      </c>
    </row>
    <row r="126" spans="1:20" s="266" customFormat="1" ht="29.25" customHeight="1" x14ac:dyDescent="0.25">
      <c r="A126" s="289">
        <v>116</v>
      </c>
      <c r="B126" s="261" t="s">
        <v>1146</v>
      </c>
      <c r="C126" s="262"/>
      <c r="D126" s="397" t="s">
        <v>1106</v>
      </c>
      <c r="E126" s="397"/>
      <c r="F126" s="289"/>
      <c r="G126" s="290">
        <v>1</v>
      </c>
      <c r="H126" s="290">
        <v>12</v>
      </c>
      <c r="I126" s="263">
        <f t="shared" si="17"/>
        <v>4805</v>
      </c>
      <c r="J126" s="263">
        <v>2402.5</v>
      </c>
      <c r="K126" s="264">
        <f t="shared" si="13"/>
        <v>57660</v>
      </c>
      <c r="L126" s="264">
        <v>0</v>
      </c>
      <c r="M126" s="264">
        <f t="shared" si="14"/>
        <v>790.29605263157907</v>
      </c>
      <c r="N126" s="292">
        <f t="shared" si="15"/>
        <v>10669.05</v>
      </c>
      <c r="O126" s="264">
        <v>0</v>
      </c>
      <c r="P126" s="264">
        <v>2402.5</v>
      </c>
      <c r="Q126" s="264">
        <f t="shared" si="16"/>
        <v>2306.4</v>
      </c>
      <c r="R126" s="265">
        <f t="shared" si="11"/>
        <v>71521.846052631576</v>
      </c>
      <c r="S126" s="281">
        <f t="shared" si="12"/>
        <v>73828.24605263157</v>
      </c>
      <c r="T126" s="289" t="s">
        <v>1067</v>
      </c>
    </row>
    <row r="127" spans="1:20" s="266" customFormat="1" ht="29.25" customHeight="1" x14ac:dyDescent="0.25">
      <c r="A127" s="289">
        <v>117</v>
      </c>
      <c r="B127" s="261" t="s">
        <v>1146</v>
      </c>
      <c r="C127" s="262"/>
      <c r="D127" s="397" t="s">
        <v>1106</v>
      </c>
      <c r="E127" s="397"/>
      <c r="F127" s="289"/>
      <c r="G127" s="290">
        <v>1</v>
      </c>
      <c r="H127" s="290">
        <v>12</v>
      </c>
      <c r="I127" s="263">
        <f t="shared" si="17"/>
        <v>4805</v>
      </c>
      <c r="J127" s="263">
        <v>2402.5</v>
      </c>
      <c r="K127" s="264">
        <f t="shared" si="13"/>
        <v>57660</v>
      </c>
      <c r="L127" s="264">
        <v>0</v>
      </c>
      <c r="M127" s="264">
        <f t="shared" si="14"/>
        <v>790.29605263157907</v>
      </c>
      <c r="N127" s="292">
        <f t="shared" si="15"/>
        <v>10669.05</v>
      </c>
      <c r="O127" s="264">
        <v>0</v>
      </c>
      <c r="P127" s="264">
        <v>2402.5</v>
      </c>
      <c r="Q127" s="264">
        <f t="shared" si="16"/>
        <v>2306.4</v>
      </c>
      <c r="R127" s="265">
        <f t="shared" si="11"/>
        <v>71521.846052631576</v>
      </c>
      <c r="S127" s="281">
        <f t="shared" si="12"/>
        <v>73828.24605263157</v>
      </c>
      <c r="T127" s="289" t="s">
        <v>1067</v>
      </c>
    </row>
    <row r="128" spans="1:20" s="266" customFormat="1" ht="29.25" customHeight="1" x14ac:dyDescent="0.25">
      <c r="A128" s="289">
        <v>118</v>
      </c>
      <c r="B128" s="261" t="s">
        <v>1147</v>
      </c>
      <c r="C128" s="262"/>
      <c r="D128" s="397" t="s">
        <v>1106</v>
      </c>
      <c r="E128" s="397"/>
      <c r="F128" s="289"/>
      <c r="G128" s="290">
        <v>1</v>
      </c>
      <c r="H128" s="290">
        <v>12</v>
      </c>
      <c r="I128" s="263">
        <f t="shared" si="17"/>
        <v>4805</v>
      </c>
      <c r="J128" s="263">
        <v>2402.5</v>
      </c>
      <c r="K128" s="264">
        <f t="shared" si="13"/>
        <v>57660</v>
      </c>
      <c r="L128" s="264">
        <v>0</v>
      </c>
      <c r="M128" s="264">
        <f t="shared" si="14"/>
        <v>790.29605263157907</v>
      </c>
      <c r="N128" s="292">
        <f t="shared" si="15"/>
        <v>10669.05</v>
      </c>
      <c r="O128" s="264">
        <v>0</v>
      </c>
      <c r="P128" s="264">
        <v>2402.5</v>
      </c>
      <c r="Q128" s="264">
        <f t="shared" si="16"/>
        <v>2306.4</v>
      </c>
      <c r="R128" s="265">
        <f t="shared" si="11"/>
        <v>71521.846052631576</v>
      </c>
      <c r="S128" s="281">
        <f t="shared" si="12"/>
        <v>73828.24605263157</v>
      </c>
      <c r="T128" s="289" t="s">
        <v>1067</v>
      </c>
    </row>
    <row r="129" spans="1:22" s="266" customFormat="1" ht="28.5" customHeight="1" x14ac:dyDescent="0.25">
      <c r="A129" s="289">
        <v>119</v>
      </c>
      <c r="B129" s="261" t="s">
        <v>1148</v>
      </c>
      <c r="C129" s="262"/>
      <c r="D129" s="397" t="s">
        <v>1106</v>
      </c>
      <c r="E129" s="397"/>
      <c r="F129" s="289"/>
      <c r="G129" s="290">
        <v>1</v>
      </c>
      <c r="H129" s="290">
        <v>12</v>
      </c>
      <c r="I129" s="263">
        <f t="shared" si="17"/>
        <v>5974.9</v>
      </c>
      <c r="J129" s="263">
        <v>2987.45</v>
      </c>
      <c r="K129" s="264">
        <f t="shared" si="13"/>
        <v>71698.799999999988</v>
      </c>
      <c r="L129" s="264">
        <v>0</v>
      </c>
      <c r="M129" s="264">
        <f t="shared" si="14"/>
        <v>982.71381578947376</v>
      </c>
      <c r="N129" s="292">
        <f t="shared" si="15"/>
        <v>13267.8</v>
      </c>
      <c r="O129" s="264">
        <v>0</v>
      </c>
      <c r="P129" s="264">
        <v>2987.45</v>
      </c>
      <c r="Q129" s="264">
        <f t="shared" si="16"/>
        <v>2867.9519999999998</v>
      </c>
      <c r="R129" s="265">
        <f t="shared" si="11"/>
        <v>88936.763815789469</v>
      </c>
      <c r="S129" s="281">
        <f t="shared" si="12"/>
        <v>91804.715815789474</v>
      </c>
      <c r="T129" s="289" t="s">
        <v>1067</v>
      </c>
    </row>
    <row r="130" spans="1:22" s="266" customFormat="1" ht="28.5" customHeight="1" x14ac:dyDescent="0.25">
      <c r="A130" s="289">
        <v>120</v>
      </c>
      <c r="B130" s="261" t="s">
        <v>1149</v>
      </c>
      <c r="C130" s="262"/>
      <c r="D130" s="397" t="s">
        <v>1106</v>
      </c>
      <c r="E130" s="397"/>
      <c r="F130" s="289"/>
      <c r="G130" s="290">
        <v>1</v>
      </c>
      <c r="H130" s="290">
        <v>12</v>
      </c>
      <c r="I130" s="263">
        <f t="shared" si="17"/>
        <v>4586</v>
      </c>
      <c r="J130" s="263">
        <v>2293</v>
      </c>
      <c r="K130" s="264">
        <f t="shared" si="13"/>
        <v>55032</v>
      </c>
      <c r="L130" s="264">
        <v>0</v>
      </c>
      <c r="M130" s="264">
        <f t="shared" si="14"/>
        <v>754.27631578947376</v>
      </c>
      <c r="N130" s="292">
        <f t="shared" si="15"/>
        <v>10183.049999999999</v>
      </c>
      <c r="O130" s="264">
        <v>0</v>
      </c>
      <c r="P130" s="264">
        <v>2293</v>
      </c>
      <c r="Q130" s="264">
        <f t="shared" si="16"/>
        <v>2201.2799999999997</v>
      </c>
      <c r="R130" s="265">
        <f t="shared" si="11"/>
        <v>68262.326315789469</v>
      </c>
      <c r="S130" s="281">
        <f t="shared" si="12"/>
        <v>70463.606315789468</v>
      </c>
      <c r="T130" s="289" t="s">
        <v>1067</v>
      </c>
    </row>
    <row r="131" spans="1:22" s="266" customFormat="1" ht="28.5" customHeight="1" x14ac:dyDescent="0.25">
      <c r="A131" s="289">
        <v>121</v>
      </c>
      <c r="B131" s="261" t="s">
        <v>1150</v>
      </c>
      <c r="C131" s="262"/>
      <c r="D131" s="397" t="s">
        <v>1106</v>
      </c>
      <c r="E131" s="397"/>
      <c r="F131" s="289"/>
      <c r="G131" s="290">
        <v>1</v>
      </c>
      <c r="H131" s="290">
        <v>12</v>
      </c>
      <c r="I131" s="263">
        <f t="shared" si="17"/>
        <v>4000</v>
      </c>
      <c r="J131" s="263">
        <v>2000</v>
      </c>
      <c r="K131" s="264">
        <f t="shared" si="13"/>
        <v>48000</v>
      </c>
      <c r="L131" s="264">
        <v>0</v>
      </c>
      <c r="M131" s="264">
        <f t="shared" si="14"/>
        <v>657.89473684210532</v>
      </c>
      <c r="N131" s="292">
        <f t="shared" si="15"/>
        <v>8881.65</v>
      </c>
      <c r="O131" s="264">
        <v>0</v>
      </c>
      <c r="P131" s="264">
        <v>2293</v>
      </c>
      <c r="Q131" s="264">
        <f t="shared" si="16"/>
        <v>1920</v>
      </c>
      <c r="R131" s="265">
        <f t="shared" si="11"/>
        <v>59832.544736842108</v>
      </c>
      <c r="S131" s="281">
        <f t="shared" si="12"/>
        <v>61752.544736842108</v>
      </c>
      <c r="T131" s="289" t="s">
        <v>1067</v>
      </c>
    </row>
    <row r="132" spans="1:22" s="266" customFormat="1" ht="28.5" customHeight="1" x14ac:dyDescent="0.25">
      <c r="A132" s="289">
        <v>122</v>
      </c>
      <c r="B132" s="261" t="s">
        <v>1151</v>
      </c>
      <c r="C132" s="262"/>
      <c r="D132" s="397" t="s">
        <v>1106</v>
      </c>
      <c r="E132" s="397"/>
      <c r="F132" s="289"/>
      <c r="G132" s="290">
        <v>1</v>
      </c>
      <c r="H132" s="290">
        <v>12</v>
      </c>
      <c r="I132" s="263">
        <f t="shared" si="17"/>
        <v>2966.42</v>
      </c>
      <c r="J132" s="263">
        <v>1483.21</v>
      </c>
      <c r="K132" s="264">
        <v>35597.040000000001</v>
      </c>
      <c r="L132" s="264">
        <v>0</v>
      </c>
      <c r="M132" s="264">
        <v>487.89802631578948</v>
      </c>
      <c r="N132" s="292">
        <v>6586.65</v>
      </c>
      <c r="O132" s="264">
        <v>0</v>
      </c>
      <c r="P132" s="264">
        <v>1483.21</v>
      </c>
      <c r="Q132" s="264">
        <f t="shared" si="16"/>
        <v>1423.8816000000002</v>
      </c>
      <c r="R132" s="265">
        <f t="shared" si="11"/>
        <v>44154.798026315788</v>
      </c>
      <c r="S132" s="281">
        <f t="shared" si="12"/>
        <v>45578.679626315788</v>
      </c>
      <c r="T132" s="289" t="s">
        <v>1067</v>
      </c>
      <c r="U132" s="259"/>
      <c r="V132" s="259"/>
    </row>
    <row r="133" spans="1:22" s="266" customFormat="1" ht="28.5" customHeight="1" x14ac:dyDescent="0.25">
      <c r="A133" s="289">
        <v>123</v>
      </c>
      <c r="B133" s="261" t="s">
        <v>1152</v>
      </c>
      <c r="C133" s="262"/>
      <c r="D133" s="397" t="s">
        <v>1106</v>
      </c>
      <c r="E133" s="397"/>
      <c r="F133" s="289"/>
      <c r="G133" s="290">
        <v>1</v>
      </c>
      <c r="H133" s="290">
        <v>12</v>
      </c>
      <c r="I133" s="263">
        <f t="shared" si="17"/>
        <v>6192</v>
      </c>
      <c r="J133" s="263">
        <v>3096</v>
      </c>
      <c r="K133" s="264">
        <f t="shared" si="13"/>
        <v>74304</v>
      </c>
      <c r="L133" s="264">
        <v>0</v>
      </c>
      <c r="M133" s="264">
        <f t="shared" si="14"/>
        <v>1018.4210526315791</v>
      </c>
      <c r="N133" s="292">
        <f t="shared" si="15"/>
        <v>13749.75</v>
      </c>
      <c r="O133" s="264">
        <v>0</v>
      </c>
      <c r="P133" s="264">
        <v>3096</v>
      </c>
      <c r="Q133" s="264">
        <f t="shared" si="16"/>
        <v>2972.16</v>
      </c>
      <c r="R133" s="265">
        <f t="shared" si="11"/>
        <v>92168.171052631573</v>
      </c>
      <c r="S133" s="281">
        <f t="shared" si="12"/>
        <v>95140.331052631576</v>
      </c>
      <c r="T133" s="289" t="s">
        <v>1067</v>
      </c>
    </row>
    <row r="134" spans="1:22" s="266" customFormat="1" ht="30" customHeight="1" x14ac:dyDescent="0.25">
      <c r="A134" s="289">
        <v>124</v>
      </c>
      <c r="B134" s="261" t="s">
        <v>1153</v>
      </c>
      <c r="C134" s="262"/>
      <c r="D134" s="397" t="s">
        <v>1154</v>
      </c>
      <c r="E134" s="397"/>
      <c r="F134" s="289" t="s">
        <v>1167</v>
      </c>
      <c r="G134" s="290">
        <v>1</v>
      </c>
      <c r="H134" s="290">
        <v>12</v>
      </c>
      <c r="I134" s="263">
        <f t="shared" si="17"/>
        <v>14721.14</v>
      </c>
      <c r="J134" s="263">
        <v>7360.57</v>
      </c>
      <c r="K134" s="293">
        <f>H134*I134</f>
        <v>176653.68</v>
      </c>
      <c r="L134" s="293">
        <v>0</v>
      </c>
      <c r="M134" s="293">
        <f t="shared" si="14"/>
        <v>2421.2401315789475</v>
      </c>
      <c r="N134" s="294">
        <f>(ROUNDUP((I134/30.4*(50/12*H134)),0))+((ROUNDUP((I134/30.4*(50/12*H134)),0))*0.35)</f>
        <v>32687.55</v>
      </c>
      <c r="O134" s="293">
        <v>0</v>
      </c>
      <c r="P134" s="293">
        <v>0</v>
      </c>
      <c r="Q134" s="293">
        <f t="shared" si="16"/>
        <v>7066.1471999999994</v>
      </c>
      <c r="R134" s="265">
        <f t="shared" si="11"/>
        <v>211762.47013157894</v>
      </c>
      <c r="S134" s="281">
        <f t="shared" si="12"/>
        <v>218828.61733157895</v>
      </c>
      <c r="T134" s="289" t="s">
        <v>1125</v>
      </c>
    </row>
    <row r="135" spans="1:22" s="266" customFormat="1" ht="27.75" customHeight="1" x14ac:dyDescent="0.25">
      <c r="A135" s="289">
        <v>125</v>
      </c>
      <c r="B135" s="261" t="s">
        <v>1155</v>
      </c>
      <c r="C135" s="262"/>
      <c r="D135" s="397" t="s">
        <v>1154</v>
      </c>
      <c r="E135" s="397"/>
      <c r="F135" s="289" t="s">
        <v>1167</v>
      </c>
      <c r="G135" s="290">
        <v>1</v>
      </c>
      <c r="H135" s="290">
        <v>12</v>
      </c>
      <c r="I135" s="263">
        <f t="shared" si="17"/>
        <v>12008.82</v>
      </c>
      <c r="J135" s="263">
        <v>6004.41</v>
      </c>
      <c r="K135" s="293">
        <f>H135*I135</f>
        <v>144105.84</v>
      </c>
      <c r="L135" s="293">
        <v>0</v>
      </c>
      <c r="M135" s="293">
        <f>I135/30.4*20*0.25</f>
        <v>1975.1348684210527</v>
      </c>
      <c r="N135" s="294">
        <f t="shared" si="15"/>
        <v>26665.200000000001</v>
      </c>
      <c r="O135" s="293">
        <v>0</v>
      </c>
      <c r="P135" s="293">
        <v>0</v>
      </c>
      <c r="Q135" s="293">
        <f t="shared" si="16"/>
        <v>5764.2335999999996</v>
      </c>
      <c r="R135" s="265">
        <f t="shared" si="11"/>
        <v>172746.17486842105</v>
      </c>
      <c r="S135" s="281">
        <f t="shared" si="12"/>
        <v>178510.40846842105</v>
      </c>
      <c r="T135" s="289" t="s">
        <v>1125</v>
      </c>
    </row>
    <row r="136" spans="1:22" s="266" customFormat="1" ht="27.75" customHeight="1" x14ac:dyDescent="0.25">
      <c r="A136" s="289">
        <v>126</v>
      </c>
      <c r="B136" s="261" t="s">
        <v>1155</v>
      </c>
      <c r="C136" s="262"/>
      <c r="D136" s="397" t="s">
        <v>1154</v>
      </c>
      <c r="E136" s="397"/>
      <c r="F136" s="289" t="s">
        <v>1167</v>
      </c>
      <c r="G136" s="290">
        <v>1</v>
      </c>
      <c r="H136" s="290">
        <v>12</v>
      </c>
      <c r="I136" s="263">
        <f t="shared" si="17"/>
        <v>12008.82</v>
      </c>
      <c r="J136" s="263">
        <v>6004.41</v>
      </c>
      <c r="K136" s="293">
        <f t="shared" si="13"/>
        <v>144105.84</v>
      </c>
      <c r="L136" s="293">
        <v>0</v>
      </c>
      <c r="M136" s="293">
        <f t="shared" si="14"/>
        <v>1975.1348684210527</v>
      </c>
      <c r="N136" s="294">
        <f t="shared" si="15"/>
        <v>26665.200000000001</v>
      </c>
      <c r="O136" s="293">
        <v>0</v>
      </c>
      <c r="P136" s="293">
        <v>0</v>
      </c>
      <c r="Q136" s="293">
        <f t="shared" si="16"/>
        <v>5764.2335999999996</v>
      </c>
      <c r="R136" s="265">
        <f t="shared" si="11"/>
        <v>172746.17486842105</v>
      </c>
      <c r="S136" s="281">
        <f t="shared" si="12"/>
        <v>178510.40846842105</v>
      </c>
      <c r="T136" s="289" t="s">
        <v>1125</v>
      </c>
    </row>
    <row r="137" spans="1:22" s="266" customFormat="1" ht="27.75" customHeight="1" x14ac:dyDescent="0.25">
      <c r="A137" s="289">
        <v>127</v>
      </c>
      <c r="B137" s="261" t="s">
        <v>1155</v>
      </c>
      <c r="C137" s="262"/>
      <c r="D137" s="397" t="s">
        <v>1154</v>
      </c>
      <c r="E137" s="397"/>
      <c r="F137" s="289" t="s">
        <v>1167</v>
      </c>
      <c r="G137" s="290">
        <v>1</v>
      </c>
      <c r="H137" s="290">
        <v>12</v>
      </c>
      <c r="I137" s="263">
        <f t="shared" si="17"/>
        <v>12008.82</v>
      </c>
      <c r="J137" s="263">
        <v>6004.41</v>
      </c>
      <c r="K137" s="293">
        <f t="shared" si="13"/>
        <v>144105.84</v>
      </c>
      <c r="L137" s="293">
        <v>0</v>
      </c>
      <c r="M137" s="293">
        <f t="shared" si="14"/>
        <v>1975.1348684210527</v>
      </c>
      <c r="N137" s="294">
        <f t="shared" si="15"/>
        <v>26665.200000000001</v>
      </c>
      <c r="O137" s="293">
        <v>0</v>
      </c>
      <c r="P137" s="293">
        <v>0</v>
      </c>
      <c r="Q137" s="293">
        <f t="shared" si="16"/>
        <v>5764.2335999999996</v>
      </c>
      <c r="R137" s="265">
        <f t="shared" si="11"/>
        <v>172746.17486842105</v>
      </c>
      <c r="S137" s="281">
        <f t="shared" si="12"/>
        <v>178510.40846842105</v>
      </c>
      <c r="T137" s="289" t="s">
        <v>1125</v>
      </c>
    </row>
    <row r="138" spans="1:22" s="266" customFormat="1" ht="29.25" customHeight="1" x14ac:dyDescent="0.25">
      <c r="A138" s="289">
        <v>128</v>
      </c>
      <c r="B138" s="261" t="s">
        <v>1062</v>
      </c>
      <c r="C138" s="262"/>
      <c r="D138" s="397" t="s">
        <v>1154</v>
      </c>
      <c r="E138" s="397"/>
      <c r="F138" s="289" t="s">
        <v>1167</v>
      </c>
      <c r="G138" s="290">
        <v>1</v>
      </c>
      <c r="H138" s="290">
        <v>12</v>
      </c>
      <c r="I138" s="263">
        <f t="shared" si="17"/>
        <v>5733</v>
      </c>
      <c r="J138" s="263">
        <v>2866.5</v>
      </c>
      <c r="K138" s="293">
        <f>H138*I138</f>
        <v>68796</v>
      </c>
      <c r="L138" s="293">
        <v>0</v>
      </c>
      <c r="M138" s="293">
        <f t="shared" si="14"/>
        <v>942.9276315789474</v>
      </c>
      <c r="N138" s="294">
        <f t="shared" si="15"/>
        <v>12730.5</v>
      </c>
      <c r="O138" s="293">
        <v>0</v>
      </c>
      <c r="P138" s="293">
        <v>2866.5</v>
      </c>
      <c r="Q138" s="293">
        <f t="shared" si="16"/>
        <v>2751.84</v>
      </c>
      <c r="R138" s="265">
        <f t="shared" si="11"/>
        <v>85335.927631578947</v>
      </c>
      <c r="S138" s="281">
        <f t="shared" si="12"/>
        <v>88087.767631578943</v>
      </c>
      <c r="T138" s="289" t="s">
        <v>1061</v>
      </c>
    </row>
    <row r="139" spans="1:22" s="266" customFormat="1" ht="30" customHeight="1" x14ac:dyDescent="0.25">
      <c r="A139" s="289">
        <v>129</v>
      </c>
      <c r="B139" s="261" t="s">
        <v>1156</v>
      </c>
      <c r="C139" s="262"/>
      <c r="D139" s="397" t="s">
        <v>1154</v>
      </c>
      <c r="E139" s="397"/>
      <c r="F139" s="289" t="s">
        <v>1167</v>
      </c>
      <c r="G139" s="290">
        <v>1</v>
      </c>
      <c r="H139" s="290">
        <v>12</v>
      </c>
      <c r="I139" s="263">
        <f t="shared" ref="I139:I170" si="18">J139*2</f>
        <v>9873.34</v>
      </c>
      <c r="J139" s="263">
        <v>4936.67</v>
      </c>
      <c r="K139" s="293">
        <f>H139*I139</f>
        <v>118480.08</v>
      </c>
      <c r="L139" s="293">
        <v>0</v>
      </c>
      <c r="M139" s="293">
        <f>I139/30.4*20*0.25</f>
        <v>1623.9046052631579</v>
      </c>
      <c r="N139" s="294">
        <f>(ROUNDUP((I139/30.4*(50/12*H139)),0))+((ROUNDUP((I139/30.4*(50/12*H139)),0))*0.35)</f>
        <v>21924</v>
      </c>
      <c r="O139" s="293"/>
      <c r="P139" s="293"/>
      <c r="Q139" s="293">
        <f t="shared" si="16"/>
        <v>4739.2031999999999</v>
      </c>
      <c r="R139" s="265">
        <f t="shared" si="11"/>
        <v>142027.98460526316</v>
      </c>
      <c r="S139" s="281">
        <f t="shared" si="12"/>
        <v>146767.18780526315</v>
      </c>
      <c r="T139" s="289" t="s">
        <v>1125</v>
      </c>
    </row>
    <row r="140" spans="1:22" s="266" customFormat="1" ht="30" customHeight="1" x14ac:dyDescent="0.25">
      <c r="A140" s="289">
        <v>130</v>
      </c>
      <c r="B140" s="261" t="s">
        <v>1156</v>
      </c>
      <c r="C140" s="262"/>
      <c r="D140" s="397" t="s">
        <v>1154</v>
      </c>
      <c r="E140" s="397"/>
      <c r="F140" s="289" t="s">
        <v>1167</v>
      </c>
      <c r="G140" s="290">
        <v>1</v>
      </c>
      <c r="H140" s="290">
        <v>12</v>
      </c>
      <c r="I140" s="263">
        <f t="shared" si="18"/>
        <v>9873.34</v>
      </c>
      <c r="J140" s="263">
        <v>4936.67</v>
      </c>
      <c r="K140" s="293">
        <f t="shared" si="13"/>
        <v>118480.08</v>
      </c>
      <c r="L140" s="293">
        <v>0</v>
      </c>
      <c r="M140" s="293">
        <f t="shared" si="14"/>
        <v>1623.9046052631579</v>
      </c>
      <c r="N140" s="294">
        <f t="shared" si="15"/>
        <v>21924</v>
      </c>
      <c r="O140" s="293"/>
      <c r="P140" s="293"/>
      <c r="Q140" s="293">
        <f t="shared" si="16"/>
        <v>4739.2031999999999</v>
      </c>
      <c r="R140" s="265">
        <f t="shared" ref="R140:R175" si="19">SUM(K140:P140)</f>
        <v>142027.98460526316</v>
      </c>
      <c r="S140" s="281">
        <f t="shared" ref="S140:S175" si="20">R140+Q140</f>
        <v>146767.18780526315</v>
      </c>
      <c r="T140" s="289" t="s">
        <v>1125</v>
      </c>
    </row>
    <row r="141" spans="1:22" s="266" customFormat="1" ht="30" customHeight="1" x14ac:dyDescent="0.25">
      <c r="A141" s="289">
        <v>131</v>
      </c>
      <c r="B141" s="261" t="s">
        <v>1156</v>
      </c>
      <c r="C141" s="262"/>
      <c r="D141" s="397" t="s">
        <v>1154</v>
      </c>
      <c r="E141" s="397"/>
      <c r="F141" s="289" t="s">
        <v>1167</v>
      </c>
      <c r="G141" s="290">
        <v>1</v>
      </c>
      <c r="H141" s="290">
        <v>12</v>
      </c>
      <c r="I141" s="263">
        <f t="shared" si="18"/>
        <v>9873.34</v>
      </c>
      <c r="J141" s="263">
        <v>4936.67</v>
      </c>
      <c r="K141" s="293">
        <f t="shared" ref="K141:K170" si="21">H141*I141</f>
        <v>118480.08</v>
      </c>
      <c r="L141" s="293">
        <v>0</v>
      </c>
      <c r="M141" s="293">
        <f t="shared" ref="M141:M170" si="22">I141/30.4*20*0.25</f>
        <v>1623.9046052631579</v>
      </c>
      <c r="N141" s="294">
        <f t="shared" ref="N141:N170" si="23">(ROUNDUP((I141/30.4*(50/12*H141)),0))+((ROUNDUP((I141/30.4*(50/12*H141)),0))*0.35)</f>
        <v>21924</v>
      </c>
      <c r="O141" s="293"/>
      <c r="P141" s="293"/>
      <c r="Q141" s="293">
        <f t="shared" si="16"/>
        <v>4739.2031999999999</v>
      </c>
      <c r="R141" s="265">
        <f t="shared" si="19"/>
        <v>142027.98460526316</v>
      </c>
      <c r="S141" s="281">
        <f t="shared" si="20"/>
        <v>146767.18780526315</v>
      </c>
      <c r="T141" s="289" t="s">
        <v>1125</v>
      </c>
    </row>
    <row r="142" spans="1:22" s="266" customFormat="1" ht="30" customHeight="1" x14ac:dyDescent="0.25">
      <c r="A142" s="289">
        <v>132</v>
      </c>
      <c r="B142" s="261" t="s">
        <v>1156</v>
      </c>
      <c r="C142" s="262"/>
      <c r="D142" s="397" t="s">
        <v>1154</v>
      </c>
      <c r="E142" s="397"/>
      <c r="F142" s="289" t="s">
        <v>1167</v>
      </c>
      <c r="G142" s="290">
        <v>1</v>
      </c>
      <c r="H142" s="290">
        <v>12</v>
      </c>
      <c r="I142" s="263">
        <f t="shared" si="18"/>
        <v>9873.34</v>
      </c>
      <c r="J142" s="263">
        <v>4936.67</v>
      </c>
      <c r="K142" s="293">
        <f t="shared" si="21"/>
        <v>118480.08</v>
      </c>
      <c r="L142" s="293">
        <v>0</v>
      </c>
      <c r="M142" s="293">
        <f t="shared" si="22"/>
        <v>1623.9046052631579</v>
      </c>
      <c r="N142" s="294">
        <f t="shared" si="23"/>
        <v>21924</v>
      </c>
      <c r="O142" s="293"/>
      <c r="P142" s="293"/>
      <c r="Q142" s="293">
        <f t="shared" ref="Q142:Q175" si="24">I142*0.04*12</f>
        <v>4739.2031999999999</v>
      </c>
      <c r="R142" s="265">
        <f t="shared" si="19"/>
        <v>142027.98460526316</v>
      </c>
      <c r="S142" s="281">
        <f t="shared" si="20"/>
        <v>146767.18780526315</v>
      </c>
      <c r="T142" s="289" t="s">
        <v>1125</v>
      </c>
    </row>
    <row r="143" spans="1:22" s="266" customFormat="1" ht="30" customHeight="1" x14ac:dyDescent="0.25">
      <c r="A143" s="289">
        <v>133</v>
      </c>
      <c r="B143" s="261" t="s">
        <v>1156</v>
      </c>
      <c r="C143" s="262"/>
      <c r="D143" s="397" t="s">
        <v>1154</v>
      </c>
      <c r="E143" s="397"/>
      <c r="F143" s="289" t="s">
        <v>1167</v>
      </c>
      <c r="G143" s="290">
        <v>1</v>
      </c>
      <c r="H143" s="290">
        <v>12</v>
      </c>
      <c r="I143" s="263">
        <f t="shared" si="18"/>
        <v>9873.34</v>
      </c>
      <c r="J143" s="263">
        <v>4936.67</v>
      </c>
      <c r="K143" s="293">
        <f t="shared" si="21"/>
        <v>118480.08</v>
      </c>
      <c r="L143" s="293">
        <v>0</v>
      </c>
      <c r="M143" s="293">
        <f t="shared" si="22"/>
        <v>1623.9046052631579</v>
      </c>
      <c r="N143" s="294">
        <f t="shared" si="23"/>
        <v>21924</v>
      </c>
      <c r="O143" s="293"/>
      <c r="P143" s="293"/>
      <c r="Q143" s="293">
        <f t="shared" si="24"/>
        <v>4739.2031999999999</v>
      </c>
      <c r="R143" s="265">
        <f t="shared" si="19"/>
        <v>142027.98460526316</v>
      </c>
      <c r="S143" s="281">
        <f t="shared" si="20"/>
        <v>146767.18780526315</v>
      </c>
      <c r="T143" s="289" t="s">
        <v>1125</v>
      </c>
    </row>
    <row r="144" spans="1:22" s="266" customFormat="1" ht="30" customHeight="1" x14ac:dyDescent="0.25">
      <c r="A144" s="289">
        <v>134</v>
      </c>
      <c r="B144" s="261" t="s">
        <v>1156</v>
      </c>
      <c r="C144" s="262"/>
      <c r="D144" s="397" t="s">
        <v>1154</v>
      </c>
      <c r="E144" s="397"/>
      <c r="F144" s="289" t="s">
        <v>1167</v>
      </c>
      <c r="G144" s="290">
        <v>1</v>
      </c>
      <c r="H144" s="290">
        <v>12</v>
      </c>
      <c r="I144" s="263">
        <f t="shared" si="18"/>
        <v>9873.34</v>
      </c>
      <c r="J144" s="263">
        <v>4936.67</v>
      </c>
      <c r="K144" s="293">
        <f t="shared" si="21"/>
        <v>118480.08</v>
      </c>
      <c r="L144" s="293">
        <v>0</v>
      </c>
      <c r="M144" s="293">
        <f t="shared" si="22"/>
        <v>1623.9046052631579</v>
      </c>
      <c r="N144" s="294">
        <f t="shared" si="23"/>
        <v>21924</v>
      </c>
      <c r="O144" s="293"/>
      <c r="P144" s="293"/>
      <c r="Q144" s="293">
        <f t="shared" si="24"/>
        <v>4739.2031999999999</v>
      </c>
      <c r="R144" s="265">
        <f t="shared" si="19"/>
        <v>142027.98460526316</v>
      </c>
      <c r="S144" s="281">
        <f t="shared" si="20"/>
        <v>146767.18780526315</v>
      </c>
      <c r="T144" s="289" t="s">
        <v>1125</v>
      </c>
    </row>
    <row r="145" spans="1:20" s="266" customFormat="1" ht="30" customHeight="1" x14ac:dyDescent="0.25">
      <c r="A145" s="289">
        <v>135</v>
      </c>
      <c r="B145" s="261" t="s">
        <v>1156</v>
      </c>
      <c r="C145" s="262"/>
      <c r="D145" s="397" t="s">
        <v>1154</v>
      </c>
      <c r="E145" s="397"/>
      <c r="F145" s="289" t="s">
        <v>1167</v>
      </c>
      <c r="G145" s="290">
        <v>1</v>
      </c>
      <c r="H145" s="290">
        <v>12</v>
      </c>
      <c r="I145" s="263">
        <f t="shared" si="18"/>
        <v>9873.34</v>
      </c>
      <c r="J145" s="263">
        <v>4936.67</v>
      </c>
      <c r="K145" s="293">
        <f t="shared" si="21"/>
        <v>118480.08</v>
      </c>
      <c r="L145" s="293">
        <v>0</v>
      </c>
      <c r="M145" s="293">
        <f t="shared" si="22"/>
        <v>1623.9046052631579</v>
      </c>
      <c r="N145" s="294">
        <f t="shared" si="23"/>
        <v>21924</v>
      </c>
      <c r="O145" s="293"/>
      <c r="P145" s="293"/>
      <c r="Q145" s="293">
        <f t="shared" si="24"/>
        <v>4739.2031999999999</v>
      </c>
      <c r="R145" s="265">
        <f t="shared" si="19"/>
        <v>142027.98460526316</v>
      </c>
      <c r="S145" s="281">
        <f t="shared" si="20"/>
        <v>146767.18780526315</v>
      </c>
      <c r="T145" s="289" t="s">
        <v>1125</v>
      </c>
    </row>
    <row r="146" spans="1:20" s="266" customFormat="1" ht="30" customHeight="1" x14ac:dyDescent="0.25">
      <c r="A146" s="289">
        <v>136</v>
      </c>
      <c r="B146" s="261" t="s">
        <v>1156</v>
      </c>
      <c r="C146" s="262"/>
      <c r="D146" s="397" t="s">
        <v>1154</v>
      </c>
      <c r="E146" s="397"/>
      <c r="F146" s="289" t="s">
        <v>1167</v>
      </c>
      <c r="G146" s="290">
        <v>1</v>
      </c>
      <c r="H146" s="290">
        <v>12</v>
      </c>
      <c r="I146" s="263">
        <f t="shared" si="18"/>
        <v>9873.34</v>
      </c>
      <c r="J146" s="263">
        <v>4936.67</v>
      </c>
      <c r="K146" s="293">
        <f t="shared" si="21"/>
        <v>118480.08</v>
      </c>
      <c r="L146" s="293">
        <v>0</v>
      </c>
      <c r="M146" s="293">
        <f t="shared" si="22"/>
        <v>1623.9046052631579</v>
      </c>
      <c r="N146" s="294">
        <f t="shared" si="23"/>
        <v>21924</v>
      </c>
      <c r="O146" s="293"/>
      <c r="P146" s="293"/>
      <c r="Q146" s="293">
        <f t="shared" si="24"/>
        <v>4739.2031999999999</v>
      </c>
      <c r="R146" s="265">
        <f t="shared" si="19"/>
        <v>142027.98460526316</v>
      </c>
      <c r="S146" s="281">
        <f t="shared" si="20"/>
        <v>146767.18780526315</v>
      </c>
      <c r="T146" s="289" t="s">
        <v>1125</v>
      </c>
    </row>
    <row r="147" spans="1:20" s="266" customFormat="1" ht="30" customHeight="1" x14ac:dyDescent="0.25">
      <c r="A147" s="289">
        <v>137</v>
      </c>
      <c r="B147" s="261" t="s">
        <v>1157</v>
      </c>
      <c r="C147" s="262"/>
      <c r="D147" s="397" t="s">
        <v>1154</v>
      </c>
      <c r="E147" s="397"/>
      <c r="F147" s="289" t="s">
        <v>1167</v>
      </c>
      <c r="G147" s="290">
        <v>1</v>
      </c>
      <c r="H147" s="290">
        <v>12</v>
      </c>
      <c r="I147" s="263">
        <f t="shared" si="18"/>
        <v>8096.78</v>
      </c>
      <c r="J147" s="263">
        <v>4048.39</v>
      </c>
      <c r="K147" s="293">
        <f t="shared" si="21"/>
        <v>97161.36</v>
      </c>
      <c r="L147" s="293">
        <v>0</v>
      </c>
      <c r="M147" s="293">
        <f t="shared" si="22"/>
        <v>1331.7072368421052</v>
      </c>
      <c r="N147" s="294">
        <f t="shared" si="23"/>
        <v>17979.3</v>
      </c>
      <c r="O147" s="293">
        <v>4000</v>
      </c>
      <c r="P147" s="293"/>
      <c r="Q147" s="293">
        <f t="shared" si="24"/>
        <v>3886.4543999999996</v>
      </c>
      <c r="R147" s="265">
        <f t="shared" si="19"/>
        <v>120472.36723684211</v>
      </c>
      <c r="S147" s="281">
        <f t="shared" si="20"/>
        <v>124358.82163684211</v>
      </c>
      <c r="T147" s="289" t="s">
        <v>1125</v>
      </c>
    </row>
    <row r="148" spans="1:20" s="266" customFormat="1" ht="30" customHeight="1" x14ac:dyDescent="0.25">
      <c r="A148" s="289">
        <v>138</v>
      </c>
      <c r="B148" s="261" t="s">
        <v>1157</v>
      </c>
      <c r="C148" s="262"/>
      <c r="D148" s="397" t="s">
        <v>1154</v>
      </c>
      <c r="E148" s="397"/>
      <c r="F148" s="289" t="s">
        <v>1167</v>
      </c>
      <c r="G148" s="290">
        <v>1</v>
      </c>
      <c r="H148" s="290">
        <v>12</v>
      </c>
      <c r="I148" s="263">
        <f t="shared" si="18"/>
        <v>8096.78</v>
      </c>
      <c r="J148" s="263">
        <v>4048.39</v>
      </c>
      <c r="K148" s="293">
        <f t="shared" si="21"/>
        <v>97161.36</v>
      </c>
      <c r="L148" s="293">
        <v>0</v>
      </c>
      <c r="M148" s="293">
        <f t="shared" si="22"/>
        <v>1331.7072368421052</v>
      </c>
      <c r="N148" s="294">
        <f t="shared" si="23"/>
        <v>17979.3</v>
      </c>
      <c r="O148" s="293">
        <v>4000</v>
      </c>
      <c r="P148" s="293"/>
      <c r="Q148" s="293">
        <f t="shared" si="24"/>
        <v>3886.4543999999996</v>
      </c>
      <c r="R148" s="265">
        <f t="shared" si="19"/>
        <v>120472.36723684211</v>
      </c>
      <c r="S148" s="281">
        <f t="shared" si="20"/>
        <v>124358.82163684211</v>
      </c>
      <c r="T148" s="289" t="s">
        <v>1125</v>
      </c>
    </row>
    <row r="149" spans="1:20" s="266" customFormat="1" ht="30" customHeight="1" x14ac:dyDescent="0.25">
      <c r="A149" s="289">
        <v>139</v>
      </c>
      <c r="B149" s="261" t="s">
        <v>1157</v>
      </c>
      <c r="C149" s="262"/>
      <c r="D149" s="397" t="s">
        <v>1154</v>
      </c>
      <c r="E149" s="397"/>
      <c r="F149" s="289" t="s">
        <v>1167</v>
      </c>
      <c r="G149" s="290">
        <v>1</v>
      </c>
      <c r="H149" s="290">
        <v>12</v>
      </c>
      <c r="I149" s="263">
        <f t="shared" si="18"/>
        <v>8096.78</v>
      </c>
      <c r="J149" s="263">
        <v>4048.39</v>
      </c>
      <c r="K149" s="293">
        <f t="shared" si="21"/>
        <v>97161.36</v>
      </c>
      <c r="L149" s="293">
        <v>0</v>
      </c>
      <c r="M149" s="293">
        <f t="shared" si="22"/>
        <v>1331.7072368421052</v>
      </c>
      <c r="N149" s="294">
        <f t="shared" si="23"/>
        <v>17979.3</v>
      </c>
      <c r="O149" s="293">
        <v>4000</v>
      </c>
      <c r="P149" s="293"/>
      <c r="Q149" s="293">
        <f t="shared" si="24"/>
        <v>3886.4543999999996</v>
      </c>
      <c r="R149" s="265">
        <f t="shared" si="19"/>
        <v>120472.36723684211</v>
      </c>
      <c r="S149" s="281">
        <f t="shared" si="20"/>
        <v>124358.82163684211</v>
      </c>
      <c r="T149" s="289" t="s">
        <v>1125</v>
      </c>
    </row>
    <row r="150" spans="1:20" s="266" customFormat="1" ht="30" customHeight="1" x14ac:dyDescent="0.25">
      <c r="A150" s="289">
        <v>140</v>
      </c>
      <c r="B150" s="261" t="s">
        <v>1157</v>
      </c>
      <c r="C150" s="262"/>
      <c r="D150" s="397" t="s">
        <v>1154</v>
      </c>
      <c r="E150" s="397"/>
      <c r="F150" s="289" t="s">
        <v>1167</v>
      </c>
      <c r="G150" s="290">
        <v>1</v>
      </c>
      <c r="H150" s="290">
        <v>12</v>
      </c>
      <c r="I150" s="263">
        <f t="shared" si="18"/>
        <v>8096.78</v>
      </c>
      <c r="J150" s="263">
        <v>4048.39</v>
      </c>
      <c r="K150" s="293">
        <f t="shared" si="21"/>
        <v>97161.36</v>
      </c>
      <c r="L150" s="293">
        <v>0</v>
      </c>
      <c r="M150" s="293">
        <f t="shared" si="22"/>
        <v>1331.7072368421052</v>
      </c>
      <c r="N150" s="294">
        <f t="shared" si="23"/>
        <v>17979.3</v>
      </c>
      <c r="O150" s="293">
        <v>4000</v>
      </c>
      <c r="P150" s="293"/>
      <c r="Q150" s="293">
        <f t="shared" si="24"/>
        <v>3886.4543999999996</v>
      </c>
      <c r="R150" s="265">
        <f t="shared" si="19"/>
        <v>120472.36723684211</v>
      </c>
      <c r="S150" s="281">
        <f t="shared" si="20"/>
        <v>124358.82163684211</v>
      </c>
      <c r="T150" s="289" t="s">
        <v>1125</v>
      </c>
    </row>
    <row r="151" spans="1:20" s="266" customFormat="1" ht="30" customHeight="1" x14ac:dyDescent="0.25">
      <c r="A151" s="289">
        <v>141</v>
      </c>
      <c r="B151" s="261" t="s">
        <v>1157</v>
      </c>
      <c r="C151" s="262"/>
      <c r="D151" s="397" t="s">
        <v>1154</v>
      </c>
      <c r="E151" s="397"/>
      <c r="F151" s="289" t="s">
        <v>1167</v>
      </c>
      <c r="G151" s="290">
        <v>1</v>
      </c>
      <c r="H151" s="290">
        <v>12</v>
      </c>
      <c r="I151" s="263">
        <f t="shared" si="18"/>
        <v>8096.78</v>
      </c>
      <c r="J151" s="263">
        <v>4048.39</v>
      </c>
      <c r="K151" s="293">
        <f t="shared" si="21"/>
        <v>97161.36</v>
      </c>
      <c r="L151" s="293">
        <v>0</v>
      </c>
      <c r="M151" s="293">
        <f t="shared" si="22"/>
        <v>1331.7072368421052</v>
      </c>
      <c r="N151" s="294">
        <f>(ROUNDUP((I151/30.4*(50/12*H151)),0))+((ROUNDUP((I151/30.4*(50/12*H151)),0))*0.35)</f>
        <v>17979.3</v>
      </c>
      <c r="O151" s="293"/>
      <c r="P151" s="293"/>
      <c r="Q151" s="293">
        <f t="shared" si="24"/>
        <v>3886.4543999999996</v>
      </c>
      <c r="R151" s="265">
        <f t="shared" si="19"/>
        <v>116472.36723684211</v>
      </c>
      <c r="S151" s="281">
        <f t="shared" si="20"/>
        <v>120358.82163684211</v>
      </c>
      <c r="T151" s="289" t="s">
        <v>1125</v>
      </c>
    </row>
    <row r="152" spans="1:20" s="266" customFormat="1" ht="30" customHeight="1" x14ac:dyDescent="0.25">
      <c r="A152" s="289">
        <v>142</v>
      </c>
      <c r="B152" s="261" t="s">
        <v>1157</v>
      </c>
      <c r="C152" s="262"/>
      <c r="D152" s="397" t="s">
        <v>1154</v>
      </c>
      <c r="E152" s="397"/>
      <c r="F152" s="289" t="s">
        <v>1167</v>
      </c>
      <c r="G152" s="290">
        <v>1</v>
      </c>
      <c r="H152" s="290">
        <v>12</v>
      </c>
      <c r="I152" s="263">
        <f t="shared" si="18"/>
        <v>8096.78</v>
      </c>
      <c r="J152" s="263">
        <v>4048.39</v>
      </c>
      <c r="K152" s="293">
        <f t="shared" si="21"/>
        <v>97161.36</v>
      </c>
      <c r="L152" s="293">
        <v>0</v>
      </c>
      <c r="M152" s="293">
        <f t="shared" si="22"/>
        <v>1331.7072368421052</v>
      </c>
      <c r="N152" s="294">
        <f t="shared" si="23"/>
        <v>17979.3</v>
      </c>
      <c r="O152" s="293"/>
      <c r="P152" s="293"/>
      <c r="Q152" s="293">
        <f t="shared" si="24"/>
        <v>3886.4543999999996</v>
      </c>
      <c r="R152" s="265">
        <f t="shared" si="19"/>
        <v>116472.36723684211</v>
      </c>
      <c r="S152" s="281">
        <f t="shared" si="20"/>
        <v>120358.82163684211</v>
      </c>
      <c r="T152" s="289" t="s">
        <v>1125</v>
      </c>
    </row>
    <row r="153" spans="1:20" s="266" customFormat="1" ht="30" customHeight="1" x14ac:dyDescent="0.25">
      <c r="A153" s="289">
        <v>143</v>
      </c>
      <c r="B153" s="261" t="s">
        <v>1157</v>
      </c>
      <c r="C153" s="262"/>
      <c r="D153" s="397" t="s">
        <v>1154</v>
      </c>
      <c r="E153" s="397"/>
      <c r="F153" s="289" t="s">
        <v>1167</v>
      </c>
      <c r="G153" s="290">
        <v>1</v>
      </c>
      <c r="H153" s="290">
        <v>12</v>
      </c>
      <c r="I153" s="263">
        <f t="shared" si="18"/>
        <v>8096.78</v>
      </c>
      <c r="J153" s="263">
        <v>4048.39</v>
      </c>
      <c r="K153" s="293">
        <f t="shared" si="21"/>
        <v>97161.36</v>
      </c>
      <c r="L153" s="293">
        <v>0</v>
      </c>
      <c r="M153" s="293">
        <f t="shared" si="22"/>
        <v>1331.7072368421052</v>
      </c>
      <c r="N153" s="294">
        <f>(ROUNDUP((I153/30.4*(50/12*H153)),0))+((ROUNDUP((I153/30.4*(50/12*H153)),0))*0.35)</f>
        <v>17979.3</v>
      </c>
      <c r="O153" s="293"/>
      <c r="P153" s="293"/>
      <c r="Q153" s="293">
        <f t="shared" si="24"/>
        <v>3886.4543999999996</v>
      </c>
      <c r="R153" s="265">
        <f t="shared" si="19"/>
        <v>116472.36723684211</v>
      </c>
      <c r="S153" s="281">
        <f t="shared" si="20"/>
        <v>120358.82163684211</v>
      </c>
      <c r="T153" s="289" t="s">
        <v>1125</v>
      </c>
    </row>
    <row r="154" spans="1:20" s="266" customFormat="1" ht="30" customHeight="1" x14ac:dyDescent="0.25">
      <c r="A154" s="289">
        <v>144</v>
      </c>
      <c r="B154" s="261" t="s">
        <v>1157</v>
      </c>
      <c r="C154" s="262"/>
      <c r="D154" s="397" t="s">
        <v>1154</v>
      </c>
      <c r="E154" s="397"/>
      <c r="F154" s="289" t="s">
        <v>1167</v>
      </c>
      <c r="G154" s="290">
        <v>1</v>
      </c>
      <c r="H154" s="290">
        <v>12</v>
      </c>
      <c r="I154" s="263">
        <f t="shared" si="18"/>
        <v>8096.78</v>
      </c>
      <c r="J154" s="263">
        <v>4048.39</v>
      </c>
      <c r="K154" s="293">
        <f t="shared" si="21"/>
        <v>97161.36</v>
      </c>
      <c r="L154" s="293">
        <v>0</v>
      </c>
      <c r="M154" s="293">
        <f t="shared" si="22"/>
        <v>1331.7072368421052</v>
      </c>
      <c r="N154" s="294">
        <f t="shared" si="23"/>
        <v>17979.3</v>
      </c>
      <c r="O154" s="293"/>
      <c r="P154" s="293"/>
      <c r="Q154" s="293">
        <f t="shared" si="24"/>
        <v>3886.4543999999996</v>
      </c>
      <c r="R154" s="265">
        <f t="shared" si="19"/>
        <v>116472.36723684211</v>
      </c>
      <c r="S154" s="281">
        <f t="shared" si="20"/>
        <v>120358.82163684211</v>
      </c>
      <c r="T154" s="289" t="s">
        <v>1125</v>
      </c>
    </row>
    <row r="155" spans="1:20" s="266" customFormat="1" ht="30" customHeight="1" x14ac:dyDescent="0.25">
      <c r="A155" s="289">
        <v>145</v>
      </c>
      <c r="B155" s="261" t="s">
        <v>1157</v>
      </c>
      <c r="C155" s="262"/>
      <c r="D155" s="397" t="s">
        <v>1154</v>
      </c>
      <c r="E155" s="397"/>
      <c r="F155" s="289" t="s">
        <v>1167</v>
      </c>
      <c r="G155" s="290">
        <v>1</v>
      </c>
      <c r="H155" s="290">
        <v>12</v>
      </c>
      <c r="I155" s="263">
        <f t="shared" si="18"/>
        <v>8096.78</v>
      </c>
      <c r="J155" s="263">
        <v>4048.39</v>
      </c>
      <c r="K155" s="293">
        <f t="shared" si="21"/>
        <v>97161.36</v>
      </c>
      <c r="L155" s="293">
        <v>0</v>
      </c>
      <c r="M155" s="293">
        <f t="shared" si="22"/>
        <v>1331.7072368421052</v>
      </c>
      <c r="N155" s="294">
        <f>(ROUNDUP((I155/30.4*(50/12*H155)),0))+((ROUNDUP((I155/30.4*(50/12*H155)),0))*0.35)</f>
        <v>17979.3</v>
      </c>
      <c r="O155" s="293"/>
      <c r="P155" s="293"/>
      <c r="Q155" s="293">
        <f t="shared" si="24"/>
        <v>3886.4543999999996</v>
      </c>
      <c r="R155" s="265">
        <f t="shared" si="19"/>
        <v>116472.36723684211</v>
      </c>
      <c r="S155" s="281">
        <f t="shared" si="20"/>
        <v>120358.82163684211</v>
      </c>
      <c r="T155" s="289" t="s">
        <v>1125</v>
      </c>
    </row>
    <row r="156" spans="1:20" s="266" customFormat="1" ht="30" customHeight="1" x14ac:dyDescent="0.25">
      <c r="A156" s="289">
        <v>146</v>
      </c>
      <c r="B156" s="261" t="s">
        <v>1157</v>
      </c>
      <c r="C156" s="262"/>
      <c r="D156" s="397" t="s">
        <v>1154</v>
      </c>
      <c r="E156" s="397"/>
      <c r="F156" s="289" t="s">
        <v>1167</v>
      </c>
      <c r="G156" s="290">
        <v>1</v>
      </c>
      <c r="H156" s="290">
        <v>12</v>
      </c>
      <c r="I156" s="263">
        <f t="shared" si="18"/>
        <v>8096.78</v>
      </c>
      <c r="J156" s="263">
        <v>4048.39</v>
      </c>
      <c r="K156" s="293">
        <f t="shared" si="21"/>
        <v>97161.36</v>
      </c>
      <c r="L156" s="293">
        <v>0</v>
      </c>
      <c r="M156" s="293">
        <f t="shared" si="22"/>
        <v>1331.7072368421052</v>
      </c>
      <c r="N156" s="294">
        <f>(ROUNDUP((I156/30.4*(50/12*H156)),0))+((ROUNDUP((I156/30.4*(50/12*H156)),0))*0.35)</f>
        <v>17979.3</v>
      </c>
      <c r="O156" s="293"/>
      <c r="P156" s="293"/>
      <c r="Q156" s="293">
        <f t="shared" si="24"/>
        <v>3886.4543999999996</v>
      </c>
      <c r="R156" s="265">
        <f t="shared" si="19"/>
        <v>116472.36723684211</v>
      </c>
      <c r="S156" s="281">
        <f t="shared" si="20"/>
        <v>120358.82163684211</v>
      </c>
      <c r="T156" s="289" t="s">
        <v>1125</v>
      </c>
    </row>
    <row r="157" spans="1:20" s="266" customFormat="1" ht="30" customHeight="1" x14ac:dyDescent="0.25">
      <c r="A157" s="289">
        <v>147</v>
      </c>
      <c r="B157" s="261" t="s">
        <v>1157</v>
      </c>
      <c r="C157" s="262"/>
      <c r="D157" s="397" t="s">
        <v>1154</v>
      </c>
      <c r="E157" s="397"/>
      <c r="F157" s="289" t="s">
        <v>1167</v>
      </c>
      <c r="G157" s="290">
        <v>1</v>
      </c>
      <c r="H157" s="290">
        <v>12</v>
      </c>
      <c r="I157" s="263">
        <f t="shared" si="18"/>
        <v>8096.78</v>
      </c>
      <c r="J157" s="263">
        <v>4048.39</v>
      </c>
      <c r="K157" s="293">
        <f t="shared" si="21"/>
        <v>97161.36</v>
      </c>
      <c r="L157" s="293">
        <v>0</v>
      </c>
      <c r="M157" s="293">
        <f t="shared" si="22"/>
        <v>1331.7072368421052</v>
      </c>
      <c r="N157" s="294">
        <f>(ROUNDUP((I157/30.4*(50/12*H157)),0))+((ROUNDUP((I157/30.4*(50/12*H157)),0))*0.35)</f>
        <v>17979.3</v>
      </c>
      <c r="O157" s="293"/>
      <c r="P157" s="293"/>
      <c r="Q157" s="293">
        <f t="shared" si="24"/>
        <v>3886.4543999999996</v>
      </c>
      <c r="R157" s="265">
        <f t="shared" si="19"/>
        <v>116472.36723684211</v>
      </c>
      <c r="S157" s="281">
        <f t="shared" si="20"/>
        <v>120358.82163684211</v>
      </c>
      <c r="T157" s="289" t="s">
        <v>1125</v>
      </c>
    </row>
    <row r="158" spans="1:20" s="266" customFormat="1" ht="30" customHeight="1" x14ac:dyDescent="0.25">
      <c r="A158" s="289">
        <v>148</v>
      </c>
      <c r="B158" s="261" t="s">
        <v>1157</v>
      </c>
      <c r="C158" s="262"/>
      <c r="D158" s="397" t="s">
        <v>1154</v>
      </c>
      <c r="E158" s="397"/>
      <c r="F158" s="289" t="s">
        <v>1167</v>
      </c>
      <c r="G158" s="290">
        <v>1</v>
      </c>
      <c r="H158" s="290">
        <v>12</v>
      </c>
      <c r="I158" s="263">
        <f t="shared" si="18"/>
        <v>8096.78</v>
      </c>
      <c r="J158" s="263">
        <v>4048.39</v>
      </c>
      <c r="K158" s="293">
        <f t="shared" si="21"/>
        <v>97161.36</v>
      </c>
      <c r="L158" s="293">
        <v>0</v>
      </c>
      <c r="M158" s="293">
        <f t="shared" si="22"/>
        <v>1331.7072368421052</v>
      </c>
      <c r="N158" s="294">
        <f>(ROUNDUP((I158/30.4*(50/12*H158)),0))+((ROUNDUP((I158/30.4*(50/12*H158)),0))*0.35)</f>
        <v>17979.3</v>
      </c>
      <c r="O158" s="293"/>
      <c r="P158" s="293"/>
      <c r="Q158" s="293">
        <f t="shared" si="24"/>
        <v>3886.4543999999996</v>
      </c>
      <c r="R158" s="265">
        <f t="shared" si="19"/>
        <v>116472.36723684211</v>
      </c>
      <c r="S158" s="281">
        <f t="shared" si="20"/>
        <v>120358.82163684211</v>
      </c>
      <c r="T158" s="289" t="s">
        <v>1125</v>
      </c>
    </row>
    <row r="159" spans="1:20" s="266" customFormat="1" ht="30" customHeight="1" x14ac:dyDescent="0.25">
      <c r="A159" s="289">
        <v>149</v>
      </c>
      <c r="B159" s="261" t="s">
        <v>1157</v>
      </c>
      <c r="C159" s="262"/>
      <c r="D159" s="397" t="s">
        <v>1154</v>
      </c>
      <c r="E159" s="397"/>
      <c r="F159" s="289" t="s">
        <v>1167</v>
      </c>
      <c r="G159" s="290">
        <v>1</v>
      </c>
      <c r="H159" s="290">
        <v>12</v>
      </c>
      <c r="I159" s="263">
        <f t="shared" si="18"/>
        <v>8096.78</v>
      </c>
      <c r="J159" s="263">
        <v>4048.39</v>
      </c>
      <c r="K159" s="293">
        <f t="shared" si="21"/>
        <v>97161.36</v>
      </c>
      <c r="L159" s="293">
        <v>0</v>
      </c>
      <c r="M159" s="293">
        <f t="shared" si="22"/>
        <v>1331.7072368421052</v>
      </c>
      <c r="N159" s="294">
        <f t="shared" si="23"/>
        <v>17979.3</v>
      </c>
      <c r="O159" s="293"/>
      <c r="P159" s="293"/>
      <c r="Q159" s="293">
        <f t="shared" si="24"/>
        <v>3886.4543999999996</v>
      </c>
      <c r="R159" s="265">
        <f t="shared" si="19"/>
        <v>116472.36723684211</v>
      </c>
      <c r="S159" s="281">
        <f t="shared" si="20"/>
        <v>120358.82163684211</v>
      </c>
      <c r="T159" s="289" t="s">
        <v>1125</v>
      </c>
    </row>
    <row r="160" spans="1:20" s="266" customFormat="1" ht="30" customHeight="1" x14ac:dyDescent="0.25">
      <c r="A160" s="289">
        <v>150</v>
      </c>
      <c r="B160" s="261" t="s">
        <v>1158</v>
      </c>
      <c r="C160" s="262"/>
      <c r="D160" s="397" t="s">
        <v>1154</v>
      </c>
      <c r="E160" s="397"/>
      <c r="F160" s="289" t="s">
        <v>1167</v>
      </c>
      <c r="G160" s="290">
        <v>1</v>
      </c>
      <c r="H160" s="290">
        <v>12</v>
      </c>
      <c r="I160" s="263">
        <f t="shared" si="18"/>
        <v>6220</v>
      </c>
      <c r="J160" s="263">
        <v>3110</v>
      </c>
      <c r="K160" s="293">
        <f t="shared" si="21"/>
        <v>74640</v>
      </c>
      <c r="L160" s="293">
        <v>0</v>
      </c>
      <c r="M160" s="293">
        <f t="shared" si="22"/>
        <v>1023.0263157894738</v>
      </c>
      <c r="N160" s="294">
        <f t="shared" si="23"/>
        <v>13811.85</v>
      </c>
      <c r="O160" s="293"/>
      <c r="P160" s="293"/>
      <c r="Q160" s="293">
        <f t="shared" si="24"/>
        <v>2985.6000000000004</v>
      </c>
      <c r="R160" s="265">
        <f t="shared" si="19"/>
        <v>89474.876315789486</v>
      </c>
      <c r="S160" s="281">
        <f t="shared" si="20"/>
        <v>92460.476315789492</v>
      </c>
      <c r="T160" s="289" t="s">
        <v>1125</v>
      </c>
    </row>
    <row r="161" spans="1:20" s="266" customFormat="1" ht="30" customHeight="1" x14ac:dyDescent="0.25">
      <c r="A161" s="289">
        <v>151</v>
      </c>
      <c r="B161" s="261" t="s">
        <v>1158</v>
      </c>
      <c r="C161" s="262"/>
      <c r="D161" s="397" t="s">
        <v>1154</v>
      </c>
      <c r="E161" s="397"/>
      <c r="F161" s="289" t="s">
        <v>1167</v>
      </c>
      <c r="G161" s="290">
        <v>1</v>
      </c>
      <c r="H161" s="290">
        <v>12</v>
      </c>
      <c r="I161" s="263">
        <f t="shared" si="18"/>
        <v>6220</v>
      </c>
      <c r="J161" s="263">
        <v>3110</v>
      </c>
      <c r="K161" s="293">
        <f t="shared" si="21"/>
        <v>74640</v>
      </c>
      <c r="L161" s="293">
        <v>0</v>
      </c>
      <c r="M161" s="293">
        <f t="shared" si="22"/>
        <v>1023.0263157894738</v>
      </c>
      <c r="N161" s="294">
        <f t="shared" si="23"/>
        <v>13811.85</v>
      </c>
      <c r="O161" s="293"/>
      <c r="P161" s="293"/>
      <c r="Q161" s="293">
        <f t="shared" si="24"/>
        <v>2985.6000000000004</v>
      </c>
      <c r="R161" s="265">
        <f t="shared" si="19"/>
        <v>89474.876315789486</v>
      </c>
      <c r="S161" s="281">
        <f t="shared" si="20"/>
        <v>92460.476315789492</v>
      </c>
      <c r="T161" s="289" t="s">
        <v>1125</v>
      </c>
    </row>
    <row r="162" spans="1:20" s="266" customFormat="1" ht="28.5" customHeight="1" x14ac:dyDescent="0.25">
      <c r="A162" s="289">
        <v>152</v>
      </c>
      <c r="B162" s="261" t="s">
        <v>1159</v>
      </c>
      <c r="C162" s="262"/>
      <c r="D162" s="397" t="s">
        <v>1160</v>
      </c>
      <c r="E162" s="397"/>
      <c r="F162" s="289" t="s">
        <v>1167</v>
      </c>
      <c r="G162" s="290">
        <v>1</v>
      </c>
      <c r="H162" s="290">
        <v>12</v>
      </c>
      <c r="I162" s="263">
        <f t="shared" si="18"/>
        <v>10319</v>
      </c>
      <c r="J162" s="263">
        <v>5159.5</v>
      </c>
      <c r="K162" s="293">
        <f t="shared" si="21"/>
        <v>123828</v>
      </c>
      <c r="L162" s="293">
        <v>0</v>
      </c>
      <c r="M162" s="293">
        <f t="shared" si="22"/>
        <v>1697.203947368421</v>
      </c>
      <c r="N162" s="294">
        <f t="shared" si="23"/>
        <v>22913.55</v>
      </c>
      <c r="O162" s="293"/>
      <c r="P162" s="293">
        <v>0</v>
      </c>
      <c r="Q162" s="293">
        <f t="shared" si="24"/>
        <v>4953.12</v>
      </c>
      <c r="R162" s="265">
        <f t="shared" si="19"/>
        <v>148438.75394736842</v>
      </c>
      <c r="S162" s="281">
        <f t="shared" si="20"/>
        <v>153391.87394736841</v>
      </c>
      <c r="T162" s="289" t="s">
        <v>1125</v>
      </c>
    </row>
    <row r="163" spans="1:20" s="266" customFormat="1" ht="29.25" customHeight="1" x14ac:dyDescent="0.25">
      <c r="A163" s="289">
        <v>153</v>
      </c>
      <c r="B163" s="261" t="s">
        <v>1161</v>
      </c>
      <c r="C163" s="262"/>
      <c r="D163" s="397" t="s">
        <v>1160</v>
      </c>
      <c r="E163" s="397"/>
      <c r="F163" s="289" t="s">
        <v>1167</v>
      </c>
      <c r="G163" s="290">
        <v>1</v>
      </c>
      <c r="H163" s="290">
        <v>12</v>
      </c>
      <c r="I163" s="263">
        <f t="shared" si="18"/>
        <v>6650</v>
      </c>
      <c r="J163" s="263">
        <v>3325</v>
      </c>
      <c r="K163" s="293">
        <f t="shared" si="21"/>
        <v>79800</v>
      </c>
      <c r="L163" s="293">
        <v>0</v>
      </c>
      <c r="M163" s="293">
        <f t="shared" si="22"/>
        <v>1093.75</v>
      </c>
      <c r="N163" s="294">
        <f t="shared" si="23"/>
        <v>14766.3</v>
      </c>
      <c r="O163" s="293"/>
      <c r="P163" s="293"/>
      <c r="Q163" s="293">
        <f t="shared" si="24"/>
        <v>3192</v>
      </c>
      <c r="R163" s="265">
        <f t="shared" si="19"/>
        <v>95660.05</v>
      </c>
      <c r="S163" s="281">
        <f t="shared" si="20"/>
        <v>98852.05</v>
      </c>
      <c r="T163" s="289" t="s">
        <v>1125</v>
      </c>
    </row>
    <row r="164" spans="1:20" s="266" customFormat="1" ht="29.25" customHeight="1" x14ac:dyDescent="0.25">
      <c r="A164" s="289">
        <v>154</v>
      </c>
      <c r="B164" s="261" t="s">
        <v>1162</v>
      </c>
      <c r="C164" s="262"/>
      <c r="D164" s="397" t="s">
        <v>1160</v>
      </c>
      <c r="E164" s="397"/>
      <c r="F164" s="289" t="s">
        <v>1167</v>
      </c>
      <c r="G164" s="290">
        <v>1</v>
      </c>
      <c r="H164" s="290">
        <v>12</v>
      </c>
      <c r="I164" s="263">
        <f t="shared" si="18"/>
        <v>5504</v>
      </c>
      <c r="J164" s="263">
        <v>2752</v>
      </c>
      <c r="K164" s="293">
        <f t="shared" si="21"/>
        <v>66048</v>
      </c>
      <c r="L164" s="293">
        <v>0</v>
      </c>
      <c r="M164" s="293">
        <f t="shared" si="22"/>
        <v>905.26315789473688</v>
      </c>
      <c r="N164" s="294">
        <f t="shared" si="23"/>
        <v>12221.55</v>
      </c>
      <c r="O164" s="293">
        <v>4000</v>
      </c>
      <c r="P164" s="293"/>
      <c r="Q164" s="293">
        <f t="shared" si="24"/>
        <v>2641.92</v>
      </c>
      <c r="R164" s="265">
        <f t="shared" si="19"/>
        <v>83174.813157894736</v>
      </c>
      <c r="S164" s="281">
        <f t="shared" si="20"/>
        <v>85816.733157894734</v>
      </c>
      <c r="T164" s="289" t="s">
        <v>1125</v>
      </c>
    </row>
    <row r="165" spans="1:20" s="266" customFormat="1" ht="29.25" customHeight="1" x14ac:dyDescent="0.25">
      <c r="A165" s="289">
        <v>155</v>
      </c>
      <c r="B165" s="261" t="s">
        <v>1162</v>
      </c>
      <c r="C165" s="262"/>
      <c r="D165" s="397" t="s">
        <v>1160</v>
      </c>
      <c r="E165" s="397"/>
      <c r="F165" s="289" t="s">
        <v>1167</v>
      </c>
      <c r="G165" s="290">
        <v>1</v>
      </c>
      <c r="H165" s="290">
        <v>12</v>
      </c>
      <c r="I165" s="263">
        <f t="shared" si="18"/>
        <v>5504</v>
      </c>
      <c r="J165" s="263">
        <v>2752</v>
      </c>
      <c r="K165" s="293">
        <f t="shared" si="21"/>
        <v>66048</v>
      </c>
      <c r="L165" s="293">
        <v>0</v>
      </c>
      <c r="M165" s="293">
        <f t="shared" si="22"/>
        <v>905.26315789473688</v>
      </c>
      <c r="N165" s="294">
        <f t="shared" si="23"/>
        <v>12221.55</v>
      </c>
      <c r="O165" s="293">
        <v>4000</v>
      </c>
      <c r="P165" s="293"/>
      <c r="Q165" s="293">
        <f t="shared" si="24"/>
        <v>2641.92</v>
      </c>
      <c r="R165" s="265">
        <f t="shared" si="19"/>
        <v>83174.813157894736</v>
      </c>
      <c r="S165" s="281">
        <f t="shared" si="20"/>
        <v>85816.733157894734</v>
      </c>
      <c r="T165" s="289" t="s">
        <v>1125</v>
      </c>
    </row>
    <row r="166" spans="1:20" s="266" customFormat="1" ht="29.25" customHeight="1" x14ac:dyDescent="0.25">
      <c r="A166" s="289">
        <v>156</v>
      </c>
      <c r="B166" s="261" t="s">
        <v>1162</v>
      </c>
      <c r="C166" s="262"/>
      <c r="D166" s="397" t="s">
        <v>1160</v>
      </c>
      <c r="E166" s="397"/>
      <c r="F166" s="289" t="s">
        <v>1167</v>
      </c>
      <c r="G166" s="290">
        <v>1</v>
      </c>
      <c r="H166" s="290">
        <v>12</v>
      </c>
      <c r="I166" s="263">
        <f t="shared" si="18"/>
        <v>5504</v>
      </c>
      <c r="J166" s="263">
        <v>2752</v>
      </c>
      <c r="K166" s="293">
        <f t="shared" si="21"/>
        <v>66048</v>
      </c>
      <c r="L166" s="293">
        <v>0</v>
      </c>
      <c r="M166" s="293">
        <f t="shared" si="22"/>
        <v>905.26315789473688</v>
      </c>
      <c r="N166" s="294">
        <f t="shared" si="23"/>
        <v>12221.55</v>
      </c>
      <c r="O166" s="293"/>
      <c r="P166" s="293"/>
      <c r="Q166" s="293">
        <f t="shared" si="24"/>
        <v>2641.92</v>
      </c>
      <c r="R166" s="265">
        <f t="shared" si="19"/>
        <v>79174.813157894736</v>
      </c>
      <c r="S166" s="281">
        <f t="shared" si="20"/>
        <v>81816.733157894734</v>
      </c>
      <c r="T166" s="289" t="s">
        <v>1125</v>
      </c>
    </row>
    <row r="167" spans="1:20" s="266" customFormat="1" ht="29.25" customHeight="1" x14ac:dyDescent="0.25">
      <c r="A167" s="289">
        <v>157</v>
      </c>
      <c r="B167" s="261" t="s">
        <v>1162</v>
      </c>
      <c r="C167" s="262"/>
      <c r="D167" s="397" t="s">
        <v>1160</v>
      </c>
      <c r="E167" s="397"/>
      <c r="F167" s="289" t="s">
        <v>1167</v>
      </c>
      <c r="G167" s="290">
        <v>1</v>
      </c>
      <c r="H167" s="290">
        <v>12</v>
      </c>
      <c r="I167" s="263">
        <f t="shared" si="18"/>
        <v>5504</v>
      </c>
      <c r="J167" s="263">
        <v>2752</v>
      </c>
      <c r="K167" s="293">
        <f t="shared" si="21"/>
        <v>66048</v>
      </c>
      <c r="L167" s="293">
        <v>0</v>
      </c>
      <c r="M167" s="293">
        <f t="shared" si="22"/>
        <v>905.26315789473688</v>
      </c>
      <c r="N167" s="294">
        <f t="shared" si="23"/>
        <v>12221.55</v>
      </c>
      <c r="O167" s="293"/>
      <c r="P167" s="293"/>
      <c r="Q167" s="293">
        <f t="shared" si="24"/>
        <v>2641.92</v>
      </c>
      <c r="R167" s="265">
        <f t="shared" si="19"/>
        <v>79174.813157894736</v>
      </c>
      <c r="S167" s="281">
        <f t="shared" si="20"/>
        <v>81816.733157894734</v>
      </c>
      <c r="T167" s="289" t="s">
        <v>1125</v>
      </c>
    </row>
    <row r="168" spans="1:20" s="266" customFormat="1" ht="29.25" customHeight="1" x14ac:dyDescent="0.25">
      <c r="A168" s="289">
        <v>158</v>
      </c>
      <c r="B168" s="261" t="s">
        <v>1162</v>
      </c>
      <c r="C168" s="262"/>
      <c r="D168" s="397" t="s">
        <v>1160</v>
      </c>
      <c r="E168" s="397"/>
      <c r="F168" s="289" t="s">
        <v>1167</v>
      </c>
      <c r="G168" s="290">
        <v>1</v>
      </c>
      <c r="H168" s="290">
        <v>12</v>
      </c>
      <c r="I168" s="263">
        <f t="shared" si="18"/>
        <v>5504</v>
      </c>
      <c r="J168" s="263">
        <v>2752</v>
      </c>
      <c r="K168" s="293">
        <f t="shared" si="21"/>
        <v>66048</v>
      </c>
      <c r="L168" s="293">
        <v>0</v>
      </c>
      <c r="M168" s="293">
        <f t="shared" si="22"/>
        <v>905.26315789473688</v>
      </c>
      <c r="N168" s="294">
        <f t="shared" si="23"/>
        <v>12221.55</v>
      </c>
      <c r="O168" s="293"/>
      <c r="P168" s="293"/>
      <c r="Q168" s="293">
        <f t="shared" si="24"/>
        <v>2641.92</v>
      </c>
      <c r="R168" s="265">
        <f t="shared" si="19"/>
        <v>79174.813157894736</v>
      </c>
      <c r="S168" s="281">
        <f t="shared" si="20"/>
        <v>81816.733157894734</v>
      </c>
      <c r="T168" s="289" t="s">
        <v>1125</v>
      </c>
    </row>
    <row r="169" spans="1:20" s="266" customFormat="1" ht="29.25" customHeight="1" x14ac:dyDescent="0.25">
      <c r="A169" s="289">
        <v>159</v>
      </c>
      <c r="B169" s="261" t="s">
        <v>1162</v>
      </c>
      <c r="C169" s="262"/>
      <c r="D169" s="397" t="s">
        <v>1160</v>
      </c>
      <c r="E169" s="397"/>
      <c r="F169" s="289" t="s">
        <v>1167</v>
      </c>
      <c r="G169" s="290">
        <v>1</v>
      </c>
      <c r="H169" s="290">
        <v>12</v>
      </c>
      <c r="I169" s="263">
        <f t="shared" si="18"/>
        <v>5504</v>
      </c>
      <c r="J169" s="263">
        <v>2752</v>
      </c>
      <c r="K169" s="293">
        <f t="shared" si="21"/>
        <v>66048</v>
      </c>
      <c r="L169" s="293">
        <v>0</v>
      </c>
      <c r="M169" s="293">
        <f t="shared" si="22"/>
        <v>905.26315789473688</v>
      </c>
      <c r="N169" s="294">
        <f t="shared" si="23"/>
        <v>12221.55</v>
      </c>
      <c r="O169" s="293"/>
      <c r="P169" s="293"/>
      <c r="Q169" s="293">
        <f t="shared" si="24"/>
        <v>2641.92</v>
      </c>
      <c r="R169" s="265">
        <f t="shared" si="19"/>
        <v>79174.813157894736</v>
      </c>
      <c r="S169" s="281">
        <f t="shared" si="20"/>
        <v>81816.733157894734</v>
      </c>
      <c r="T169" s="289" t="s">
        <v>1125</v>
      </c>
    </row>
    <row r="170" spans="1:20" s="266" customFormat="1" ht="29.25" customHeight="1" x14ac:dyDescent="0.25">
      <c r="A170" s="289">
        <v>160</v>
      </c>
      <c r="B170" s="261" t="s">
        <v>1162</v>
      </c>
      <c r="C170" s="262"/>
      <c r="D170" s="397" t="s">
        <v>1160</v>
      </c>
      <c r="E170" s="397"/>
      <c r="F170" s="289" t="s">
        <v>1167</v>
      </c>
      <c r="G170" s="290">
        <v>1</v>
      </c>
      <c r="H170" s="290">
        <v>12</v>
      </c>
      <c r="I170" s="263">
        <f t="shared" si="18"/>
        <v>5504</v>
      </c>
      <c r="J170" s="263">
        <v>2752</v>
      </c>
      <c r="K170" s="293">
        <f t="shared" si="21"/>
        <v>66048</v>
      </c>
      <c r="L170" s="293">
        <v>0</v>
      </c>
      <c r="M170" s="293">
        <f t="shared" si="22"/>
        <v>905.26315789473688</v>
      </c>
      <c r="N170" s="294">
        <f t="shared" si="23"/>
        <v>12221.55</v>
      </c>
      <c r="O170" s="293"/>
      <c r="P170" s="293"/>
      <c r="Q170" s="293">
        <f t="shared" si="24"/>
        <v>2641.92</v>
      </c>
      <c r="R170" s="265">
        <f t="shared" si="19"/>
        <v>79174.813157894736</v>
      </c>
      <c r="S170" s="281">
        <f t="shared" si="20"/>
        <v>81816.733157894734</v>
      </c>
      <c r="T170" s="289" t="s">
        <v>1163</v>
      </c>
    </row>
    <row r="171" spans="1:20" s="266" customFormat="1" ht="29.25" customHeight="1" x14ac:dyDescent="0.25">
      <c r="A171" s="289">
        <v>161</v>
      </c>
      <c r="B171" s="261" t="s">
        <v>1115</v>
      </c>
      <c r="C171" s="262"/>
      <c r="D171" s="397" t="s">
        <v>1168</v>
      </c>
      <c r="E171" s="397"/>
      <c r="F171" s="289" t="s">
        <v>1167</v>
      </c>
      <c r="G171" s="290">
        <v>1</v>
      </c>
      <c r="H171" s="290">
        <v>12</v>
      </c>
      <c r="I171" s="263">
        <f t="shared" ref="I171:I175" si="25">J171*2</f>
        <v>6421</v>
      </c>
      <c r="J171" s="263">
        <v>3210.5</v>
      </c>
      <c r="K171" s="293">
        <f>I171*H171</f>
        <v>77052</v>
      </c>
      <c r="L171" s="293">
        <v>0</v>
      </c>
      <c r="M171" s="293">
        <f>I171/30.4*20*0.25</f>
        <v>1056.0855263157896</v>
      </c>
      <c r="N171" s="294">
        <f>(ROUNDUP((I171/30.4*(50/12*H171)),0))+((ROUNDUP((I171/30.4*(50/12*H171)),0))*0.35)</f>
        <v>14257.35</v>
      </c>
      <c r="O171" s="293"/>
      <c r="P171" s="293"/>
      <c r="Q171" s="293">
        <f t="shared" si="24"/>
        <v>3082.0800000000004</v>
      </c>
      <c r="R171" s="265">
        <f t="shared" si="19"/>
        <v>92365.435526315792</v>
      </c>
      <c r="S171" s="281">
        <f t="shared" si="20"/>
        <v>95447.515526315794</v>
      </c>
      <c r="T171" s="289" t="s">
        <v>1125</v>
      </c>
    </row>
    <row r="172" spans="1:20" s="266" customFormat="1" ht="29.25" customHeight="1" x14ac:dyDescent="0.25">
      <c r="A172" s="289">
        <v>162</v>
      </c>
      <c r="B172" s="261" t="s">
        <v>1164</v>
      </c>
      <c r="C172" s="262"/>
      <c r="D172" s="397" t="s">
        <v>1168</v>
      </c>
      <c r="E172" s="397"/>
      <c r="F172" s="289" t="s">
        <v>1167</v>
      </c>
      <c r="G172" s="290">
        <v>1</v>
      </c>
      <c r="H172" s="290">
        <v>12</v>
      </c>
      <c r="I172" s="263">
        <f t="shared" si="25"/>
        <v>5504</v>
      </c>
      <c r="J172" s="263">
        <v>2752</v>
      </c>
      <c r="K172" s="293">
        <f>I172*H172</f>
        <v>66048</v>
      </c>
      <c r="L172" s="293">
        <v>0</v>
      </c>
      <c r="M172" s="293">
        <f>I172/30.4*20*0.25</f>
        <v>905.26315789473688</v>
      </c>
      <c r="N172" s="294">
        <f>(ROUNDUP((I172/30.4*(50/12*H172)),0))+((ROUNDUP((I172/30.4*(50/12*H172)),0))*0.35)</f>
        <v>12221.55</v>
      </c>
      <c r="O172" s="293">
        <v>4000</v>
      </c>
      <c r="P172" s="293"/>
      <c r="Q172" s="293">
        <f t="shared" si="24"/>
        <v>2641.92</v>
      </c>
      <c r="R172" s="265">
        <f t="shared" si="19"/>
        <v>83174.813157894736</v>
      </c>
      <c r="S172" s="281">
        <f t="shared" si="20"/>
        <v>85816.733157894734</v>
      </c>
      <c r="T172" s="289" t="s">
        <v>1125</v>
      </c>
    </row>
    <row r="173" spans="1:20" s="266" customFormat="1" ht="29.25" customHeight="1" x14ac:dyDescent="0.25">
      <c r="A173" s="289">
        <v>163</v>
      </c>
      <c r="B173" s="261" t="s">
        <v>1164</v>
      </c>
      <c r="C173" s="262"/>
      <c r="D173" s="397" t="s">
        <v>1168</v>
      </c>
      <c r="E173" s="397"/>
      <c r="F173" s="289" t="s">
        <v>1167</v>
      </c>
      <c r="G173" s="290">
        <v>1</v>
      </c>
      <c r="H173" s="290">
        <v>12</v>
      </c>
      <c r="I173" s="263">
        <f t="shared" si="25"/>
        <v>5504</v>
      </c>
      <c r="J173" s="263">
        <v>2752</v>
      </c>
      <c r="K173" s="293">
        <f>I173*H173</f>
        <v>66048</v>
      </c>
      <c r="L173" s="293">
        <v>0</v>
      </c>
      <c r="M173" s="293">
        <f>I173/30.4*20*0.25</f>
        <v>905.26315789473688</v>
      </c>
      <c r="N173" s="294">
        <f>(ROUNDUP((I173/30.4*(50/12*H173)),0))+((ROUNDUP((I173/30.4*(50/12*H173)),0))*0.35)</f>
        <v>12221.55</v>
      </c>
      <c r="O173" s="293">
        <v>4000</v>
      </c>
      <c r="P173" s="293"/>
      <c r="Q173" s="293">
        <f t="shared" si="24"/>
        <v>2641.92</v>
      </c>
      <c r="R173" s="265">
        <f t="shared" si="19"/>
        <v>83174.813157894736</v>
      </c>
      <c r="S173" s="281">
        <f t="shared" si="20"/>
        <v>85816.733157894734</v>
      </c>
      <c r="T173" s="289" t="s">
        <v>1125</v>
      </c>
    </row>
    <row r="174" spans="1:20" s="266" customFormat="1" ht="29.25" customHeight="1" x14ac:dyDescent="0.25">
      <c r="A174" s="289">
        <v>164</v>
      </c>
      <c r="B174" s="261" t="s">
        <v>1164</v>
      </c>
      <c r="C174" s="262"/>
      <c r="D174" s="397" t="s">
        <v>1168</v>
      </c>
      <c r="E174" s="397"/>
      <c r="F174" s="289" t="s">
        <v>1167</v>
      </c>
      <c r="G174" s="290">
        <v>1</v>
      </c>
      <c r="H174" s="290">
        <v>12</v>
      </c>
      <c r="I174" s="263">
        <f t="shared" si="25"/>
        <v>5504</v>
      </c>
      <c r="J174" s="263">
        <v>2752</v>
      </c>
      <c r="K174" s="293">
        <f>I174*H174</f>
        <v>66048</v>
      </c>
      <c r="L174" s="293">
        <v>0</v>
      </c>
      <c r="M174" s="293">
        <f>I174/30.4*20*0.25</f>
        <v>905.26315789473688</v>
      </c>
      <c r="N174" s="294">
        <f>(ROUNDUP((I174/30.4*(50/12*H174)),0))+((ROUNDUP((I174/30.4*(50/12*H174)),0))*0.35)</f>
        <v>12221.55</v>
      </c>
      <c r="O174" s="293"/>
      <c r="P174" s="293"/>
      <c r="Q174" s="293">
        <f t="shared" si="24"/>
        <v>2641.92</v>
      </c>
      <c r="R174" s="265">
        <f t="shared" si="19"/>
        <v>79174.813157894736</v>
      </c>
      <c r="S174" s="281">
        <f t="shared" si="20"/>
        <v>81816.733157894734</v>
      </c>
      <c r="T174" s="289" t="s">
        <v>1125</v>
      </c>
    </row>
    <row r="175" spans="1:20" s="266" customFormat="1" ht="29.25" customHeight="1" x14ac:dyDescent="0.25">
      <c r="A175" s="289">
        <v>165</v>
      </c>
      <c r="B175" s="261" t="s">
        <v>1164</v>
      </c>
      <c r="C175" s="289"/>
      <c r="D175" s="397" t="s">
        <v>1168</v>
      </c>
      <c r="E175" s="397"/>
      <c r="F175" s="289" t="s">
        <v>1167</v>
      </c>
      <c r="G175" s="290">
        <v>1</v>
      </c>
      <c r="H175" s="290">
        <v>12</v>
      </c>
      <c r="I175" s="263">
        <f t="shared" si="25"/>
        <v>5504</v>
      </c>
      <c r="J175" s="263">
        <v>2752</v>
      </c>
      <c r="K175" s="293">
        <f>I175*H175</f>
        <v>66048</v>
      </c>
      <c r="L175" s="293"/>
      <c r="M175" s="293">
        <f>I175/30.4*20*0.25</f>
        <v>905.26315789473688</v>
      </c>
      <c r="N175" s="294">
        <f>(ROUNDUP((I175/30.4*(50/12*H175)),0))+((ROUNDUP((I175/30.4*(50/12*H175)),0))*0.35)</f>
        <v>12221.55</v>
      </c>
      <c r="O175" s="293"/>
      <c r="P175" s="293"/>
      <c r="Q175" s="293">
        <f t="shared" si="24"/>
        <v>2641.92</v>
      </c>
      <c r="R175" s="265">
        <f t="shared" si="19"/>
        <v>79174.813157894736</v>
      </c>
      <c r="S175" s="281">
        <f t="shared" si="20"/>
        <v>81816.733157894734</v>
      </c>
      <c r="T175" s="289" t="s">
        <v>1125</v>
      </c>
    </row>
    <row r="176" spans="1:20" s="260" customFormat="1" ht="30.75" customHeight="1" thickBot="1" x14ac:dyDescent="0.3">
      <c r="A176" s="295"/>
      <c r="B176" s="296"/>
      <c r="C176" s="297"/>
      <c r="D176" s="297"/>
      <c r="E176" s="297"/>
      <c r="F176" s="297"/>
      <c r="G176" s="298">
        <f>SUM(G11:G175)</f>
        <v>165</v>
      </c>
      <c r="H176" s="297"/>
      <c r="I176" s="299">
        <f t="shared" ref="I176:O176" si="26">SUM(I11:I175)</f>
        <v>1455204.100000001</v>
      </c>
      <c r="J176" s="299">
        <f t="shared" si="26"/>
        <v>727602.05000000051</v>
      </c>
      <c r="K176" s="299">
        <f t="shared" si="26"/>
        <v>17462449.199999996</v>
      </c>
      <c r="L176" s="299">
        <f t="shared" si="26"/>
        <v>0</v>
      </c>
      <c r="M176" s="299">
        <f t="shared" si="26"/>
        <v>239342.78434210562</v>
      </c>
      <c r="N176" s="299">
        <f t="shared" si="26"/>
        <v>3231251.9999999935</v>
      </c>
      <c r="O176" s="299">
        <f t="shared" si="26"/>
        <v>121313</v>
      </c>
      <c r="P176" s="299">
        <f t="shared" ref="P176" si="27">SUM(P11:P175)</f>
        <v>286559.22000000009</v>
      </c>
      <c r="Q176" s="299">
        <f>SUM(Q11:Q175)</f>
        <v>698497.96800000162</v>
      </c>
      <c r="R176" s="299">
        <f>SUM(R11:R175)</f>
        <v>21340916.204342097</v>
      </c>
      <c r="S176" s="299">
        <f>SUM(S11:S175)</f>
        <v>22039414.172342096</v>
      </c>
      <c r="T176" s="268"/>
    </row>
    <row r="177" spans="2:20" ht="15.75" thickTop="1" x14ac:dyDescent="0.25"/>
    <row r="178" spans="2:20" hidden="1" x14ac:dyDescent="0.25">
      <c r="K178" s="270">
        <f>K176-K8</f>
        <v>0</v>
      </c>
      <c r="L178" s="270">
        <f t="shared" ref="L178:S178" si="28">L176-L8</f>
        <v>0</v>
      </c>
      <c r="M178" s="270">
        <f t="shared" si="28"/>
        <v>0</v>
      </c>
      <c r="N178" s="270">
        <f t="shared" si="28"/>
        <v>0</v>
      </c>
      <c r="O178" s="270">
        <f t="shared" si="28"/>
        <v>0</v>
      </c>
      <c r="P178" s="270">
        <f t="shared" si="28"/>
        <v>0</v>
      </c>
      <c r="Q178" s="270">
        <f t="shared" si="28"/>
        <v>0</v>
      </c>
      <c r="R178" s="270">
        <f t="shared" si="28"/>
        <v>0</v>
      </c>
      <c r="S178" s="283">
        <f t="shared" si="28"/>
        <v>0</v>
      </c>
      <c r="T178" s="284"/>
    </row>
    <row r="179" spans="2:20" hidden="1" x14ac:dyDescent="0.25">
      <c r="S179" s="270">
        <v>140000</v>
      </c>
      <c r="T179" s="258" t="s">
        <v>1169</v>
      </c>
    </row>
    <row r="180" spans="2:20" hidden="1" x14ac:dyDescent="0.25">
      <c r="S180" s="259"/>
    </row>
    <row r="181" spans="2:20" ht="42" hidden="1" customHeight="1" x14ac:dyDescent="0.25">
      <c r="B181" s="404" t="s">
        <v>1165</v>
      </c>
      <c r="C181" s="404"/>
      <c r="D181" s="404"/>
      <c r="E181" s="404"/>
      <c r="F181" s="404"/>
      <c r="G181" s="404"/>
      <c r="H181" s="404"/>
      <c r="I181" s="404"/>
      <c r="J181" s="404"/>
      <c r="K181" s="404"/>
      <c r="L181" s="404"/>
      <c r="M181" s="404"/>
      <c r="N181" s="404"/>
      <c r="O181" s="404"/>
      <c r="P181" s="404"/>
      <c r="Q181" s="404"/>
      <c r="R181" s="404"/>
      <c r="S181" s="287">
        <v>2589566.8800000004</v>
      </c>
      <c r="T181" s="388" t="s">
        <v>1170</v>
      </c>
    </row>
    <row r="182" spans="2:20" hidden="1" x14ac:dyDescent="0.25">
      <c r="S182" s="287">
        <v>881649.47236842068</v>
      </c>
      <c r="T182" s="388"/>
    </row>
    <row r="183" spans="2:20" hidden="1" x14ac:dyDescent="0.25">
      <c r="S183" s="287">
        <v>103582.6752</v>
      </c>
      <c r="T183" s="388"/>
    </row>
    <row r="184" spans="2:20" hidden="1" x14ac:dyDescent="0.25">
      <c r="S184" s="287"/>
    </row>
    <row r="185" spans="2:20" hidden="1" x14ac:dyDescent="0.25"/>
    <row r="186" spans="2:20" hidden="1" x14ac:dyDescent="0.25"/>
    <row r="187" spans="2:20" hidden="1" x14ac:dyDescent="0.25">
      <c r="S187" s="288">
        <f>SUM(S176:S186)</f>
        <v>25754213.199910514</v>
      </c>
    </row>
    <row r="188" spans="2:20" hidden="1" x14ac:dyDescent="0.25"/>
    <row r="189" spans="2:20" hidden="1" x14ac:dyDescent="0.25">
      <c r="S189" s="283">
        <f>S187-'PRESUP.EGRESOS FUENTE FINANCIAM'!M6</f>
        <v>-0.60008948296308517</v>
      </c>
    </row>
    <row r="190" spans="2:20" hidden="1" x14ac:dyDescent="0.25"/>
    <row r="191" spans="2:20" hidden="1" x14ac:dyDescent="0.25"/>
  </sheetData>
  <autoFilter ref="A10:V176">
    <filterColumn colId="3" showButton="0"/>
  </autoFilter>
  <mergeCells count="184">
    <mergeCell ref="D172:E172"/>
    <mergeCell ref="D173:E173"/>
    <mergeCell ref="D174:E174"/>
    <mergeCell ref="D175:E175"/>
    <mergeCell ref="B181:R181"/>
    <mergeCell ref="D166:E166"/>
    <mergeCell ref="D167:E167"/>
    <mergeCell ref="D168:E168"/>
    <mergeCell ref="D169:E169"/>
    <mergeCell ref="D170:E170"/>
    <mergeCell ref="D171:E171"/>
    <mergeCell ref="D160:E160"/>
    <mergeCell ref="D161:E161"/>
    <mergeCell ref="D162:E162"/>
    <mergeCell ref="D163:E163"/>
    <mergeCell ref="D164:E164"/>
    <mergeCell ref="D165:E165"/>
    <mergeCell ref="D154:E154"/>
    <mergeCell ref="D155:E155"/>
    <mergeCell ref="D156:E156"/>
    <mergeCell ref="D157:E157"/>
    <mergeCell ref="D158:E158"/>
    <mergeCell ref="D159:E159"/>
    <mergeCell ref="D148:E148"/>
    <mergeCell ref="D149:E149"/>
    <mergeCell ref="D150:E150"/>
    <mergeCell ref="D151:E151"/>
    <mergeCell ref="D152:E152"/>
    <mergeCell ref="D153:E153"/>
    <mergeCell ref="D142:E142"/>
    <mergeCell ref="D143:E143"/>
    <mergeCell ref="D144:E144"/>
    <mergeCell ref="D145:E145"/>
    <mergeCell ref="D146:E146"/>
    <mergeCell ref="D147:E147"/>
    <mergeCell ref="D136:E136"/>
    <mergeCell ref="D137:E137"/>
    <mergeCell ref="D138:E138"/>
    <mergeCell ref="D139:E139"/>
    <mergeCell ref="D140:E140"/>
    <mergeCell ref="D141:E141"/>
    <mergeCell ref="D130:E130"/>
    <mergeCell ref="D131:E131"/>
    <mergeCell ref="D132:E132"/>
    <mergeCell ref="D133:E133"/>
    <mergeCell ref="D134:E134"/>
    <mergeCell ref="D135:E135"/>
    <mergeCell ref="D124:E124"/>
    <mergeCell ref="D125:E125"/>
    <mergeCell ref="D126:E126"/>
    <mergeCell ref="D127:E127"/>
    <mergeCell ref="D128:E128"/>
    <mergeCell ref="D129:E129"/>
    <mergeCell ref="D118:E118"/>
    <mergeCell ref="D119:E119"/>
    <mergeCell ref="D120:E120"/>
    <mergeCell ref="D121:E121"/>
    <mergeCell ref="D122:E122"/>
    <mergeCell ref="D123:E123"/>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2:E42"/>
    <mergeCell ref="D43:E43"/>
    <mergeCell ref="D44:E44"/>
    <mergeCell ref="D45:E45"/>
    <mergeCell ref="D34:E34"/>
    <mergeCell ref="D35:E35"/>
    <mergeCell ref="D36:E36"/>
    <mergeCell ref="D37:E37"/>
    <mergeCell ref="D38:E38"/>
    <mergeCell ref="D39:E39"/>
    <mergeCell ref="A1:S6"/>
    <mergeCell ref="D16:E16"/>
    <mergeCell ref="D17:E17"/>
    <mergeCell ref="D18:E18"/>
    <mergeCell ref="D19:E19"/>
    <mergeCell ref="D20:E20"/>
    <mergeCell ref="D21:E21"/>
    <mergeCell ref="T9:T10"/>
    <mergeCell ref="D11:E11"/>
    <mergeCell ref="D12:E12"/>
    <mergeCell ref="D13:E13"/>
    <mergeCell ref="D14:E14"/>
    <mergeCell ref="D15:E15"/>
    <mergeCell ref="N9:N10"/>
    <mergeCell ref="O9:O10"/>
    <mergeCell ref="P9:P10"/>
    <mergeCell ref="Q9:Q10"/>
    <mergeCell ref="R9:R10"/>
    <mergeCell ref="S9:S10"/>
    <mergeCell ref="T181:T183"/>
    <mergeCell ref="A9:A10"/>
    <mergeCell ref="B9:B10"/>
    <mergeCell ref="C9:C10"/>
    <mergeCell ref="D9:E10"/>
    <mergeCell ref="G9:G10"/>
    <mergeCell ref="H9:H10"/>
    <mergeCell ref="I9:K9"/>
    <mergeCell ref="L9:L10"/>
    <mergeCell ref="M9:M10"/>
    <mergeCell ref="D28:E28"/>
    <mergeCell ref="D29:E29"/>
    <mergeCell ref="D30:E30"/>
    <mergeCell ref="D31:E31"/>
    <mergeCell ref="D32:E32"/>
    <mergeCell ref="D33:E33"/>
    <mergeCell ref="D22:E22"/>
    <mergeCell ref="D23:E23"/>
    <mergeCell ref="D24:E24"/>
    <mergeCell ref="D25:E25"/>
    <mergeCell ref="D26:E26"/>
    <mergeCell ref="D27:E27"/>
    <mergeCell ref="D40:E40"/>
    <mergeCell ref="D41:E41"/>
  </mergeCells>
  <pageMargins left="0.7" right="0.7" top="0.75" bottom="0.75" header="0.3" footer="0.3"/>
  <pageSetup orientation="portrait" r:id="rId1"/>
  <ignoredErrors>
    <ignoredError sqref="K16"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S.H-INGRESOS</vt:lpstr>
      <vt:lpstr>ESTIMACION DE INGRESOS</vt:lpstr>
      <vt:lpstr>S.H. EGRESOS</vt:lpstr>
      <vt:lpstr>PRESUP.EGRESOS FUENTE FINANCIAM</vt:lpstr>
      <vt:lpstr>plantilla 2018 </vt:lpstr>
      <vt:lpstr>'ESTIMACION DE INGRESOS'!Títulos_a_imprimir</vt:lpstr>
      <vt:lpstr>'PRESUP.EGRESOS FUENTE FINANCIAM'!Títulos_a_imprimir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 de Windows</cp:lastModifiedBy>
  <cp:lastPrinted>2017-11-10T19:49:36Z</cp:lastPrinted>
  <dcterms:created xsi:type="dcterms:W3CDTF">2013-09-24T17:23:29Z</dcterms:created>
  <dcterms:modified xsi:type="dcterms:W3CDTF">2017-12-22T20:14:36Z</dcterms:modified>
</cp:coreProperties>
</file>