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60" windowWidth="19440" windowHeight="10575" tabRatio="938" activeTab="2"/>
  </bookViews>
  <sheets>
    <sheet name="ESTIMACIÓN DE INGRESOS" sheetId="53" r:id="rId1"/>
    <sheet name="PRESUP.EGRESOS FUENTE FINANCIAM" sheetId="14" r:id="rId2"/>
    <sheet name="PROYECCIONES INGRESOS" sheetId="10" r:id="rId3"/>
    <sheet name="PROYECCIONES EGRESOS" sheetId="11" r:id="rId4"/>
    <sheet name="Hoja1" sheetId="55" r:id="rId5"/>
  </sheets>
  <definedNames>
    <definedName name="_xlnm._FilterDatabase" localSheetId="0" hidden="1">'ESTIMACIÓN DE INGRESOS'!$A$6:$C$116</definedName>
    <definedName name="_xlnm._FilterDatabase" localSheetId="1" hidden="1">'PRESUP.EGRESOS FUENTE FINANCIAM'!$A$6:$N$431</definedName>
    <definedName name="_xlnm._FilterDatabase" localSheetId="3" hidden="1">'PROYECCIONES EGRESOS'!$A$6:$I$78</definedName>
    <definedName name="_xlnm._FilterDatabase" localSheetId="2" hidden="1">'PROYECCIONES INGRESOS'!$A$6:$I$69</definedName>
    <definedName name="_xlnm.Print_Titles" localSheetId="0">'ESTIMACIÓN DE INGRESOS'!$1:$2</definedName>
    <definedName name="_xlnm.Print_Titles" localSheetId="1">'PRESUP.EGRESOS FUENTE FINANCIAM'!$1:$4</definedName>
    <definedName name="_xlnm.Print_Titles" localSheetId="3">'PROYECCIONES EGRESOS'!$1:$2</definedName>
    <definedName name="_xlnm.Print_Titles" localSheetId="2">'PROYECCIONES INGRESOS'!$1:$1</definedName>
  </definedNames>
  <calcPr calcId="145621"/>
</workbook>
</file>

<file path=xl/calcChain.xml><?xml version="1.0" encoding="utf-8"?>
<calcChain xmlns="http://schemas.openxmlformats.org/spreadsheetml/2006/main">
  <c r="C187" i="14" l="1"/>
  <c r="C51" i="53" l="1"/>
  <c r="C53" i="53"/>
  <c r="C42" i="53"/>
  <c r="C44" i="53"/>
  <c r="C21" i="53"/>
  <c r="C19" i="53"/>
  <c r="C18" i="53"/>
  <c r="C10" i="53"/>
  <c r="G110" i="14" l="1"/>
  <c r="G156" i="14" l="1"/>
  <c r="G86" i="14" l="1"/>
  <c r="J110" i="14"/>
  <c r="C110" i="14"/>
  <c r="C86" i="14"/>
  <c r="G219" i="14"/>
  <c r="G19" i="14" l="1"/>
  <c r="C19" i="14"/>
  <c r="C91" i="53" l="1"/>
  <c r="C67" i="53"/>
  <c r="C56" i="53"/>
  <c r="C55" i="53"/>
  <c r="C54" i="53"/>
  <c r="C49" i="53"/>
  <c r="C46" i="53"/>
  <c r="C43" i="53"/>
  <c r="C38" i="53"/>
  <c r="A2" i="14" l="1"/>
  <c r="L70" i="11" l="1"/>
  <c r="L66" i="11"/>
  <c r="L58" i="11"/>
  <c r="L54" i="11"/>
  <c r="L44" i="11"/>
  <c r="L34" i="11"/>
  <c r="L24" i="11"/>
  <c r="L14" i="11"/>
  <c r="L78" i="11" s="1"/>
  <c r="L6" i="11"/>
  <c r="K70" i="11"/>
  <c r="K66" i="11"/>
  <c r="K58" i="11"/>
  <c r="K54" i="11"/>
  <c r="K44" i="11"/>
  <c r="K34" i="11"/>
  <c r="K24" i="11"/>
  <c r="K14" i="11"/>
  <c r="K6" i="11"/>
  <c r="J70" i="11"/>
  <c r="J66" i="11"/>
  <c r="J58" i="11"/>
  <c r="J54" i="11"/>
  <c r="J44" i="11"/>
  <c r="J34" i="11"/>
  <c r="J24" i="11"/>
  <c r="J14" i="11"/>
  <c r="J6" i="11"/>
  <c r="G70" i="11"/>
  <c r="G66" i="11"/>
  <c r="G58" i="11"/>
  <c r="G54" i="11"/>
  <c r="G44" i="11"/>
  <c r="G34" i="11"/>
  <c r="G24" i="11"/>
  <c r="G14" i="11"/>
  <c r="G6" i="11"/>
  <c r="F70" i="11"/>
  <c r="F66" i="11"/>
  <c r="F58" i="11"/>
  <c r="F54" i="11"/>
  <c r="F44" i="11"/>
  <c r="F34" i="11"/>
  <c r="F24" i="11"/>
  <c r="F14" i="11"/>
  <c r="F78" i="11" s="1"/>
  <c r="F6" i="11"/>
  <c r="L65" i="10"/>
  <c r="L57" i="10"/>
  <c r="L51" i="10"/>
  <c r="L41" i="10"/>
  <c r="L36" i="10"/>
  <c r="L32" i="10"/>
  <c r="L25" i="10"/>
  <c r="L22" i="10"/>
  <c r="L16" i="10"/>
  <c r="L6" i="10"/>
  <c r="K65" i="10"/>
  <c r="K57" i="10"/>
  <c r="K51" i="10"/>
  <c r="K41" i="10"/>
  <c r="K36" i="10"/>
  <c r="K32" i="10"/>
  <c r="K25" i="10"/>
  <c r="K22" i="10"/>
  <c r="K16" i="10"/>
  <c r="K6" i="10"/>
  <c r="J65" i="10"/>
  <c r="J57" i="10"/>
  <c r="J51" i="10"/>
  <c r="J41" i="10"/>
  <c r="J36" i="10"/>
  <c r="J32" i="10"/>
  <c r="J25" i="10"/>
  <c r="J22" i="10"/>
  <c r="J16" i="10"/>
  <c r="J6" i="10"/>
  <c r="G65" i="10"/>
  <c r="G57" i="10"/>
  <c r="G51" i="10"/>
  <c r="G41" i="10"/>
  <c r="G36" i="10"/>
  <c r="G32" i="10"/>
  <c r="G25" i="10"/>
  <c r="G22" i="10"/>
  <c r="G16" i="10"/>
  <c r="G6" i="10"/>
  <c r="F65" i="10"/>
  <c r="F57" i="10"/>
  <c r="F51" i="10"/>
  <c r="F41" i="10"/>
  <c r="F36" i="10"/>
  <c r="F32" i="10"/>
  <c r="F25" i="10"/>
  <c r="F22" i="10"/>
  <c r="F16" i="10"/>
  <c r="F6" i="10"/>
  <c r="J69" i="10" l="1"/>
  <c r="J78" i="11"/>
  <c r="L69" i="10"/>
  <c r="K78" i="11"/>
  <c r="F69" i="10"/>
  <c r="K69" i="10"/>
  <c r="G69" i="10"/>
  <c r="G78" i="11"/>
  <c r="L38" i="14"/>
  <c r="K38" i="14"/>
  <c r="J38" i="14"/>
  <c r="I38" i="14"/>
  <c r="H38" i="14"/>
  <c r="G38" i="14"/>
  <c r="F38" i="14"/>
  <c r="E38" i="14"/>
  <c r="D38" i="14"/>
  <c r="C287" i="14"/>
  <c r="D287" i="14"/>
  <c r="C17" i="53"/>
  <c r="E66" i="11" l="1"/>
  <c r="E41" i="10"/>
  <c r="E22" i="10"/>
  <c r="E16" i="10"/>
  <c r="E6" i="10"/>
  <c r="H66" i="10"/>
  <c r="I66" i="10" s="1"/>
  <c r="H67" i="10"/>
  <c r="I67" i="10" s="1"/>
  <c r="H68" i="10"/>
  <c r="I68" i="10" s="1"/>
  <c r="H58" i="10"/>
  <c r="I58" i="10" s="1"/>
  <c r="H59" i="10"/>
  <c r="I59" i="10" s="1"/>
  <c r="H60" i="10"/>
  <c r="I60" i="10" s="1"/>
  <c r="H61" i="10"/>
  <c r="I61" i="10" s="1"/>
  <c r="H62" i="10"/>
  <c r="I62" i="10" s="1"/>
  <c r="H63" i="10"/>
  <c r="I63" i="10" s="1"/>
  <c r="H64" i="10"/>
  <c r="I64" i="10" s="1"/>
  <c r="H54" i="10"/>
  <c r="I54" i="10" s="1"/>
  <c r="H55" i="10"/>
  <c r="I55" i="10" s="1"/>
  <c r="H56" i="10"/>
  <c r="I56" i="10" s="1"/>
  <c r="H42" i="10"/>
  <c r="I42" i="10" s="1"/>
  <c r="H43" i="10"/>
  <c r="I43" i="10" s="1"/>
  <c r="H44" i="10"/>
  <c r="I44" i="10" s="1"/>
  <c r="H45" i="10"/>
  <c r="I45" i="10" s="1"/>
  <c r="H46" i="10"/>
  <c r="I46" i="10" s="1"/>
  <c r="H47" i="10"/>
  <c r="I47" i="10" s="1"/>
  <c r="H48" i="10"/>
  <c r="I48" i="10" s="1"/>
  <c r="H49" i="10"/>
  <c r="I49" i="10" s="1"/>
  <c r="H50" i="10"/>
  <c r="I50" i="10" s="1"/>
  <c r="H38" i="10"/>
  <c r="I38" i="10" s="1"/>
  <c r="H39" i="10"/>
  <c r="I39" i="10" s="1"/>
  <c r="H40" i="10"/>
  <c r="I40" i="10" s="1"/>
  <c r="H34" i="10"/>
  <c r="I34" i="10" s="1"/>
  <c r="H35" i="10"/>
  <c r="I35" i="10" s="1"/>
  <c r="H31" i="10"/>
  <c r="I31" i="10" s="1"/>
  <c r="H29" i="10"/>
  <c r="I29" i="10" s="1"/>
  <c r="H27" i="10"/>
  <c r="I27" i="10" s="1"/>
  <c r="H23" i="10"/>
  <c r="I23" i="10" s="1"/>
  <c r="H24" i="10"/>
  <c r="I24" i="10" s="1"/>
  <c r="H17" i="10"/>
  <c r="I17" i="10" s="1"/>
  <c r="H18" i="10"/>
  <c r="I18" i="10" s="1"/>
  <c r="H19" i="10"/>
  <c r="I19" i="10" s="1"/>
  <c r="H20" i="10"/>
  <c r="I20" i="10" s="1"/>
  <c r="H21" i="10"/>
  <c r="I21" i="10" s="1"/>
  <c r="H14" i="10"/>
  <c r="I14" i="10" s="1"/>
  <c r="H15" i="10"/>
  <c r="I15" i="10" s="1"/>
  <c r="H9" i="10"/>
  <c r="I9" i="10" s="1"/>
  <c r="H10" i="10"/>
  <c r="I10" i="10" s="1"/>
  <c r="H11" i="10"/>
  <c r="I11" i="10" s="1"/>
  <c r="H12" i="10"/>
  <c r="I12" i="10" s="1"/>
  <c r="A2" i="11"/>
  <c r="A2" i="10"/>
  <c r="C112" i="53"/>
  <c r="C104" i="53"/>
  <c r="C96" i="53"/>
  <c r="H53" i="10" s="1"/>
  <c r="I53" i="10" s="1"/>
  <c r="C93" i="53"/>
  <c r="H52" i="10" s="1"/>
  <c r="I52" i="10" s="1"/>
  <c r="C82" i="53"/>
  <c r="C71" i="53"/>
  <c r="C70" i="53" s="1"/>
  <c r="C64" i="53"/>
  <c r="C63" i="53" s="1"/>
  <c r="C57" i="53"/>
  <c r="H30" i="10" s="1"/>
  <c r="I30" i="10" s="1"/>
  <c r="C41" i="53"/>
  <c r="H28" i="10" s="1"/>
  <c r="I28" i="10" s="1"/>
  <c r="C35" i="53"/>
  <c r="H26" i="10" s="1"/>
  <c r="I26" i="10" s="1"/>
  <c r="C31" i="53"/>
  <c r="C25" i="53"/>
  <c r="H13" i="10"/>
  <c r="I13" i="10" s="1"/>
  <c r="C9" i="53"/>
  <c r="H8" i="10" s="1"/>
  <c r="I8" i="10" s="1"/>
  <c r="C7" i="53"/>
  <c r="H7" i="10" s="1"/>
  <c r="I7" i="10" s="1"/>
  <c r="H22" i="10" l="1"/>
  <c r="I22" i="10" s="1"/>
  <c r="H37" i="10"/>
  <c r="H33" i="10"/>
  <c r="I33" i="10" s="1"/>
  <c r="C92" i="53"/>
  <c r="C34" i="53"/>
  <c r="C6" i="53"/>
  <c r="D430" i="14"/>
  <c r="D427" i="14"/>
  <c r="D425" i="14"/>
  <c r="D422" i="14"/>
  <c r="D419" i="14"/>
  <c r="D410" i="14"/>
  <c r="D401" i="14"/>
  <c r="D396" i="14"/>
  <c r="D390" i="14"/>
  <c r="D383" i="14"/>
  <c r="D378" i="14"/>
  <c r="D375" i="14"/>
  <c r="D365" i="14"/>
  <c r="D355" i="14"/>
  <c r="D348" i="14"/>
  <c r="D338" i="14"/>
  <c r="D335" i="14"/>
  <c r="D331" i="14"/>
  <c r="D322" i="14"/>
  <c r="D313" i="14"/>
  <c r="D302" i="14"/>
  <c r="D297" i="14"/>
  <c r="D278" i="14"/>
  <c r="D276" i="14"/>
  <c r="D269" i="14"/>
  <c r="D266" i="14"/>
  <c r="D261" i="14"/>
  <c r="D254" i="14"/>
  <c r="D249" i="14"/>
  <c r="D243" i="14"/>
  <c r="D241" i="14"/>
  <c r="D233" i="14"/>
  <c r="D229" i="14"/>
  <c r="D220" i="14"/>
  <c r="D210" i="14"/>
  <c r="D204" i="14"/>
  <c r="D194" i="14"/>
  <c r="D183" i="14"/>
  <c r="D177" i="14"/>
  <c r="D167" i="14"/>
  <c r="D159" i="14"/>
  <c r="D149" i="14"/>
  <c r="D139" i="14"/>
  <c r="D129" i="14"/>
  <c r="D119" i="14"/>
  <c r="D109" i="14"/>
  <c r="D98" i="14"/>
  <c r="D94" i="14"/>
  <c r="D88" i="14"/>
  <c r="D85" i="14"/>
  <c r="D77" i="14"/>
  <c r="D67" i="14"/>
  <c r="D57" i="14"/>
  <c r="D53" i="14"/>
  <c r="D44" i="14"/>
  <c r="D40" i="14"/>
  <c r="D31" i="14"/>
  <c r="D26" i="14"/>
  <c r="D17" i="14"/>
  <c r="D12" i="14"/>
  <c r="D7" i="14"/>
  <c r="E58" i="11"/>
  <c r="E65" i="10"/>
  <c r="E57" i="10"/>
  <c r="F249" i="14"/>
  <c r="G249" i="14"/>
  <c r="F266" i="14"/>
  <c r="G266" i="14"/>
  <c r="F425" i="14"/>
  <c r="G425" i="14"/>
  <c r="C427" i="14"/>
  <c r="C348" i="14"/>
  <c r="L313" i="14"/>
  <c r="K313" i="14"/>
  <c r="J313" i="14"/>
  <c r="J322" i="14"/>
  <c r="J331" i="14"/>
  <c r="E287" i="14"/>
  <c r="F287" i="14"/>
  <c r="C261" i="14"/>
  <c r="L249" i="14"/>
  <c r="M18" i="14"/>
  <c r="C40" i="14"/>
  <c r="M255" i="14"/>
  <c r="E6" i="11"/>
  <c r="C98" i="14"/>
  <c r="C88" i="14"/>
  <c r="C85" i="14"/>
  <c r="C77" i="14"/>
  <c r="C67" i="14"/>
  <c r="C57" i="14"/>
  <c r="C53" i="14"/>
  <c r="C44" i="14"/>
  <c r="C94" i="14"/>
  <c r="C31" i="14"/>
  <c r="E31" i="14"/>
  <c r="F31" i="14"/>
  <c r="G31" i="14"/>
  <c r="H31" i="14"/>
  <c r="I31" i="14"/>
  <c r="J31" i="14"/>
  <c r="K31" i="14"/>
  <c r="L31" i="14"/>
  <c r="C26" i="14"/>
  <c r="E12" i="14"/>
  <c r="C12" i="14"/>
  <c r="G229" i="14"/>
  <c r="H204" i="14"/>
  <c r="G204" i="14"/>
  <c r="F204" i="14"/>
  <c r="M431" i="14"/>
  <c r="M429" i="14"/>
  <c r="M428" i="14"/>
  <c r="M426" i="14"/>
  <c r="M424" i="14"/>
  <c r="M423" i="14"/>
  <c r="M421" i="14"/>
  <c r="M420" i="14"/>
  <c r="M418" i="14"/>
  <c r="M417" i="14"/>
  <c r="M416" i="14"/>
  <c r="M415" i="14"/>
  <c r="M414" i="14"/>
  <c r="M413" i="14"/>
  <c r="M412" i="14"/>
  <c r="M411" i="14"/>
  <c r="M409" i="14"/>
  <c r="M408" i="14"/>
  <c r="M407" i="14"/>
  <c r="M406" i="14"/>
  <c r="M405" i="14"/>
  <c r="M404" i="14"/>
  <c r="M403" i="14"/>
  <c r="M402" i="14"/>
  <c r="M399" i="14"/>
  <c r="M398" i="14"/>
  <c r="M397" i="14"/>
  <c r="M395" i="14"/>
  <c r="M394" i="14"/>
  <c r="M393" i="14"/>
  <c r="M392" i="14"/>
  <c r="M391" i="14"/>
  <c r="M389" i="14"/>
  <c r="M388" i="14"/>
  <c r="M387" i="14"/>
  <c r="M386" i="14"/>
  <c r="M385" i="14"/>
  <c r="M384" i="14"/>
  <c r="M381" i="14"/>
  <c r="M380" i="14"/>
  <c r="M379" i="14"/>
  <c r="M377" i="14"/>
  <c r="M376" i="14"/>
  <c r="M374" i="14"/>
  <c r="M373" i="14"/>
  <c r="M372" i="14"/>
  <c r="M371" i="14"/>
  <c r="M370" i="14"/>
  <c r="M369" i="14"/>
  <c r="M368" i="14"/>
  <c r="M367" i="14"/>
  <c r="M366" i="14"/>
  <c r="M364" i="14"/>
  <c r="M363" i="14"/>
  <c r="M362" i="14"/>
  <c r="M361" i="14"/>
  <c r="M360" i="14"/>
  <c r="M359" i="14"/>
  <c r="M358" i="14"/>
  <c r="M357" i="14"/>
  <c r="M356" i="14"/>
  <c r="M354" i="14"/>
  <c r="M353" i="14"/>
  <c r="M352" i="14"/>
  <c r="M351" i="14"/>
  <c r="M350" i="14"/>
  <c r="M349" i="14"/>
  <c r="M347" i="14"/>
  <c r="M346" i="14"/>
  <c r="M345" i="14"/>
  <c r="M344" i="14"/>
  <c r="M343" i="14"/>
  <c r="M342" i="14"/>
  <c r="M341" i="14"/>
  <c r="M340" i="14"/>
  <c r="M339" i="14"/>
  <c r="M337" i="14"/>
  <c r="M336" i="14"/>
  <c r="M333" i="14"/>
  <c r="M332" i="14"/>
  <c r="M330" i="14"/>
  <c r="M329" i="14"/>
  <c r="M328" i="14"/>
  <c r="M327" i="14"/>
  <c r="M326" i="14"/>
  <c r="M325" i="14"/>
  <c r="M324" i="14"/>
  <c r="M323" i="14"/>
  <c r="M321" i="14"/>
  <c r="M320" i="14"/>
  <c r="M319" i="14"/>
  <c r="M318" i="14"/>
  <c r="M317" i="14"/>
  <c r="M316" i="14"/>
  <c r="M315" i="14"/>
  <c r="M314" i="14"/>
  <c r="M311" i="14"/>
  <c r="M310" i="14"/>
  <c r="M309" i="14"/>
  <c r="M308" i="14"/>
  <c r="M307" i="14"/>
  <c r="M306" i="14"/>
  <c r="M305" i="14"/>
  <c r="M304" i="14"/>
  <c r="M303" i="14"/>
  <c r="M301" i="14"/>
  <c r="M300" i="14"/>
  <c r="M299" i="14"/>
  <c r="M298" i="14"/>
  <c r="M296" i="14"/>
  <c r="M295" i="14"/>
  <c r="M294" i="14"/>
  <c r="M293" i="14"/>
  <c r="M292" i="14"/>
  <c r="M291" i="14"/>
  <c r="M290" i="14"/>
  <c r="M289" i="14"/>
  <c r="M288" i="14"/>
  <c r="M286" i="14"/>
  <c r="M285" i="14"/>
  <c r="M284" i="14"/>
  <c r="M283" i="14"/>
  <c r="M282" i="14"/>
  <c r="M281" i="14"/>
  <c r="M280" i="14"/>
  <c r="M279" i="14"/>
  <c r="M277" i="14"/>
  <c r="M275" i="14"/>
  <c r="M274" i="14"/>
  <c r="M273" i="14"/>
  <c r="M272" i="14"/>
  <c r="M271" i="14"/>
  <c r="M270" i="14"/>
  <c r="M268" i="14"/>
  <c r="M267" i="14"/>
  <c r="M265" i="14"/>
  <c r="M264" i="14"/>
  <c r="M263" i="14"/>
  <c r="M262" i="14"/>
  <c r="M260" i="14"/>
  <c r="M259" i="14"/>
  <c r="M258" i="14"/>
  <c r="M257" i="14"/>
  <c r="M256" i="14"/>
  <c r="M252" i="14"/>
  <c r="M251" i="14"/>
  <c r="M250" i="14"/>
  <c r="M248" i="14"/>
  <c r="M247" i="14"/>
  <c r="M246" i="14"/>
  <c r="M245" i="14"/>
  <c r="M244" i="14"/>
  <c r="M242" i="14"/>
  <c r="M240" i="14"/>
  <c r="M238" i="14"/>
  <c r="M237" i="14"/>
  <c r="M236" i="14"/>
  <c r="M235" i="14"/>
  <c r="M234" i="14"/>
  <c r="M232" i="14"/>
  <c r="M231" i="14"/>
  <c r="M230" i="14"/>
  <c r="M228" i="14"/>
  <c r="M227" i="14"/>
  <c r="M226" i="14"/>
  <c r="M225" i="14"/>
  <c r="M224" i="14"/>
  <c r="M223" i="14"/>
  <c r="M222" i="14"/>
  <c r="M221" i="14"/>
  <c r="M219" i="14"/>
  <c r="M218" i="14"/>
  <c r="M217" i="14"/>
  <c r="M216" i="14"/>
  <c r="M215" i="14"/>
  <c r="M214" i="14"/>
  <c r="M213" i="14"/>
  <c r="M212" i="14"/>
  <c r="M211" i="14"/>
  <c r="M209" i="14"/>
  <c r="M208" i="14"/>
  <c r="M207" i="14"/>
  <c r="M206" i="14"/>
  <c r="M205" i="14"/>
  <c r="M203" i="14"/>
  <c r="M202" i="14"/>
  <c r="M201" i="14"/>
  <c r="M200" i="14"/>
  <c r="M199" i="14"/>
  <c r="M198" i="14"/>
  <c r="M197" i="14"/>
  <c r="M196" i="14"/>
  <c r="M195" i="14"/>
  <c r="M192" i="14"/>
  <c r="M191" i="14"/>
  <c r="M190" i="14"/>
  <c r="M189" i="14"/>
  <c r="M188" i="14"/>
  <c r="M187" i="14"/>
  <c r="M186" i="14"/>
  <c r="M185" i="14"/>
  <c r="M184" i="14"/>
  <c r="M182" i="14"/>
  <c r="M181" i="14"/>
  <c r="M180" i="14"/>
  <c r="M179" i="14"/>
  <c r="M178" i="14"/>
  <c r="M176" i="14"/>
  <c r="M175" i="14"/>
  <c r="M174" i="14"/>
  <c r="M173" i="14"/>
  <c r="M172" i="14"/>
  <c r="M171" i="14"/>
  <c r="M170" i="14"/>
  <c r="M169" i="14"/>
  <c r="M168" i="14"/>
  <c r="M166" i="14"/>
  <c r="M165" i="14"/>
  <c r="M164" i="14"/>
  <c r="M163" i="14"/>
  <c r="M162" i="14"/>
  <c r="M161" i="14"/>
  <c r="M160" i="14"/>
  <c r="M158" i="14"/>
  <c r="M157" i="14"/>
  <c r="M156" i="14"/>
  <c r="M155" i="14"/>
  <c r="M154" i="14"/>
  <c r="M153" i="14"/>
  <c r="M152" i="14"/>
  <c r="M151" i="14"/>
  <c r="M150" i="14"/>
  <c r="M148" i="14"/>
  <c r="M147" i="14"/>
  <c r="M146" i="14"/>
  <c r="M145" i="14"/>
  <c r="M144" i="14"/>
  <c r="M143" i="14"/>
  <c r="M142" i="14"/>
  <c r="M141" i="14"/>
  <c r="M140" i="14"/>
  <c r="M138" i="14"/>
  <c r="M137" i="14"/>
  <c r="M136" i="14"/>
  <c r="M135" i="14"/>
  <c r="M134" i="14"/>
  <c r="M133" i="14"/>
  <c r="M132" i="14"/>
  <c r="M131" i="14"/>
  <c r="M130" i="14"/>
  <c r="M128" i="14"/>
  <c r="M127" i="14"/>
  <c r="M126" i="14"/>
  <c r="M125" i="14"/>
  <c r="M124" i="14"/>
  <c r="M123" i="14"/>
  <c r="M122" i="14"/>
  <c r="M121" i="14"/>
  <c r="M120" i="14"/>
  <c r="M118" i="14"/>
  <c r="M117" i="14"/>
  <c r="M116" i="14"/>
  <c r="M115" i="14"/>
  <c r="M114" i="14"/>
  <c r="M113" i="14"/>
  <c r="M112" i="14"/>
  <c r="M111" i="14"/>
  <c r="M110" i="14"/>
  <c r="M107" i="14"/>
  <c r="M106" i="14"/>
  <c r="M105" i="14"/>
  <c r="M104" i="14"/>
  <c r="M103" i="14"/>
  <c r="M102" i="14"/>
  <c r="M101" i="14"/>
  <c r="M100" i="14"/>
  <c r="M99" i="14"/>
  <c r="M97" i="14"/>
  <c r="M96" i="14"/>
  <c r="M95" i="14"/>
  <c r="M93" i="14"/>
  <c r="M92" i="14"/>
  <c r="M91" i="14"/>
  <c r="M90" i="14"/>
  <c r="M89" i="14"/>
  <c r="M87" i="14"/>
  <c r="M86" i="14"/>
  <c r="M84" i="14"/>
  <c r="M83" i="14"/>
  <c r="M82" i="14"/>
  <c r="M81" i="14"/>
  <c r="M80" i="14"/>
  <c r="M79" i="14"/>
  <c r="M78" i="14"/>
  <c r="M76" i="14"/>
  <c r="M75" i="14"/>
  <c r="M74" i="14"/>
  <c r="M73" i="14"/>
  <c r="M72" i="14"/>
  <c r="M71" i="14"/>
  <c r="M70" i="14"/>
  <c r="M69" i="14"/>
  <c r="M68" i="14"/>
  <c r="M66" i="14"/>
  <c r="M65" i="14"/>
  <c r="M64" i="14"/>
  <c r="M63" i="14"/>
  <c r="M62" i="14"/>
  <c r="M61" i="14"/>
  <c r="M60" i="14"/>
  <c r="M59" i="14"/>
  <c r="M58" i="14"/>
  <c r="M56" i="14"/>
  <c r="M55" i="14"/>
  <c r="M54" i="14"/>
  <c r="M52" i="14"/>
  <c r="M51" i="14"/>
  <c r="M50" i="14"/>
  <c r="M49" i="14"/>
  <c r="M48" i="14"/>
  <c r="M47" i="14"/>
  <c r="M46" i="14"/>
  <c r="M45" i="14"/>
  <c r="M42" i="14"/>
  <c r="M41" i="14"/>
  <c r="M39" i="14"/>
  <c r="M37" i="14"/>
  <c r="M36" i="14"/>
  <c r="M35" i="14"/>
  <c r="M34" i="14"/>
  <c r="M33" i="14"/>
  <c r="M32" i="14"/>
  <c r="M30" i="14"/>
  <c r="M29" i="14"/>
  <c r="M28" i="14"/>
  <c r="M27" i="14"/>
  <c r="M25" i="14"/>
  <c r="M24" i="14"/>
  <c r="M23" i="14"/>
  <c r="M22" i="14"/>
  <c r="M21" i="14"/>
  <c r="M20" i="14"/>
  <c r="M19" i="14"/>
  <c r="M16" i="14"/>
  <c r="M15" i="14"/>
  <c r="M14" i="14"/>
  <c r="M13" i="14"/>
  <c r="M11" i="14"/>
  <c r="M10" i="14"/>
  <c r="M9" i="14"/>
  <c r="M8" i="14"/>
  <c r="N430" i="14"/>
  <c r="L430" i="14"/>
  <c r="K430" i="14"/>
  <c r="J430" i="14"/>
  <c r="I430" i="14"/>
  <c r="H430" i="14"/>
  <c r="G430" i="14"/>
  <c r="F430" i="14"/>
  <c r="E430" i="14"/>
  <c r="N427" i="14"/>
  <c r="L427" i="14"/>
  <c r="K427" i="14"/>
  <c r="J427" i="14"/>
  <c r="I427" i="14"/>
  <c r="H427" i="14"/>
  <c r="G427" i="14"/>
  <c r="F427" i="14"/>
  <c r="E427" i="14"/>
  <c r="N422" i="14"/>
  <c r="L422" i="14"/>
  <c r="K422" i="14"/>
  <c r="J422" i="14"/>
  <c r="I422" i="14"/>
  <c r="H422" i="14"/>
  <c r="G422" i="14"/>
  <c r="F422" i="14"/>
  <c r="E422" i="14"/>
  <c r="N419" i="14"/>
  <c r="L419" i="14"/>
  <c r="K419" i="14"/>
  <c r="J419" i="14"/>
  <c r="I419" i="14"/>
  <c r="H419" i="14"/>
  <c r="G419" i="14"/>
  <c r="F419" i="14"/>
  <c r="E419" i="14"/>
  <c r="N410" i="14"/>
  <c r="N400" i="14" s="1"/>
  <c r="L410" i="14"/>
  <c r="K410" i="14"/>
  <c r="J410" i="14"/>
  <c r="I410" i="14"/>
  <c r="H410" i="14"/>
  <c r="G410" i="14"/>
  <c r="F410" i="14"/>
  <c r="E410" i="14"/>
  <c r="N401" i="14"/>
  <c r="L401" i="14"/>
  <c r="K401" i="14"/>
  <c r="J401" i="14"/>
  <c r="I401" i="14"/>
  <c r="H401" i="14"/>
  <c r="G401" i="14"/>
  <c r="F401" i="14"/>
  <c r="E401" i="14"/>
  <c r="N396" i="14"/>
  <c r="L396" i="14"/>
  <c r="K396" i="14"/>
  <c r="J396" i="14"/>
  <c r="I396" i="14"/>
  <c r="H396" i="14"/>
  <c r="G396" i="14"/>
  <c r="F396" i="14"/>
  <c r="E396" i="14"/>
  <c r="N390" i="14"/>
  <c r="L390" i="14"/>
  <c r="K390" i="14"/>
  <c r="J390" i="14"/>
  <c r="I390" i="14"/>
  <c r="H390" i="14"/>
  <c r="H383" i="14"/>
  <c r="G390" i="14"/>
  <c r="F390" i="14"/>
  <c r="F383" i="14"/>
  <c r="E390" i="14"/>
  <c r="N383" i="14"/>
  <c r="L383" i="14"/>
  <c r="K383" i="14"/>
  <c r="J383" i="14"/>
  <c r="I383" i="14"/>
  <c r="G383" i="14"/>
  <c r="E383" i="14"/>
  <c r="N378" i="14"/>
  <c r="L378" i="14"/>
  <c r="K378" i="14"/>
  <c r="J378" i="14"/>
  <c r="I378" i="14"/>
  <c r="H378" i="14"/>
  <c r="G378" i="14"/>
  <c r="F378" i="14"/>
  <c r="E378" i="14"/>
  <c r="N375" i="14"/>
  <c r="L375" i="14"/>
  <c r="K375" i="14"/>
  <c r="J375" i="14"/>
  <c r="I375" i="14"/>
  <c r="H375" i="14"/>
  <c r="G375" i="14"/>
  <c r="F375" i="14"/>
  <c r="E375" i="14"/>
  <c r="N365" i="14"/>
  <c r="L365" i="14"/>
  <c r="K365" i="14"/>
  <c r="J365" i="14"/>
  <c r="I365" i="14"/>
  <c r="H365" i="14"/>
  <c r="G365" i="14"/>
  <c r="F365" i="14"/>
  <c r="E365" i="14"/>
  <c r="N355" i="14"/>
  <c r="L355" i="14"/>
  <c r="K355" i="14"/>
  <c r="J355" i="14"/>
  <c r="I355" i="14"/>
  <c r="H355" i="14"/>
  <c r="G355" i="14"/>
  <c r="F355" i="14"/>
  <c r="E355" i="14"/>
  <c r="N348" i="14"/>
  <c r="L348" i="14"/>
  <c r="K348" i="14"/>
  <c r="J348" i="14"/>
  <c r="I348" i="14"/>
  <c r="H348" i="14"/>
  <c r="G348" i="14"/>
  <c r="F348" i="14"/>
  <c r="E348" i="14"/>
  <c r="N338" i="14"/>
  <c r="L338" i="14"/>
  <c r="K338" i="14"/>
  <c r="J338" i="14"/>
  <c r="I338" i="14"/>
  <c r="H338" i="14"/>
  <c r="G338" i="14"/>
  <c r="F338" i="14"/>
  <c r="E338" i="14"/>
  <c r="N335" i="14"/>
  <c r="L335" i="14"/>
  <c r="K335" i="14"/>
  <c r="J335" i="14"/>
  <c r="I335" i="14"/>
  <c r="H335" i="14"/>
  <c r="G335" i="14"/>
  <c r="F335" i="14"/>
  <c r="E335" i="14"/>
  <c r="N331" i="14"/>
  <c r="L331" i="14"/>
  <c r="K331" i="14"/>
  <c r="K322" i="14"/>
  <c r="I331" i="14"/>
  <c r="H331" i="14"/>
  <c r="G331" i="14"/>
  <c r="F331" i="14"/>
  <c r="E331" i="14"/>
  <c r="N322" i="14"/>
  <c r="L322" i="14"/>
  <c r="I322" i="14"/>
  <c r="H322" i="14"/>
  <c r="G322" i="14"/>
  <c r="F322" i="14"/>
  <c r="E322" i="14"/>
  <c r="N313" i="14"/>
  <c r="N312" i="14" s="1"/>
  <c r="I313" i="14"/>
  <c r="H313" i="14"/>
  <c r="G313" i="14"/>
  <c r="F313" i="14"/>
  <c r="E313" i="14"/>
  <c r="N302" i="14"/>
  <c r="L302" i="14"/>
  <c r="K302" i="14"/>
  <c r="J302" i="14"/>
  <c r="I302" i="14"/>
  <c r="H302" i="14"/>
  <c r="G302" i="14"/>
  <c r="F302" i="14"/>
  <c r="E302" i="14"/>
  <c r="N297" i="14"/>
  <c r="L297" i="14"/>
  <c r="K297" i="14"/>
  <c r="J297" i="14"/>
  <c r="I297" i="14"/>
  <c r="H297" i="14"/>
  <c r="G297" i="14"/>
  <c r="F297" i="14"/>
  <c r="E297" i="14"/>
  <c r="N287" i="14"/>
  <c r="L287" i="14"/>
  <c r="K287" i="14"/>
  <c r="J287" i="14"/>
  <c r="I287" i="14"/>
  <c r="H287" i="14"/>
  <c r="G287" i="14"/>
  <c r="N278" i="14"/>
  <c r="L278" i="14"/>
  <c r="K278" i="14"/>
  <c r="J278" i="14"/>
  <c r="I278" i="14"/>
  <c r="H278" i="14"/>
  <c r="G278" i="14"/>
  <c r="F278" i="14"/>
  <c r="E278" i="14"/>
  <c r="N276" i="14"/>
  <c r="L276" i="14"/>
  <c r="K276" i="14"/>
  <c r="J276" i="14"/>
  <c r="I276" i="14"/>
  <c r="H276" i="14"/>
  <c r="G276" i="14"/>
  <c r="F276" i="14"/>
  <c r="E276" i="14"/>
  <c r="N269" i="14"/>
  <c r="L269" i="14"/>
  <c r="K269" i="14"/>
  <c r="J269" i="14"/>
  <c r="I269" i="14"/>
  <c r="H269" i="14"/>
  <c r="G269" i="14"/>
  <c r="F269" i="14"/>
  <c r="E269" i="14"/>
  <c r="N261" i="14"/>
  <c r="L261" i="14"/>
  <c r="K261" i="14"/>
  <c r="J261" i="14"/>
  <c r="I261" i="14"/>
  <c r="H261" i="14"/>
  <c r="G261" i="14"/>
  <c r="F261" i="14"/>
  <c r="E261" i="14"/>
  <c r="N254" i="14"/>
  <c r="L254" i="14"/>
  <c r="K254" i="14"/>
  <c r="J254" i="14"/>
  <c r="I254" i="14"/>
  <c r="H254" i="14"/>
  <c r="G254" i="14"/>
  <c r="F254" i="14"/>
  <c r="E254" i="14"/>
  <c r="N243" i="14"/>
  <c r="L243" i="14"/>
  <c r="K243" i="14"/>
  <c r="J243" i="14"/>
  <c r="I243" i="14"/>
  <c r="H243" i="14"/>
  <c r="G243" i="14"/>
  <c r="F243" i="14"/>
  <c r="E243" i="14"/>
  <c r="N241" i="14"/>
  <c r="L241" i="14"/>
  <c r="K241" i="14"/>
  <c r="J241" i="14"/>
  <c r="I241" i="14"/>
  <c r="H241" i="14"/>
  <c r="G241" i="14"/>
  <c r="F241" i="14"/>
  <c r="E241" i="14"/>
  <c r="N233" i="14"/>
  <c r="L233" i="14"/>
  <c r="K233" i="14"/>
  <c r="J233" i="14"/>
  <c r="I233" i="14"/>
  <c r="H233" i="14"/>
  <c r="G233" i="14"/>
  <c r="F233" i="14"/>
  <c r="E233" i="14"/>
  <c r="N229" i="14"/>
  <c r="L229" i="14"/>
  <c r="K229" i="14"/>
  <c r="J229" i="14"/>
  <c r="I229" i="14"/>
  <c r="H229" i="14"/>
  <c r="F229" i="14"/>
  <c r="E229" i="14"/>
  <c r="N220" i="14"/>
  <c r="L220" i="14"/>
  <c r="K220" i="14"/>
  <c r="J220" i="14"/>
  <c r="I220" i="14"/>
  <c r="H220" i="14"/>
  <c r="G220" i="14"/>
  <c r="F220" i="14"/>
  <c r="E220" i="14"/>
  <c r="N210" i="14"/>
  <c r="L210" i="14"/>
  <c r="K210" i="14"/>
  <c r="J210" i="14"/>
  <c r="I210" i="14"/>
  <c r="H210" i="14"/>
  <c r="G210" i="14"/>
  <c r="F210" i="14"/>
  <c r="E210" i="14"/>
  <c r="N194" i="14"/>
  <c r="L194" i="14"/>
  <c r="K194" i="14"/>
  <c r="J194" i="14"/>
  <c r="I194" i="14"/>
  <c r="H194" i="14"/>
  <c r="G194" i="14"/>
  <c r="F194" i="14"/>
  <c r="E194" i="14"/>
  <c r="N183" i="14"/>
  <c r="L183" i="14"/>
  <c r="K183" i="14"/>
  <c r="J183" i="14"/>
  <c r="I183" i="14"/>
  <c r="H183" i="14"/>
  <c r="G183" i="14"/>
  <c r="F183" i="14"/>
  <c r="E183" i="14"/>
  <c r="N177" i="14"/>
  <c r="L177" i="14"/>
  <c r="K177" i="14"/>
  <c r="J177" i="14"/>
  <c r="I177" i="14"/>
  <c r="H177" i="14"/>
  <c r="G177" i="14"/>
  <c r="F177" i="14"/>
  <c r="E177" i="14"/>
  <c r="N167" i="14"/>
  <c r="L167" i="14"/>
  <c r="K167" i="14"/>
  <c r="J167" i="14"/>
  <c r="I167" i="14"/>
  <c r="H167" i="14"/>
  <c r="G167" i="14"/>
  <c r="F167" i="14"/>
  <c r="E167" i="14"/>
  <c r="N159" i="14"/>
  <c r="L159" i="14"/>
  <c r="K159" i="14"/>
  <c r="J159" i="14"/>
  <c r="I159" i="14"/>
  <c r="H159" i="14"/>
  <c r="G159" i="14"/>
  <c r="F159" i="14"/>
  <c r="E159" i="14"/>
  <c r="N149" i="14"/>
  <c r="L149" i="14"/>
  <c r="K149" i="14"/>
  <c r="J149" i="14"/>
  <c r="I149" i="14"/>
  <c r="H149" i="14"/>
  <c r="G149" i="14"/>
  <c r="F149" i="14"/>
  <c r="E149" i="14"/>
  <c r="N139" i="14"/>
  <c r="L139" i="14"/>
  <c r="K139" i="14"/>
  <c r="J139" i="14"/>
  <c r="I139" i="14"/>
  <c r="H139" i="14"/>
  <c r="G139" i="14"/>
  <c r="F139" i="14"/>
  <c r="E139" i="14"/>
  <c r="N129" i="14"/>
  <c r="L129" i="14"/>
  <c r="K129" i="14"/>
  <c r="J129" i="14"/>
  <c r="I129" i="14"/>
  <c r="H129" i="14"/>
  <c r="G129" i="14"/>
  <c r="F129" i="14"/>
  <c r="E129" i="14"/>
  <c r="N119" i="14"/>
  <c r="L119" i="14"/>
  <c r="K119" i="14"/>
  <c r="J119" i="14"/>
  <c r="I119" i="14"/>
  <c r="H119" i="14"/>
  <c r="G119" i="14"/>
  <c r="F119" i="14"/>
  <c r="E119" i="14"/>
  <c r="N109" i="14"/>
  <c r="L109" i="14"/>
  <c r="K109" i="14"/>
  <c r="J109" i="14"/>
  <c r="I109" i="14"/>
  <c r="H109" i="14"/>
  <c r="G109" i="14"/>
  <c r="F109" i="14"/>
  <c r="E109" i="14"/>
  <c r="N98" i="14"/>
  <c r="L98" i="14"/>
  <c r="K98" i="14"/>
  <c r="J98" i="14"/>
  <c r="I98" i="14"/>
  <c r="H98" i="14"/>
  <c r="G98" i="14"/>
  <c r="F98" i="14"/>
  <c r="E98" i="14"/>
  <c r="N94" i="14"/>
  <c r="L94" i="14"/>
  <c r="K94" i="14"/>
  <c r="J94" i="14"/>
  <c r="I94" i="14"/>
  <c r="H94" i="14"/>
  <c r="G94" i="14"/>
  <c r="F94" i="14"/>
  <c r="E94" i="14"/>
  <c r="N88" i="14"/>
  <c r="L88" i="14"/>
  <c r="K88" i="14"/>
  <c r="J88" i="14"/>
  <c r="I88" i="14"/>
  <c r="H88" i="14"/>
  <c r="G88" i="14"/>
  <c r="F88" i="14"/>
  <c r="E88" i="14"/>
  <c r="N85" i="14"/>
  <c r="L85" i="14"/>
  <c r="K85" i="14"/>
  <c r="J85" i="14"/>
  <c r="I85" i="14"/>
  <c r="H85" i="14"/>
  <c r="G85" i="14"/>
  <c r="F85" i="14"/>
  <c r="E85" i="14"/>
  <c r="N77" i="14"/>
  <c r="L77" i="14"/>
  <c r="K77" i="14"/>
  <c r="J77" i="14"/>
  <c r="I77" i="14"/>
  <c r="H77" i="14"/>
  <c r="G77" i="14"/>
  <c r="F77" i="14"/>
  <c r="E77" i="14"/>
  <c r="N67" i="14"/>
  <c r="L67" i="14"/>
  <c r="K67" i="14"/>
  <c r="J67" i="14"/>
  <c r="I67" i="14"/>
  <c r="H67" i="14"/>
  <c r="G67" i="14"/>
  <c r="F67" i="14"/>
  <c r="E67" i="14"/>
  <c r="N57" i="14"/>
  <c r="L57" i="14"/>
  <c r="K57" i="14"/>
  <c r="J57" i="14"/>
  <c r="I57" i="14"/>
  <c r="H57" i="14"/>
  <c r="G57" i="14"/>
  <c r="F57" i="14"/>
  <c r="E57" i="14"/>
  <c r="N53" i="14"/>
  <c r="L53" i="14"/>
  <c r="K53" i="14"/>
  <c r="J53" i="14"/>
  <c r="I53" i="14"/>
  <c r="H53" i="14"/>
  <c r="G53" i="14"/>
  <c r="F53" i="14"/>
  <c r="E53" i="14"/>
  <c r="N44" i="14"/>
  <c r="L44" i="14"/>
  <c r="K44" i="14"/>
  <c r="J44" i="14"/>
  <c r="I44" i="14"/>
  <c r="H44" i="14"/>
  <c r="G44" i="14"/>
  <c r="F44" i="14"/>
  <c r="E44" i="14"/>
  <c r="N40" i="14"/>
  <c r="L40" i="14"/>
  <c r="K40" i="14"/>
  <c r="J40" i="14"/>
  <c r="I40" i="14"/>
  <c r="H40" i="14"/>
  <c r="G40" i="14"/>
  <c r="F40" i="14"/>
  <c r="E40" i="14"/>
  <c r="N38" i="14"/>
  <c r="N31" i="14"/>
  <c r="N26" i="14"/>
  <c r="L26" i="14"/>
  <c r="K26" i="14"/>
  <c r="J26" i="14"/>
  <c r="I26" i="14"/>
  <c r="H26" i="14"/>
  <c r="G26" i="14"/>
  <c r="F26" i="14"/>
  <c r="E26" i="14"/>
  <c r="N17" i="14"/>
  <c r="L17" i="14"/>
  <c r="K17" i="14"/>
  <c r="J17" i="14"/>
  <c r="I17" i="14"/>
  <c r="H17" i="14"/>
  <c r="G17" i="14"/>
  <c r="F17" i="14"/>
  <c r="E17" i="14"/>
  <c r="C17" i="14"/>
  <c r="L12" i="14"/>
  <c r="K12" i="14"/>
  <c r="J12" i="14"/>
  <c r="I12" i="14"/>
  <c r="H12" i="14"/>
  <c r="G12" i="14"/>
  <c r="F12" i="14"/>
  <c r="L7" i="14"/>
  <c r="K7" i="14"/>
  <c r="J7" i="14"/>
  <c r="I7" i="14"/>
  <c r="H7" i="14"/>
  <c r="G7" i="14"/>
  <c r="F7" i="14"/>
  <c r="E7" i="14"/>
  <c r="C7" i="14"/>
  <c r="C430" i="14"/>
  <c r="L425" i="14"/>
  <c r="K425" i="14"/>
  <c r="J425" i="14"/>
  <c r="I425" i="14"/>
  <c r="H425" i="14"/>
  <c r="E425" i="14"/>
  <c r="C425" i="14"/>
  <c r="C422" i="14"/>
  <c r="C419" i="14"/>
  <c r="C410" i="14"/>
  <c r="C401" i="14"/>
  <c r="C396" i="14"/>
  <c r="C390" i="14"/>
  <c r="C383" i="14"/>
  <c r="C378" i="14"/>
  <c r="C375" i="14"/>
  <c r="C365" i="14"/>
  <c r="C355" i="14"/>
  <c r="C338" i="14"/>
  <c r="C335" i="14"/>
  <c r="C331" i="14"/>
  <c r="C322" i="14"/>
  <c r="C313" i="14"/>
  <c r="C302" i="14"/>
  <c r="C297" i="14"/>
  <c r="C278" i="14"/>
  <c r="C276" i="14"/>
  <c r="C269" i="14"/>
  <c r="L266" i="14"/>
  <c r="K266" i="14"/>
  <c r="J266" i="14"/>
  <c r="I266" i="14"/>
  <c r="H266" i="14"/>
  <c r="E266" i="14"/>
  <c r="C266" i="14"/>
  <c r="C254" i="14"/>
  <c r="K249" i="14"/>
  <c r="K204" i="14"/>
  <c r="J249" i="14"/>
  <c r="I249" i="14"/>
  <c r="H249" i="14"/>
  <c r="E249" i="14"/>
  <c r="C249" i="14"/>
  <c r="C243" i="14"/>
  <c r="C241" i="14"/>
  <c r="C233" i="14"/>
  <c r="C229" i="14"/>
  <c r="C220" i="14"/>
  <c r="C210" i="14"/>
  <c r="L204" i="14"/>
  <c r="J204" i="14"/>
  <c r="I204" i="14"/>
  <c r="E204" i="14"/>
  <c r="C204" i="14"/>
  <c r="C194" i="14"/>
  <c r="C183" i="14"/>
  <c r="C177" i="14"/>
  <c r="C167" i="14"/>
  <c r="C159" i="14"/>
  <c r="C149" i="14"/>
  <c r="C139" i="14"/>
  <c r="C129" i="14"/>
  <c r="C119" i="14"/>
  <c r="C109" i="14"/>
  <c r="C38" i="14"/>
  <c r="E70" i="11"/>
  <c r="E54" i="11"/>
  <c r="E44" i="11"/>
  <c r="E34" i="11"/>
  <c r="E24" i="11"/>
  <c r="E14" i="11"/>
  <c r="E51" i="10"/>
  <c r="E36" i="10"/>
  <c r="E32" i="10"/>
  <c r="E25" i="10"/>
  <c r="H16" i="10"/>
  <c r="I16" i="10" s="1"/>
  <c r="H65" i="10"/>
  <c r="H57" i="10"/>
  <c r="I57" i="10" s="1"/>
  <c r="H41" i="10"/>
  <c r="I41" i="10" s="1"/>
  <c r="H51" i="10"/>
  <c r="I51" i="10" s="1"/>
  <c r="H25" i="10"/>
  <c r="I25" i="10" s="1"/>
  <c r="H6" i="10"/>
  <c r="I6" i="10" s="1"/>
  <c r="N108" i="14" l="1"/>
  <c r="N193" i="14"/>
  <c r="N253" i="14"/>
  <c r="H382" i="14"/>
  <c r="M375" i="14"/>
  <c r="H64" i="11" s="1"/>
  <c r="I64" i="11" s="1"/>
  <c r="C77" i="10"/>
  <c r="I65" i="10"/>
  <c r="K312" i="14"/>
  <c r="H36" i="10"/>
  <c r="I36" i="10" s="1"/>
  <c r="I37" i="10"/>
  <c r="D400" i="14"/>
  <c r="H108" i="14"/>
  <c r="H32" i="10"/>
  <c r="M430" i="14"/>
  <c r="H77" i="11" s="1"/>
  <c r="I77" i="11" s="1"/>
  <c r="E400" i="14"/>
  <c r="I400" i="14"/>
  <c r="G400" i="14"/>
  <c r="E382" i="14"/>
  <c r="M355" i="14"/>
  <c r="H62" i="11" s="1"/>
  <c r="I62" i="11" s="1"/>
  <c r="L334" i="14"/>
  <c r="F312" i="14"/>
  <c r="J312" i="14"/>
  <c r="F253" i="14"/>
  <c r="G253" i="14"/>
  <c r="D253" i="14"/>
  <c r="H253" i="14"/>
  <c r="K253" i="14"/>
  <c r="E253" i="14"/>
  <c r="M233" i="14"/>
  <c r="H40" i="11" s="1"/>
  <c r="I40" i="11" s="1"/>
  <c r="F193" i="14"/>
  <c r="L193" i="14"/>
  <c r="M129" i="14"/>
  <c r="H27" i="11" s="1"/>
  <c r="I27" i="11" s="1"/>
  <c r="I108" i="14"/>
  <c r="J108" i="14"/>
  <c r="L108" i="14"/>
  <c r="I43" i="14"/>
  <c r="G43" i="14"/>
  <c r="H43" i="14"/>
  <c r="L43" i="14"/>
  <c r="C400" i="14"/>
  <c r="M365" i="14"/>
  <c r="H63" i="11" s="1"/>
  <c r="I63" i="11" s="1"/>
  <c r="E312" i="14"/>
  <c r="I382" i="14"/>
  <c r="M278" i="14"/>
  <c r="H50" i="11" s="1"/>
  <c r="I50" i="11" s="1"/>
  <c r="H312" i="14"/>
  <c r="M12" i="14"/>
  <c r="H8" i="11" s="1"/>
  <c r="I8" i="11" s="1"/>
  <c r="M85" i="14"/>
  <c r="H20" i="11" s="1"/>
  <c r="I20" i="11" s="1"/>
  <c r="K6" i="14"/>
  <c r="J400" i="14"/>
  <c r="M38" i="14"/>
  <c r="H12" i="11" s="1"/>
  <c r="I12" i="11" s="1"/>
  <c r="D193" i="14"/>
  <c r="N382" i="14"/>
  <c r="M119" i="14"/>
  <c r="H26" i="11" s="1"/>
  <c r="I26" i="11" s="1"/>
  <c r="J193" i="14"/>
  <c r="M335" i="14"/>
  <c r="H59" i="11" s="1"/>
  <c r="I59" i="11" s="1"/>
  <c r="K382" i="14"/>
  <c r="M210" i="14"/>
  <c r="H37" i="11" s="1"/>
  <c r="I37" i="11" s="1"/>
  <c r="M322" i="14"/>
  <c r="H56" i="11" s="1"/>
  <c r="I56" i="11" s="1"/>
  <c r="M7" i="14"/>
  <c r="H7" i="11" s="1"/>
  <c r="I7" i="11" s="1"/>
  <c r="M229" i="14"/>
  <c r="H39" i="11" s="1"/>
  <c r="H400" i="14"/>
  <c r="M338" i="14"/>
  <c r="H60" i="11" s="1"/>
  <c r="I60" i="11" s="1"/>
  <c r="J6" i="14"/>
  <c r="F43" i="14"/>
  <c r="L400" i="14"/>
  <c r="I6" i="14"/>
  <c r="K108" i="14"/>
  <c r="E193" i="14"/>
  <c r="L253" i="14"/>
  <c r="M419" i="14"/>
  <c r="H73" i="11" s="1"/>
  <c r="I73" i="11" s="1"/>
  <c r="M40" i="14"/>
  <c r="H13" i="11" s="1"/>
  <c r="I13" i="11" s="1"/>
  <c r="M287" i="14"/>
  <c r="H51" i="11" s="1"/>
  <c r="I51" i="11" s="1"/>
  <c r="M425" i="14"/>
  <c r="H75" i="11" s="1"/>
  <c r="I75" i="11" s="1"/>
  <c r="M149" i="14"/>
  <c r="H29" i="11" s="1"/>
  <c r="I29" i="11" s="1"/>
  <c r="I193" i="14"/>
  <c r="I253" i="14"/>
  <c r="M269" i="14"/>
  <c r="H48" i="11" s="1"/>
  <c r="I48" i="11" s="1"/>
  <c r="M396" i="14"/>
  <c r="H69" i="11" s="1"/>
  <c r="I69" i="11" s="1"/>
  <c r="M53" i="14"/>
  <c r="H16" i="11" s="1"/>
  <c r="I16" i="11" s="1"/>
  <c r="K43" i="14"/>
  <c r="E108" i="14"/>
  <c r="G193" i="14"/>
  <c r="F382" i="14"/>
  <c r="C312" i="14"/>
  <c r="E43" i="14"/>
  <c r="M249" i="14"/>
  <c r="H43" i="11" s="1"/>
  <c r="I43" i="11" s="1"/>
  <c r="J253" i="14"/>
  <c r="M302" i="14"/>
  <c r="H53" i="11" s="1"/>
  <c r="I53" i="11" s="1"/>
  <c r="M378" i="14"/>
  <c r="H65" i="11" s="1"/>
  <c r="I65" i="11" s="1"/>
  <c r="M401" i="14"/>
  <c r="H71" i="11" s="1"/>
  <c r="I71" i="11" s="1"/>
  <c r="F6" i="14"/>
  <c r="M17" i="14"/>
  <c r="H9" i="11" s="1"/>
  <c r="I9" i="11" s="1"/>
  <c r="N6" i="14"/>
  <c r="H6" i="14"/>
  <c r="L6" i="14"/>
  <c r="E334" i="14"/>
  <c r="N334" i="14"/>
  <c r="G334" i="14"/>
  <c r="K334" i="14"/>
  <c r="F334" i="14"/>
  <c r="I334" i="14"/>
  <c r="G382" i="14"/>
  <c r="L382" i="14"/>
  <c r="K193" i="14"/>
  <c r="M390" i="14"/>
  <c r="H68" i="11" s="1"/>
  <c r="I68" i="11" s="1"/>
  <c r="J382" i="14"/>
  <c r="K400" i="14"/>
  <c r="M109" i="14"/>
  <c r="H25" i="11" s="1"/>
  <c r="I25" i="11" s="1"/>
  <c r="M243" i="14"/>
  <c r="H42" i="11" s="1"/>
  <c r="I42" i="11" s="1"/>
  <c r="M183" i="14"/>
  <c r="H33" i="11" s="1"/>
  <c r="I33" i="11" s="1"/>
  <c r="M297" i="14"/>
  <c r="H52" i="11" s="1"/>
  <c r="I52" i="11" s="1"/>
  <c r="M422" i="14"/>
  <c r="H74" i="11" s="1"/>
  <c r="I74" i="11" s="1"/>
  <c r="J43" i="14"/>
  <c r="N43" i="14"/>
  <c r="G108" i="14"/>
  <c r="H334" i="14"/>
  <c r="F400" i="14"/>
  <c r="M427" i="14"/>
  <c r="H76" i="11" s="1"/>
  <c r="I76" i="11" s="1"/>
  <c r="H193" i="14"/>
  <c r="M98" i="14"/>
  <c r="H23" i="11" s="1"/>
  <c r="I23" i="11" s="1"/>
  <c r="D108" i="14"/>
  <c r="C334" i="14"/>
  <c r="G6" i="14"/>
  <c r="I312" i="14"/>
  <c r="G312" i="14"/>
  <c r="J334" i="14"/>
  <c r="L312" i="14"/>
  <c r="D6" i="14"/>
  <c r="D43" i="14"/>
  <c r="M77" i="14"/>
  <c r="H19" i="11" s="1"/>
  <c r="I19" i="11" s="1"/>
  <c r="M241" i="14"/>
  <c r="H41" i="11" s="1"/>
  <c r="I41" i="11" s="1"/>
  <c r="D312" i="14"/>
  <c r="D334" i="14"/>
  <c r="D382" i="14"/>
  <c r="M261" i="14"/>
  <c r="H46" i="11" s="1"/>
  <c r="I46" i="11" s="1"/>
  <c r="M410" i="14"/>
  <c r="H72" i="11" s="1"/>
  <c r="I72" i="11" s="1"/>
  <c r="M31" i="14"/>
  <c r="H11" i="11" s="1"/>
  <c r="I11" i="11" s="1"/>
  <c r="M348" i="14"/>
  <c r="H61" i="11" s="1"/>
  <c r="I61" i="11" s="1"/>
  <c r="E6" i="14"/>
  <c r="M194" i="14"/>
  <c r="H35" i="11" s="1"/>
  <c r="I35" i="11" s="1"/>
  <c r="M266" i="14"/>
  <c r="H47" i="11" s="1"/>
  <c r="I47" i="11" s="1"/>
  <c r="M276" i="14"/>
  <c r="H49" i="11" s="1"/>
  <c r="I49" i="11" s="1"/>
  <c r="M331" i="14"/>
  <c r="H57" i="11" s="1"/>
  <c r="I57" i="11" s="1"/>
  <c r="M44" i="14"/>
  <c r="H15" i="11" s="1"/>
  <c r="I15" i="11" s="1"/>
  <c r="F108" i="14"/>
  <c r="M67" i="14"/>
  <c r="H18" i="11" s="1"/>
  <c r="I18" i="11" s="1"/>
  <c r="M26" i="14"/>
  <c r="H10" i="11" s="1"/>
  <c r="I10" i="11" s="1"/>
  <c r="M313" i="14"/>
  <c r="H55" i="11" s="1"/>
  <c r="I55" i="11" s="1"/>
  <c r="M167" i="14"/>
  <c r="H31" i="11" s="1"/>
  <c r="I31" i="11" s="1"/>
  <c r="M204" i="14"/>
  <c r="H36" i="11" s="1"/>
  <c r="I36" i="11" s="1"/>
  <c r="M88" i="14"/>
  <c r="H21" i="11" s="1"/>
  <c r="I21" i="11" s="1"/>
  <c r="M159" i="14"/>
  <c r="H30" i="11" s="1"/>
  <c r="I30" i="11" s="1"/>
  <c r="M220" i="14"/>
  <c r="H38" i="11" s="1"/>
  <c r="I38" i="11" s="1"/>
  <c r="C382" i="14"/>
  <c r="M94" i="14"/>
  <c r="H22" i="11" s="1"/>
  <c r="I22" i="11" s="1"/>
  <c r="M383" i="14"/>
  <c r="H67" i="11" s="1"/>
  <c r="I67" i="11" s="1"/>
  <c r="M139" i="14"/>
  <c r="H28" i="11" s="1"/>
  <c r="I28" i="11" s="1"/>
  <c r="M177" i="14"/>
  <c r="H32" i="11" s="1"/>
  <c r="I32" i="11" s="1"/>
  <c r="C253" i="14"/>
  <c r="M254" i="14"/>
  <c r="H45" i="11" s="1"/>
  <c r="I45" i="11" s="1"/>
  <c r="C193" i="14"/>
  <c r="C108" i="14"/>
  <c r="C43" i="14"/>
  <c r="M57" i="14"/>
  <c r="H17" i="11" s="1"/>
  <c r="I17" i="11" s="1"/>
  <c r="C6" i="14"/>
  <c r="C116" i="53"/>
  <c r="E78" i="11"/>
  <c r="E69" i="10"/>
  <c r="C76" i="10"/>
  <c r="C85" i="11" l="1"/>
  <c r="I39" i="11"/>
  <c r="H69" i="10"/>
  <c r="I69" i="10" s="1"/>
  <c r="I32" i="10"/>
  <c r="C75" i="10"/>
  <c r="C78" i="10" s="1"/>
  <c r="D75" i="10" s="1"/>
  <c r="L433" i="14"/>
  <c r="C95" i="10" s="1"/>
  <c r="H58" i="11"/>
  <c r="I58" i="11" s="1"/>
  <c r="M400" i="14"/>
  <c r="J433" i="14"/>
  <c r="C93" i="10" s="1"/>
  <c r="I433" i="14"/>
  <c r="C87" i="10" s="1"/>
  <c r="D433" i="14"/>
  <c r="C82" i="10" s="1"/>
  <c r="M108" i="14"/>
  <c r="K433" i="14"/>
  <c r="C94" i="10" s="1"/>
  <c r="M253" i="14"/>
  <c r="E433" i="14"/>
  <c r="C83" i="10" s="1"/>
  <c r="H433" i="14"/>
  <c r="C86" i="10" s="1"/>
  <c r="G433" i="14"/>
  <c r="C85" i="10" s="1"/>
  <c r="M312" i="14"/>
  <c r="N433" i="14"/>
  <c r="H6" i="11"/>
  <c r="I6" i="11" s="1"/>
  <c r="M382" i="14"/>
  <c r="M193" i="14"/>
  <c r="M43" i="14"/>
  <c r="F433" i="14"/>
  <c r="C84" i="10" s="1"/>
  <c r="M334" i="14"/>
  <c r="H54" i="11"/>
  <c r="I54" i="11" s="1"/>
  <c r="H34" i="11"/>
  <c r="I34" i="11" s="1"/>
  <c r="H70" i="11"/>
  <c r="H66" i="11"/>
  <c r="I66" i="11" s="1"/>
  <c r="H24" i="11"/>
  <c r="I24" i="11" s="1"/>
  <c r="H44" i="11"/>
  <c r="I44" i="11" s="1"/>
  <c r="C433" i="14"/>
  <c r="C81" i="10" s="1"/>
  <c r="H14" i="11"/>
  <c r="I14" i="11" s="1"/>
  <c r="M6" i="14"/>
  <c r="C84" i="11" l="1"/>
  <c r="I70" i="11"/>
  <c r="C96" i="10"/>
  <c r="D94" i="10" s="1"/>
  <c r="C83" i="11"/>
  <c r="M433" i="14"/>
  <c r="C88" i="10"/>
  <c r="D82" i="10" s="1"/>
  <c r="C86" i="11"/>
  <c r="H78" i="11"/>
  <c r="I78" i="11" s="1"/>
  <c r="C82" i="11"/>
  <c r="D76" i="10"/>
  <c r="D77" i="10"/>
  <c r="D95" i="10" l="1"/>
  <c r="D93" i="10"/>
  <c r="D81" i="10"/>
  <c r="D83" i="10"/>
  <c r="D87" i="10"/>
  <c r="D86" i="10"/>
  <c r="D84" i="10"/>
  <c r="D85" i="10"/>
  <c r="C87" i="11"/>
  <c r="D84" i="11" s="1"/>
  <c r="D78" i="10"/>
  <c r="D96" i="10" l="1"/>
  <c r="D88" i="10"/>
  <c r="D86" i="11"/>
  <c r="D82" i="11"/>
  <c r="D83" i="11"/>
  <c r="D85" i="11"/>
  <c r="D87" i="11" l="1"/>
</calcChain>
</file>

<file path=xl/comments1.xml><?xml version="1.0" encoding="utf-8"?>
<comments xmlns="http://schemas.openxmlformats.org/spreadsheetml/2006/main">
  <authors>
    <author>laura.uribe</author>
    <author>manuel.fonseca</author>
    <author>pedro.monarrez</author>
    <author>Pedro Fabián Monarrez Mercado</author>
  </authors>
  <commentList>
    <comment ref="A3" authorId="0">
      <text>
        <r>
          <rPr>
            <sz val="10"/>
            <color indexed="81"/>
            <rFont val="Tahoma"/>
            <family val="2"/>
          </rPr>
          <t xml:space="preserve">CRI: Clasificador por Rubro de Ingresos
LI: Ley de Ingresos Municipal
</t>
        </r>
      </text>
    </comment>
    <comment ref="B3" authorId="0">
      <text>
        <r>
          <rPr>
            <sz val="10"/>
            <color indexed="81"/>
            <rFont val="Tahoma"/>
            <family val="2"/>
          </rPr>
          <t xml:space="preserve">El Clasificador por Rubros de Ingresos (CRI), es de observancia obligatoria de los entes púbicos de la federación, de las entidades federativas y de los municipios, incluyendo a las entidades de la administración pública paraestatal y paramunicipal, el cual permitirá una clasificación de los ingresos presupuestarios acorde a las disposiciones legales, así como a las normas y criterios contables aplicables, inmerso en un esquema claro, preciso, integral y útil, que posibilite un adecuado registro y presentación de las operaciones, que facilite la interrelación con las cuentas patrimoniales.
</t>
        </r>
      </text>
    </comment>
    <comment ref="B6" authorId="1">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 (CONAC)</t>
        </r>
      </text>
    </comment>
    <comment ref="B7" authorId="1">
      <text>
        <r>
          <rPr>
            <b/>
            <sz val="12"/>
            <color indexed="81"/>
            <rFont val="Arial"/>
            <family val="2"/>
          </rPr>
          <t xml:space="preserve">Impuestos Sobre los Ingresos
Son las contribuciones derivadas de las imposiciones fiscales que en forma unilateral y obligatoria se fijan sobre los ingresos de las personas físicas y/o morales, de conformidad con la legislación aplicable en la materia.
</t>
        </r>
      </text>
    </comment>
    <comment ref="B8" authorId="1">
      <text>
        <r>
          <rPr>
            <b/>
            <sz val="12"/>
            <color indexed="81"/>
            <rFont val="Arial"/>
            <family val="2"/>
          </rPr>
          <t>Importe de los Ingresos que obtiene el municipio por concepto del impuesto sobre la explotación de espectáculos, tales como teatro, ballet, ópera, circo, lucha libre, box, taurinos, fútbol, básquetbol, béisbol; así como de espectáculos de carpa, variedades, conciertos, audiciones musicales y exhibiciones de cualquier naturaleza o de carácter artístico.</t>
        </r>
      </text>
    </comment>
    <comment ref="B9" authorId="2">
      <text>
        <r>
          <rPr>
            <sz val="12"/>
            <color indexed="81"/>
            <rFont val="Arial"/>
            <family val="2"/>
          </rPr>
          <t xml:space="preserve">Impuestos Sobre el Patrimonio
Son las contribuciones derivadas de las imposiciones fiscales que en forma unilateral y obligatoria se fijan sobre los bienes propiedad de las personas físicas y/o morales, de conformidad con la legislación aplicable en la materia.
</t>
        </r>
      </text>
    </comment>
    <comment ref="B10" authorId="3">
      <text>
        <r>
          <rPr>
            <b/>
            <sz val="12"/>
            <color indexed="81"/>
            <rFont val="Arial"/>
            <family val="2"/>
          </rPr>
          <t>Importe de la contribución que realiza la persona física o jurídica sobre sus predios, el que se causará y pagará de conformidad con las bases, tasas, cuotas y tarifas establecidas en la ley de Ingresos correspondiente.</t>
        </r>
      </text>
    </comment>
    <comment ref="B11" authorId="3">
      <text>
        <r>
          <rPr>
            <b/>
            <sz val="12"/>
            <color indexed="81"/>
            <rFont val="Arial"/>
            <family val="2"/>
          </rPr>
          <t>Importe de los ingresos cobrados a persona física o jurídica por concepto del traslado de dominio de la propiedad o de los derechos de copropiedad sobre bienes inmuebles ubicados en el territorio municipal.</t>
        </r>
      </text>
    </comment>
    <comment ref="B12" authorId="3">
      <text>
        <r>
          <rPr>
            <b/>
            <sz val="12"/>
            <color indexed="81"/>
            <rFont val="Arial"/>
            <family val="2"/>
          </rPr>
          <t>Importe de los ingresos que obtiene el municipio de persona física o jurídica por la  realización, celebración o expedición de actos jurídicos, que tenga por objeto la construcción, reconstrucción ó ampliación de inmuebles.</t>
        </r>
      </text>
    </comment>
    <comment ref="B13" authorId="2">
      <text>
        <r>
          <rPr>
            <sz val="8"/>
            <color indexed="81"/>
            <rFont val="Tahoma"/>
            <family val="2"/>
          </rPr>
          <t xml:space="preserve">Son las contribuciones derivadas de las imposiciones fiscales que en forma unilateral y obligatoria se fijan sobre la actividad económica relacionada con la producción, el consumo y las transacciones que realizan las personas físicas y/o morales, de conformidad con la legislación aplicable en la materia.
</t>
        </r>
      </text>
    </comment>
    <comment ref="B14" authorId="2">
      <text>
        <r>
          <rPr>
            <sz val="8"/>
            <color indexed="81"/>
            <rFont val="Tahoma"/>
            <family val="2"/>
          </rPr>
          <t xml:space="preserve">Son las contribuciones derivadas de las imposiciones fiscales que en forma unilateral y obligatoria se fijan sobre las actividades de importación y exportación que realizan las personas físicas y/o morales, de conformidad con la legislación aplicable en la materia.
</t>
        </r>
      </text>
    </comment>
    <comment ref="B15" authorId="2">
      <text>
        <r>
          <rPr>
            <b/>
            <sz val="12"/>
            <color indexed="81"/>
            <rFont val="Arial"/>
            <family val="2"/>
          </rPr>
          <t xml:space="preserve">Son las contribuciones derivadas de las imposiciones fiscales que en forma unilateral y obligatoria se fijan sobre la base gravable de las remuneraciones al trabajo personal subordinado o el que corresponda, de conformidad con la legislación aplicable en la materia.
</t>
        </r>
      </text>
    </comment>
    <comment ref="B16" authorId="2">
      <text>
        <r>
          <rPr>
            <sz val="8"/>
            <color indexed="81"/>
            <rFont val="Tahoma"/>
            <family val="2"/>
          </rPr>
          <t xml:space="preserve">Son las contribuciones derivadas de las imposiciones fiscales que en forma unilateral y obligatoria se fijan a las personas físicas y/o morales, por la afectación preventiva o correctiva que se ocasione en flora, fauna, medio ambiente o todo aquello relacionado a la ecología, de conformidad con la legislación aplicable en la materia
</t>
        </r>
      </text>
    </comment>
    <comment ref="B17" authorId="2">
      <text>
        <r>
          <rPr>
            <sz val="8"/>
            <color indexed="81"/>
            <rFont val="Tahoma"/>
            <family val="2"/>
          </rPr>
          <t xml:space="preserve">Son los ingresos que se perciben por concepto de recargos, sanciones, gastos de ejecución, indemnizaciones, entre otros, asociados a los impuestos, cuando éstos no se cubran oportunamente, de conformidad con la legislación aplicable en la materia.
</t>
        </r>
      </text>
    </comment>
    <comment ref="B18" authorId="3">
      <text>
        <r>
          <rPr>
            <b/>
            <sz val="12"/>
            <color indexed="81"/>
            <rFont val="Arial"/>
            <family val="2"/>
          </rPr>
          <t>Importe de la indemnización causada por la falta de pago oportuno de los ingresos señalados en el título de impuestos de la ley de ingresos.</t>
        </r>
      </text>
    </comment>
    <comment ref="B19" authorId="3">
      <text>
        <r>
          <rPr>
            <b/>
            <sz val="12"/>
            <color indexed="81"/>
            <rFont val="Arial"/>
            <family val="2"/>
          </rPr>
          <t>Ingresos derivados de sanciones económicas por el incumplimiento de disposiciones en la forma, fecha y términos que establezcan las disposiciones fiscales, respecto del pago de los impuestos señalados en la ley de ingresos.</t>
        </r>
      </text>
    </comment>
    <comment ref="B20" authorId="3">
      <text>
        <r>
          <rPr>
            <b/>
            <sz val="12"/>
            <color indexed="81"/>
            <rFont val="Arial"/>
            <family val="2"/>
          </rPr>
          <t>Importe de los ingresos por concepto de intereses derivados por la falta de pago de impuestos conforme establece la ley y convenidos entre las autoridades municipales y el contribuyente para ser pagado en un plazo determinado o en parcialidades.</t>
        </r>
      </text>
    </comment>
    <comment ref="B21" authorId="3">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22" authorId="3">
      <text>
        <r>
          <rPr>
            <b/>
            <sz val="12"/>
            <color indexed="81"/>
            <rFont val="Arial"/>
            <family val="2"/>
          </rPr>
          <t>Importe de otros ingresos que obtiene el municipio por concepto de accesorios de los impuestos y no están considerados en los rubros anteriores.</t>
        </r>
      </text>
    </comment>
    <comment ref="B23" authorId="2">
      <text>
        <r>
          <rPr>
            <b/>
            <sz val="12"/>
            <color indexed="81"/>
            <rFont val="Arial"/>
            <family val="2"/>
          </rPr>
          <t>Son los ingresos que se perciben por conceptos no incluidos en los tipos anteriores, de conformidad con la legislación aplicable en la materia.</t>
        </r>
      </text>
    </comment>
    <comment ref="B24" authorId="3">
      <text>
        <r>
          <rPr>
            <b/>
            <sz val="12"/>
            <color indexed="81"/>
            <rFont val="Arial"/>
            <family val="2"/>
          </rPr>
          <t>Son los ingresos que se recaudan en el ejercicio corriente, por impuestos pendientes de liquidación o pago causados en ejercicios fiscales anteriores, no incluidos en la Ley de Ingresos vigente.</t>
        </r>
      </text>
    </comment>
    <comment ref="B25" authorId="2">
      <text>
        <r>
          <rPr>
            <sz val="8"/>
            <color indexed="81"/>
            <rFont val="Tahoma"/>
            <family val="2"/>
          </rPr>
          <t xml:space="preserve">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t>
        </r>
      </text>
    </comment>
    <comment ref="B26" authorId="2">
      <text>
        <r>
          <rPr>
            <b/>
            <sz val="12"/>
            <color indexed="81"/>
            <rFont val="Arial"/>
            <family val="2"/>
          </rPr>
          <t xml:space="preserve">Son los ingresos que reciben los entes públicos que prestan los servicios de seguridad social, para cubrir las obligaciones relativas a los fondos de vivienda, de conformidad con la legislación aplicable en la materia.
</t>
        </r>
      </text>
    </comment>
    <comment ref="B27" authorId="2">
      <text>
        <r>
          <rPr>
            <b/>
            <sz val="12"/>
            <color indexed="81"/>
            <rFont val="Arial"/>
            <family val="2"/>
          </rPr>
          <t>Son los ingresos que reciben los entes públicos que prestan los servicios de seguridad social, para cubrir las obligaciones relativas a la previsión social, de conformidad con la legislación aplicable en la materia.</t>
        </r>
      </text>
    </comment>
    <comment ref="B28" authorId="2">
      <text>
        <r>
          <rPr>
            <b/>
            <sz val="12"/>
            <color indexed="81"/>
            <rFont val="Arial"/>
            <family val="2"/>
          </rPr>
          <t>Son los ingresos que reciben los entes públicos que prestan los servicios de seguridad social, para cubrir las obligaciones relativas a fondos del ahorro para el retiro, de conformidad con la legislación aplicable en la materia.</t>
        </r>
      </text>
    </comment>
    <comment ref="B29" authorId="2">
      <text>
        <r>
          <rPr>
            <b/>
            <sz val="12"/>
            <color indexed="81"/>
            <rFont val="Arial"/>
            <family val="2"/>
          </rPr>
          <t xml:space="preserve">Son los ingresos que reciben los entes públicos que prestan los servicios de seguridad social, por conceptos no incluidos en los tipos anteriores, de conformidad con la legislación aplicable en la materia
</t>
        </r>
      </text>
    </comment>
    <comment ref="B30" authorId="2">
      <text>
        <r>
          <rPr>
            <b/>
            <sz val="12"/>
            <color indexed="81"/>
            <rFont val="Arial"/>
            <family val="2"/>
          </rPr>
          <t>Son los ingresos que se perciben por concepto de recargos, sanciones, gastos de ejecución, indemnizaciones, entre otros, asociados a las cuotas y aportaciones de seguridad social, cuando éstas no se cubran oportunamente de conformidad con la legislación aplicable en la materia.</t>
        </r>
      </text>
    </comment>
    <comment ref="B31" authorId="2">
      <text>
        <r>
          <rPr>
            <b/>
            <sz val="12"/>
            <color indexed="81"/>
            <rFont val="Arial"/>
            <family val="2"/>
          </rPr>
          <t>Son las establecidas en Ley a cargo de las personas físicas y morales que se beneficien de manera directa por obras públicas.</t>
        </r>
      </text>
    </comment>
    <comment ref="B32" authorId="2">
      <text>
        <r>
          <rPr>
            <b/>
            <sz val="12"/>
            <color indexed="81"/>
            <rFont val="Arial"/>
            <family val="2"/>
          </rPr>
          <t>Son las contribuciones derivadas de los beneficios diferenciales particulares por la realización de obras públicas, a cargo de las personas físicas y/o morales, independientemente de la utilidad general colectiva, de conformidad con la legislación aplicable en la materia.</t>
        </r>
      </text>
    </comment>
    <comment ref="B33" authorId="2">
      <text>
        <r>
          <rPr>
            <b/>
            <sz val="12"/>
            <color indexed="81"/>
            <rFont val="Arial"/>
            <family val="2"/>
          </rPr>
          <t>Son los ingresos que se recaudan en el ejercicio corriente, por contribuciones de mejoras pendientes de liquidación o pago causadas en ejercicios fiscales anteriores, no incluidas en la Ley de Ingresos vigente</t>
        </r>
      </text>
    </comment>
    <comment ref="B34" authorId="2">
      <text>
        <r>
          <rPr>
            <sz val="8"/>
            <color indexed="81"/>
            <rFont val="Tahoma"/>
            <family val="2"/>
          </rPr>
          <t xml:space="preserve">
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correspondientes. También son derechos las contribuciones a cargo de los organismos públicos descentralizados por prestar servicios exclusivos del Estado.</t>
        </r>
      </text>
    </comment>
    <comment ref="B35" authorId="2">
      <text>
        <r>
          <rPr>
            <b/>
            <sz val="12"/>
            <color indexed="81"/>
            <rFont val="Arial"/>
            <family val="2"/>
          </rPr>
          <t>Son las contribuciones derivadas de la contraprestación del uso, goce, aprovechamiento o explotación de bienes de dominio público, de conformidad con la legislación aplicable en la materia.</t>
        </r>
      </text>
    </comment>
    <comment ref="B36" authorId="3">
      <text>
        <r>
          <rPr>
            <b/>
            <sz val="12"/>
            <color indexed="81"/>
            <rFont val="Arial"/>
            <family val="2"/>
          </rPr>
          <t>Importe de los derechos a pagar por las personas físicas o jurídicas que hagan uso con fines de especulación en plazas, portales, calles y demás lugares, para la instalación de puestos fijos o ambulantes, aparatos que funcionen con monedas o fichas; para la realización de cualquier actividad comercial, industrial o prestación de servicios; además del uso de la vía pública, en calles que los municipios señalen para el establecimiento de vehículos o fines distintos de los mencionados.</t>
        </r>
      </text>
    </comment>
    <comment ref="B37" authorId="3">
      <text>
        <r>
          <rPr>
            <b/>
            <sz val="9"/>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38" authorId="3">
      <text>
        <r>
          <rPr>
            <b/>
            <sz val="9"/>
            <color indexed="81"/>
            <rFont val="Arial"/>
            <family val="2"/>
          </rPr>
          <t>Importe de los ingresos que obtiene el municipio por la solicitud en uso a perpetuidad o temporal lotes en los cementerios municipales de dominio público.</t>
        </r>
      </text>
    </comment>
    <comment ref="B39" authorId="3">
      <text>
        <r>
          <rPr>
            <b/>
            <sz val="12"/>
            <color indexed="81"/>
            <rFont val="Arial"/>
            <family val="2"/>
          </rPr>
          <t>Importe del Ingreso obtenido por las rentas o concesión de toda clase de bienes propiedad del municipio y se encuentran incorporados al dominio público.</t>
        </r>
      </text>
    </comment>
    <comment ref="B40" authorId="2">
      <text>
        <r>
          <rPr>
            <b/>
            <sz val="12"/>
            <color indexed="81"/>
            <rFont val="Arial"/>
            <family val="2"/>
          </rPr>
          <t xml:space="preserve">DEROGADO
</t>
        </r>
      </text>
    </comment>
    <comment ref="B41" authorId="2">
      <text>
        <r>
          <rPr>
            <sz val="8"/>
            <color indexed="81"/>
            <rFont val="Arial"/>
            <family val="2"/>
          </rPr>
          <t xml:space="preserve">Son las contribuciones derivadas por la contraprestación de servicios exclusivos del Estado, de conformidad con la legislación aplicable en la materia.
</t>
        </r>
      </text>
    </comment>
    <comment ref="B42" authorId="3">
      <text>
        <r>
          <rPr>
            <b/>
            <sz val="12"/>
            <color indexed="81"/>
            <rFont val="Arial"/>
            <family val="2"/>
          </rPr>
          <t>Importe de los derechos que recauda la entidad de persona física o jurídica en la obtención o refrendo de licencias, permisos o autorización para el funcionamiento de establecimientos o locales con giros de venta, servicio y/o consumo de bebidas alcohólicas; tales como cabarets, centros nocturnos, cantinas, bares, pulquerías expendios, salones para fiesta, tendejones, supermercados, entre otros.</t>
        </r>
      </text>
    </comment>
    <comment ref="B43" authorId="3">
      <text>
        <r>
          <rPr>
            <b/>
            <sz val="12"/>
            <color indexed="81"/>
            <rFont val="Arial"/>
            <family val="2"/>
          </rPr>
          <t>Importe de los derechos obtenidos por la entidad de persona física o jurídica en la obtención o refrendo de licencias, o permisos para anuncios de estos, de productos o de actividades anunciados en forma permanente o eventual.</t>
        </r>
      </text>
    </comment>
    <comment ref="B44" authorId="3">
      <text>
        <r>
          <rPr>
            <b/>
            <sz val="12"/>
            <color indexed="81"/>
            <rFont val="Arial"/>
            <family val="2"/>
          </rPr>
          <t>Importe de los derechos que recibe de persona física o jurídica en la obtención  de licencias, o permisos en la realización de acciones para construcción, reconstrucción, reparación, demolición de obras, así como en la ocupación provisional de la vía pública o en el movimiento de tierras.</t>
        </r>
      </text>
    </comment>
    <comment ref="B45" authorId="3">
      <text>
        <r>
          <rPr>
            <b/>
            <sz val="12"/>
            <color indexed="81"/>
            <rFont val="Arial"/>
            <family val="2"/>
          </rPr>
          <t>Importe de los ingresos de persona física o jurídica en la obtención de los permisos para el alineamiento, designación de número oficial e inspección de acciones de obras.</t>
        </r>
      </text>
    </comment>
    <comment ref="B46" authorId="3">
      <text>
        <r>
          <rPr>
            <b/>
            <sz val="12"/>
            <color indexed="81"/>
            <rFont val="Arial"/>
            <family val="2"/>
          </rPr>
          <t xml:space="preserve">Importe de los ingresos que obtiene el municipio de persona física o jurídica por la obtención de licencia, peritaje dictamen o inspección en acciones urbanísticas o de cambio de régimen de propiedad. </t>
        </r>
      </text>
    </comment>
    <comment ref="B47" authorId="3">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48" authorId="3">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49" authorId="3">
      <text>
        <r>
          <rPr>
            <b/>
            <sz val="12"/>
            <color indexed="81"/>
            <rFont val="Arial"/>
            <family val="2"/>
          </rPr>
          <t>Importe de los ingresos que obtiene el municipio de persona física o jurídica por servicios de sanidad, tales como inhumaciones, exhumaciones, servicios de cremación y/o traslado de cadáveres fuera del municipio.</t>
        </r>
      </text>
    </comment>
    <comment ref="B50" authorId="3">
      <text>
        <r>
          <rPr>
            <b/>
            <sz val="12"/>
            <color indexed="81"/>
            <rFont val="Arial"/>
            <family val="2"/>
          </rPr>
          <t>Importe de los ingresos que obtiene el municipio por la prestación del servicio de limpieza, recolección, traslado, tratamiento y/o disposición final de residuos sólidos, cuando el servicio sea en forma especial, a solicitud o en rebeldía del usuario.</t>
        </r>
      </text>
    </comment>
    <comment ref="B51" authorId="3">
      <text>
        <r>
          <rPr>
            <b/>
            <sz val="12"/>
            <color indexed="81"/>
            <rFont val="Arial"/>
            <family val="2"/>
          </rPr>
          <t>Importe de los ingresos que obtiene el municipio de las personas físicas ó jurídicas propietarios o poseedores de inmuebles, que se beneficien directa o indirectamente con los servicios de agua potable, alcantarillado y saneamiento, bien por que reciban todos o algunos de ellos o por que por el frente de los inmuebles, estén instaladas redes de agua potable o alcantarillado.</t>
        </r>
      </text>
    </comment>
    <comment ref="B52" authorId="3">
      <text>
        <r>
          <rPr>
            <b/>
            <sz val="12"/>
            <color indexed="81"/>
            <rFont val="Arial"/>
            <family val="2"/>
          </rPr>
          <t>Importe de los ingresos que obtiene el municipio de persona física o jurídica que pretenda realizar el sacrificio de ganado, aves y otras especies de consumo humano, ya sea dentro o fuera del rastro municipal.</t>
        </r>
      </text>
    </comment>
    <comment ref="B53" authorId="3">
      <text>
        <r>
          <rPr>
            <b/>
            <sz val="12"/>
            <color indexed="81"/>
            <rFont val="Arial"/>
            <family val="2"/>
          </rPr>
          <t>Importe de los ingresos que obtiene el municipio por la prestación del servicio del registro civil, a domicilio o fuera del horario de oficina.</t>
        </r>
      </text>
    </comment>
    <comment ref="B54" authorId="3">
      <text>
        <r>
          <rPr>
            <b/>
            <sz val="12"/>
            <color indexed="81"/>
            <rFont val="Arial"/>
            <family val="2"/>
          </rPr>
          <t>Importe de los ingresos por la expedición de toda clase de certificados, certificaciones o copias de documentos existentes en los archivos de las oficinas municipales, a solicitud del interesado.</t>
        </r>
      </text>
    </comment>
    <comment ref="B55" authorId="3">
      <text>
        <r>
          <rPr>
            <b/>
            <sz val="12"/>
            <color indexed="81"/>
            <rFont val="Arial"/>
            <family val="2"/>
          </rPr>
          <t>Importe de los ingresos que obtiene el municipio por los servicios proporcionados en la dirección o área de catastro, como es la solicitud de copias de planos, certificaciones catastrales, expedición de fotocopias, informes catastrales, deslindes, entre otros.</t>
        </r>
      </text>
    </comment>
    <comment ref="B56" authorId="2">
      <text>
        <r>
          <rPr>
            <sz val="8"/>
            <color indexed="81"/>
            <rFont val="Tahoma"/>
            <family val="2"/>
          </rPr>
          <t xml:space="preserve">Son las contribuciones derivadas por contraprestaciones no incluidas en los tipos anteriores, de conformidad con la legislación aplicable en la materia.
</t>
        </r>
      </text>
    </comment>
    <comment ref="B57" authorId="2">
      <text>
        <r>
          <rPr>
            <b/>
            <sz val="12"/>
            <color indexed="81"/>
            <rFont val="Arial"/>
            <family val="2"/>
          </rPr>
          <t xml:space="preserve">Son los ingresos que se perciben por concepto de recargos, sanciones, gastos de ejecución,   indemnizaciones, entre otros, asociados a los derechos, cuando éstos no se cubran oportunamente, de conformidad con la legislación aplicable en la materia.
</t>
        </r>
      </text>
    </comment>
    <comment ref="B58" authorId="3">
      <text>
        <r>
          <rPr>
            <b/>
            <sz val="12"/>
            <color indexed="81"/>
            <rFont val="Arial"/>
            <family val="2"/>
          </rPr>
          <t>Importe de la indemnización causada por la falta de pago oportuno de los ingresos señalados en el título de derechos de la ley de ingresos.</t>
        </r>
      </text>
    </comment>
    <comment ref="B59" authorId="3">
      <text>
        <r>
          <rPr>
            <b/>
            <sz val="12"/>
            <color indexed="81"/>
            <rFont val="Arial"/>
            <family val="2"/>
          </rPr>
          <t>Ingresos derivados de sanciones económicas por el incumplimiento de disposiciones en la forma, fecha y términos que establezcan las disposiciones fiscales, respecto del pago de los derechos señalados en la ley de ingresos.</t>
        </r>
      </text>
    </comment>
    <comment ref="B60" authorId="3">
      <text>
        <r>
          <rPr>
            <b/>
            <sz val="12"/>
            <color indexed="81"/>
            <rFont val="Arial"/>
            <family val="2"/>
          </rPr>
          <t>Importe de los ingresos por concepto de intereses derivados por la falta de pago de derechos conforme establece la ley y convenidos entre las autoridades municipales y el contribuyente para ser pagado en un plazo determinado o en parcialidades.</t>
        </r>
      </text>
    </comment>
    <comment ref="B61" authorId="3">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62" authorId="2">
      <text>
        <r>
          <rPr>
            <b/>
            <sz val="12"/>
            <color indexed="81"/>
            <rFont val="Arial"/>
            <family val="2"/>
          </rPr>
          <t>Son las contribuciones que se recaudan en el ejercicio corriente, por derechos pendientes de liquidación o pago causados en ejercicios fiscales anteriores, no incluidos en la Ley de Ingresos vigente.</t>
        </r>
      </text>
    </comment>
    <comment ref="B63" authorId="2">
      <text>
        <r>
          <rPr>
            <sz val="12"/>
            <color indexed="81"/>
            <rFont val="Arial"/>
            <family val="2"/>
          </rPr>
          <t xml:space="preserve">Son los ingresos por contraprestaciones por los servicios que preste el Estado en sus funciones de derecho privado.
</t>
        </r>
      </text>
    </comment>
    <comment ref="B64" authorId="2">
      <text>
        <r>
          <rPr>
            <sz val="8"/>
            <color indexed="81"/>
            <rFont val="Tahoma"/>
            <family val="2"/>
          </rPr>
          <t xml:space="preserve">Son los ingresos por concepto de servicios otorgados por funciones de derecho privado, tales como los intereses que generan las cuentas bancarias de los entes públicos, entre otros, de conformidad con la legislación aplicable en la materia.
</t>
        </r>
      </text>
    </comment>
    <comment ref="B65" authorId="3">
      <text>
        <r>
          <rPr>
            <b/>
            <sz val="12"/>
            <color indexed="81"/>
            <rFont val="Arial"/>
            <family val="2"/>
          </rPr>
          <t>Importe del Ingreso obtenido por contraprestaciones derivadas del uso o concesión de toda clase de bienes no sujetos al régimen de dominio público, tales como arrendamiento de locales, kioscos, plazas, baños, entre otros.</t>
        </r>
      </text>
    </comment>
    <comment ref="B66" authorId="3">
      <text>
        <r>
          <rPr>
            <b/>
            <sz val="12"/>
            <color indexed="81"/>
            <rFont val="Arial"/>
            <family val="2"/>
          </rPr>
          <t>Importe de los ingresos que obtiene el municipio por la solicitud en uso a perpetuidad o uso temporal lotes en los cementerios municipales de dominio privado para la construcción de fosas. Los cementerios que no se encuentren incorporado a los bienes de dominio público afectarán esta partida.</t>
        </r>
      </text>
    </comment>
    <comment ref="B67" authorId="3">
      <text>
        <r>
          <rPr>
            <b/>
            <sz val="12"/>
            <color indexed="81"/>
            <rFont val="Arial"/>
            <family val="2"/>
          </rPr>
          <t xml:space="preserve">Importe de los ingresos que obtenga el erario municipal por la explotación, de los bienes de su propiedad o por la realización de actividades que no correspondan al desarrollo de sus funciones propias de derecho público; como formas impresas, calcomanías de identificación, credenciales, escudos, entre otros. </t>
        </r>
      </text>
    </comment>
    <comment ref="B68" authorId="3">
      <text>
        <r>
          <rPr>
            <b/>
            <sz val="12"/>
            <color indexed="81"/>
            <rFont val="Arial"/>
            <family val="2"/>
          </rPr>
          <t xml:space="preserve">DEROGADO
</t>
        </r>
      </text>
    </comment>
    <comment ref="B69" authorId="2">
      <text>
        <r>
          <rPr>
            <sz val="8"/>
            <color indexed="81"/>
            <rFont val="Tahoma"/>
            <family val="2"/>
          </rPr>
          <t xml:space="preserve">Son los ingresos que se recaudan en el ejercicio corriente, por productos pendientes de liquidación o pago causados en ejercicios fiscales anteriores, no incluidos en la Ley de Ingresos vigente.
</t>
        </r>
      </text>
    </comment>
    <comment ref="B70" authorId="2">
      <text>
        <r>
          <rPr>
            <b/>
            <sz val="12"/>
            <color indexed="81"/>
            <rFont val="Arial"/>
            <family val="2"/>
          </rPr>
          <t>Son los ingresos que percibe el Estado por funciones de derecho público distintos de: las contribuciones, los ingresos derivados de financiamientos y de los que obtengan los organismos descentralizados y las empresas de participación estatal y municipal.</t>
        </r>
      </text>
    </comment>
    <comment ref="B71" authorId="2">
      <text>
        <r>
          <rPr>
            <b/>
            <sz val="12"/>
            <color indexed="81"/>
            <rFont val="Arial"/>
            <family val="2"/>
          </rPr>
          <t>Son los ingresos que se perciben por funciones de derecho público, cuyos elementos pueden no estar previstos en una Ley sino, en una disposición administrativa de carácter general, provenientes de multas e indemnizaciones no fiscales, reintegros, juegos y sorteos, donativos, entre otros.</t>
        </r>
      </text>
    </comment>
    <comment ref="B72" authorId="3">
      <text>
        <r>
          <rPr>
            <b/>
            <sz val="12"/>
            <color indexed="81"/>
            <rFont val="Arial"/>
            <family val="2"/>
          </rPr>
          <t>Importe de los ingresos derivados de incentivos por la colaboración en el cobro de las contribuciones.</t>
        </r>
      </text>
    </comment>
    <comment ref="B73" authorId="3">
      <text>
        <r>
          <rPr>
            <b/>
            <sz val="12"/>
            <color indexed="81"/>
            <rFont val="Arial"/>
            <family val="2"/>
          </rPr>
          <t>Importe de los ingresos por sanciones no fiscales de carácter monetario.</t>
        </r>
      </text>
    </comment>
    <comment ref="B74" authorId="3">
      <text>
        <r>
          <rPr>
            <b/>
            <sz val="12"/>
            <color indexed="81"/>
            <rFont val="Arial"/>
            <family val="2"/>
          </rPr>
          <t>Importe de los ingresos por indemnizaciones.</t>
        </r>
      </text>
    </comment>
    <comment ref="B75" authorId="3">
      <text>
        <r>
          <rPr>
            <b/>
            <sz val="12"/>
            <color indexed="81"/>
            <rFont val="Arial"/>
            <family val="2"/>
          </rPr>
          <t>Importe de los reintegros por ingresos de aprovechamientos por sostenimiento de las escuelas y servicio de vigilancia forestal.</t>
        </r>
      </text>
    </comment>
    <comment ref="B76" authorId="3">
      <text>
        <r>
          <rPr>
            <b/>
            <sz val="12"/>
            <color indexed="81"/>
            <rFont val="Arial"/>
            <family val="2"/>
          </rPr>
          <t>Importe de los ingresos por obras públicas que realiza el ente público.</t>
        </r>
      </text>
    </comment>
    <comment ref="B77" authorId="3">
      <text>
        <r>
          <rPr>
            <b/>
            <sz val="12"/>
            <color indexed="81"/>
            <rFont val="Arial"/>
            <family val="2"/>
          </rPr>
          <t>Importe de los ingresos por aplicación de gravámenes sobre herencias, legados y donaciones.</t>
        </r>
      </text>
    </comment>
    <comment ref="B78" authorId="3">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79" authorId="2">
      <text>
        <r>
          <rPr>
            <b/>
            <sz val="12"/>
            <color indexed="81"/>
            <rFont val="Arial"/>
            <family val="2"/>
          </rPr>
          <t>Son los ingresos que se perciben por uso o enajenación de bienes muebles, inmuebles e intangibles, por recuperaciones de capital o en su caso patrimonio invertido, de conformidad con la legislación aplicable en la materia.</t>
        </r>
      </text>
    </comment>
    <comment ref="B80" authorId="3">
      <text>
        <r>
          <rPr>
            <b/>
            <sz val="12"/>
            <color indexed="81"/>
            <rFont val="Arial"/>
            <family val="2"/>
          </rPr>
          <t>Son los ingresos que se perciben por concepto de recargos, sanciones, gastos de ejecución e  indemnizaciones, entre otros, asociados a los aprovechamientos, cuando éstos no se cubran oportunamente de conformidad con la legislación aplicable en la materia.</t>
        </r>
      </text>
    </comment>
    <comment ref="B81" authorId="3">
      <text>
        <r>
          <rPr>
            <b/>
            <sz val="12"/>
            <color indexed="81"/>
            <rFont val="Arial"/>
            <family val="2"/>
          </rPr>
          <t>Son los ingresos que se recaudan en el ejercicio corriente, por aprovechamientos pendientes de liquidación o pago causados en ejercicios fiscales anteriores, no incluidos en la Ley de Ingresos vigente.</t>
        </r>
      </text>
    </comment>
    <comment ref="B82" authorId="2">
      <text>
        <r>
          <rPr>
            <sz val="8"/>
            <color indexed="81"/>
            <rFont val="Tahoma"/>
            <family val="2"/>
          </rPr>
          <t xml:space="preserve">Son los ingresos propios obtenidos por las Instituciones Públicas de Seguridad Social, las Empresas Productivas del Estado, las entidades de la administración pública paraestatal y paramunicipal, los poderes legislativo y judicial, y los órganos autónomos federales y estatales, por sus actividades de producción, comercialización o prestación de servicios; así como otros ingresos por sus actividades diversas no inherentes a su operación, que generen recursos
</t>
        </r>
      </text>
    </comment>
    <comment ref="B83" authorId="2">
      <text>
        <r>
          <rPr>
            <b/>
            <sz val="12"/>
            <color indexed="81"/>
            <rFont val="Arial"/>
            <family val="2"/>
          </rPr>
          <t>Son los ingresos propios obtenidos por las Instituciones Públicas de Seguridad Social por sus actividades de producción, comercialización o prestación de servicios.</t>
        </r>
      </text>
    </comment>
    <comment ref="B84" authorId="2">
      <text>
        <r>
          <rPr>
            <b/>
            <sz val="12"/>
            <color indexed="81"/>
            <rFont val="Arial"/>
            <family val="2"/>
          </rPr>
          <t>Son los ingresos propios obtenidos por las Empresas Productivas del Estado por sus actividades de producción, comercialización o prestación de servicios.</t>
        </r>
      </text>
    </comment>
    <comment ref="B85" authorId="2">
      <text>
        <r>
          <rPr>
            <b/>
            <sz val="12"/>
            <color indexed="81"/>
            <rFont val="Arial"/>
            <family val="2"/>
          </rPr>
          <t>Son los ingresos propios obtenidos por las Entidades Paraestatales y Fideicomisos No Empresariales y No Financieros por sus actividades de producción, comercialización o prestación de servicios.</t>
        </r>
      </text>
    </comment>
    <comment ref="B86" authorId="2">
      <text>
        <r>
          <rPr>
            <b/>
            <sz val="12"/>
            <color indexed="81"/>
            <rFont val="Arial"/>
            <family val="2"/>
          </rPr>
          <t>Son los ingresos propios obtenidos por las Entidades Paraestatales Empresariales No Financieras con Participación Estatal Mayoritaria por sus actividades de producción, comercialización o prestación de servicios.</t>
        </r>
      </text>
    </comment>
    <comment ref="B87" authorId="2">
      <text>
        <r>
          <rPr>
            <b/>
            <sz val="12"/>
            <color indexed="81"/>
            <rFont val="Arial"/>
            <family val="2"/>
          </rPr>
          <t>Son los ingresos propios obtenidos por las Entidades Paraestatales Empresariales Financieras Monetarias con Participación Estatal Mayoritaria por sus actividades de producción, comercialización o prestación de servicios.</t>
        </r>
      </text>
    </comment>
    <comment ref="B88" authorId="2">
      <text>
        <r>
          <rPr>
            <b/>
            <sz val="12"/>
            <color indexed="81"/>
            <rFont val="Arial"/>
            <family val="2"/>
          </rPr>
          <t>Son los ingresos propios obtenidos por las Entidades Paraestatales Empresariales Financieras No Monetarias con Participación Estatal Mayoritaria por sus actividades de producción, comercialización o prestación de servicios.</t>
        </r>
      </text>
    </comment>
    <comment ref="B89" authorId="2">
      <text>
        <r>
          <rPr>
            <b/>
            <sz val="12"/>
            <color indexed="81"/>
            <rFont val="Arial"/>
            <family val="2"/>
          </rPr>
          <t>Son los ingresos propios obtenidos por los Fideicomisos Financieros Públicos con Participación Estatal Mayoritaria por sus actividades de producción, comercialización o prestación de servicios.</t>
        </r>
      </text>
    </comment>
    <comment ref="B90" authorId="2">
      <text>
        <r>
          <rPr>
            <b/>
            <sz val="12"/>
            <color indexed="81"/>
            <rFont val="Arial"/>
            <family val="2"/>
          </rPr>
          <t>Son los ingresos propios obtenidos por los Poderes Legislativo y Judicial, y los Órganos Autónomos por sus actividades de producción, comercialización o prestación de servicios.</t>
        </r>
      </text>
    </comment>
    <comment ref="B91" authorId="2">
      <text>
        <r>
          <rPr>
            <b/>
            <sz val="12"/>
            <color indexed="81"/>
            <rFont val="Arial"/>
            <family val="2"/>
          </rPr>
          <t>Son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entre otros.</t>
        </r>
      </text>
    </comment>
    <comment ref="B92" authorId="2">
      <text>
        <r>
          <rPr>
            <sz val="8"/>
            <color indexed="81"/>
            <rFont val="Tahoma"/>
            <family val="2"/>
          </rPr>
          <t xml:space="preserve">Son los recursos que reciben las Entidades Federativas y los Municipios por concepto de participaciones, aportaciones, convenios, incentivos derivados de la colaboración fiscal y fondos distintos de aportaciones
</t>
        </r>
      </text>
    </comment>
    <comment ref="B93" authorId="2">
      <text>
        <r>
          <rPr>
            <b/>
            <sz val="12"/>
            <color indexed="81"/>
            <rFont val="Arial"/>
            <family val="2"/>
          </rPr>
          <t>Son los ingresos que reciben las Entidades Federativas y Municipios que se derivan de la adhesión al Sistema Nacional de Coordinación Fiscal, así como las que correspondan a sistemas estatales de coordinación fiscal, determinados por las leyes correspondientes.</t>
        </r>
      </text>
    </comment>
    <comment ref="B94" authorId="3">
      <text>
        <r>
          <rPr>
            <b/>
            <sz val="12"/>
            <color indexed="81"/>
            <rFont val="Arial"/>
            <family val="2"/>
          </rPr>
          <t>Importe de los ingresos de las Entidades Federativas y Municipios que se derivan del Sistema Nacional de Coordinación Fiscal federal.</t>
        </r>
      </text>
    </comment>
    <comment ref="B95" authorId="3">
      <text>
        <r>
          <rPr>
            <b/>
            <sz val="12"/>
            <color indexed="81"/>
            <rFont val="Arial"/>
            <family val="2"/>
          </rPr>
          <t>Importe de los ingresos de los Municipios que se derivan del Sistema Nacional de Coordinación Fiscal Estatal.</t>
        </r>
      </text>
    </comment>
    <comment ref="B96" authorId="2">
      <text>
        <r>
          <rPr>
            <b/>
            <sz val="12"/>
            <color indexed="81"/>
            <rFont val="Arial"/>
            <family val="2"/>
          </rPr>
          <t>Son los ingresos que reciben las Entidades Federativas y Municipios previstos en la Ley de Coordinación Fiscal, cuyo gasto está condicionado a la consecución y cumplimiento de los objetivos que para cada tipo de aportación establece la legislación aplicable en la materia.</t>
        </r>
      </text>
    </comment>
    <comment ref="B97" authorId="3">
      <text>
        <r>
          <rPr>
            <b/>
            <sz val="12"/>
            <color indexed="81"/>
            <rFont val="Arial"/>
            <family val="2"/>
          </rPr>
          <t xml:space="preserve">Importe del ingreso obtenido a que tiene derecho el municipio derivado de la Ley de Coordinación Fiscal Federal, específicamente del fondo de aportaciones para la infraestructura social. 
</t>
        </r>
      </text>
    </comment>
    <comment ref="B98" authorId="3">
      <text>
        <r>
          <rPr>
            <b/>
            <sz val="12"/>
            <color indexed="81"/>
            <rFont val="Arial"/>
            <family val="2"/>
          </rPr>
          <t xml:space="preserve">Importe del ingreso obtenido derivado del rendimiento financiero que  genera la cantidad depositada en bancos o alternativa crediticia, del fondo de aportaciones de infraestructura social.
</t>
        </r>
      </text>
    </comment>
    <comment ref="B99" authorId="3">
      <text>
        <r>
          <rPr>
            <b/>
            <sz val="12"/>
            <color indexed="81"/>
            <rFont val="Arial"/>
            <family val="2"/>
          </rPr>
          <t xml:space="preserve">Importe del ingreso obtenido a que tiene derecho el municipio derivado de la Ley de Coordinación Fiscal Federal, específicamente del fondo de aportaciones para el fortalecimiento municipal. 
</t>
        </r>
      </text>
    </comment>
    <comment ref="B100" authorId="3">
      <text>
        <r>
          <rPr>
            <b/>
            <sz val="12"/>
            <color indexed="81"/>
            <rFont val="Arial"/>
            <family val="2"/>
          </rPr>
          <t xml:space="preserve">Importe del ingreso obtenido derivado del rendimiento financiero que  genera la cantidad depositada en bancos o alternativa crediticia, del fondo de aportaciones para el fortalecimiento municipal.
</t>
        </r>
      </text>
    </comment>
    <comment ref="B101" authorId="2">
      <text>
        <r>
          <rPr>
            <b/>
            <sz val="12"/>
            <color indexed="81"/>
            <rFont val="Arial"/>
            <family val="2"/>
          </rPr>
          <t>Son los ingresos que reciben las Entidades Federativas y Municipios derivados de convenios de coordinación, colaboración, reasignación o descentralización según corresponda, los cuales se acuerdan entre la Federación, las Entidades Federativas y/o los Municipios.</t>
        </r>
      </text>
    </comment>
    <comment ref="B102" authorId="2">
      <text>
        <r>
          <rPr>
            <sz val="8"/>
            <color indexed="81"/>
            <rFont val="Tahoma"/>
            <family val="2"/>
          </rPr>
          <t xml:space="preserve">Son los ingresos que reciben las Entidades Federativas y Municipios derivados del ejercicio de facultades delegadas por la Federación mediante la celebración de convenios de colaboración administrativa en materia fiscal; que comprenden las funciones de recaudación, fiscalización y administración de ingresos federales y por las que a cambio reciben incentivos económicos que implican la retribución de su colaboración
</t>
        </r>
      </text>
    </comment>
    <comment ref="B103" authorId="2">
      <text>
        <r>
          <rPr>
            <sz val="8"/>
            <color indexed="81"/>
            <rFont val="Tahoma"/>
            <family val="2"/>
          </rPr>
          <t xml:space="preserve">Son los ingresos que reciben las Entidades Federativas y Municipios derivados de fondos distintos de aportaciones y previstos en disposiciones específicas, tales como: Fondo para Entidades Federativas y Municipios Productores de Hidrocarburos, y Fondo para el Desarrollo Regional Sustentable de Estados y Municipios Mineros (Fondo Minero), entre otros.
</t>
        </r>
      </text>
    </comment>
    <comment ref="B104" authorId="2">
      <text>
        <r>
          <rPr>
            <sz val="8"/>
            <color indexed="81"/>
            <rFont val="Tahoma"/>
            <family val="2"/>
          </rPr>
          <t xml:space="preserve">Son los recursos que reciben en forma directa o indirecta los entes públicos como parte de su política económica y social, de acuerdo a las estrategias y prioridades de desarrollo para el sostenimiento y desempeño de sus actividades.
</t>
        </r>
      </text>
    </comment>
    <comment ref="B105" authorId="2">
      <text>
        <r>
          <rPr>
            <sz val="8"/>
            <color indexed="81"/>
            <rFont val="Tahoma"/>
            <family val="2"/>
          </rPr>
          <t xml:space="preserve">Son los ingresos que reciben los entes públicos con el objeto de sufragar gastos inherentes a sus atribuciones
</t>
        </r>
      </text>
    </comment>
    <comment ref="B106" authorId="3">
      <text>
        <r>
          <rPr>
            <b/>
            <sz val="12"/>
            <color indexed="81"/>
            <rFont val="Arial"/>
            <family val="2"/>
          </rPr>
          <t xml:space="preserve">
DEROGADO</t>
        </r>
      </text>
    </comment>
    <comment ref="B107" authorId="3">
      <text>
        <r>
          <rPr>
            <b/>
            <sz val="12"/>
            <color indexed="81"/>
            <rFont val="Arial"/>
            <family val="2"/>
          </rPr>
          <t>Son los ingresos destinados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t>
        </r>
      </text>
    </comment>
    <comment ref="B108" authorId="3">
      <text>
        <r>
          <rPr>
            <b/>
            <sz val="12"/>
            <color indexed="81"/>
            <rFont val="Arial"/>
            <family val="2"/>
          </rPr>
          <t>DEROGADO</t>
        </r>
      </text>
    </comment>
    <comment ref="B109" authorId="3">
      <text>
        <r>
          <rPr>
            <b/>
            <sz val="12"/>
            <color indexed="81"/>
            <rFont val="Arial"/>
            <family val="2"/>
          </rPr>
          <t>Son los ingresos que reciben los entes públicos de seguridad social, que cubre el Gobierno Federal, Estatal o Municipal según corresponda, por el pago de pensiones y jubilaciones</t>
        </r>
      </text>
    </comment>
    <comment ref="B111" authorId="3">
      <text>
        <r>
          <rPr>
            <b/>
            <sz val="12"/>
            <color indexed="81"/>
            <rFont val="Arial"/>
            <family val="2"/>
          </rPr>
          <t>Son los ingresos que reciben los entes públicos por transferencias del Fondo Mexicano del Petróleo para la Estabilización y el Desarrollo.</t>
        </r>
      </text>
    </comment>
    <comment ref="B112" authorId="2">
      <text>
        <r>
          <rPr>
            <sz val="8"/>
            <color indexed="81"/>
            <rFont val="Tahoma"/>
            <family val="2"/>
          </rPr>
          <t xml:space="preserve">Son los ingresos obtenidos por la celebración de empréstitos internos o externos, a corto o largo plazo, aprobados en términos de la legislación correspondiente. Los créditos que se obtienen son por: emisiones de instrumentos en mercados nacionales e internacionales de capital, organismos financieros internacionales, créditos bilaterales y otras fuentes.
</t>
        </r>
      </text>
    </comment>
    <comment ref="B113" authorId="3">
      <text>
        <r>
          <rPr>
            <b/>
            <sz val="12"/>
            <color indexed="81"/>
            <rFont val="Arial"/>
            <family val="2"/>
          </rPr>
          <t xml:space="preserve">Financiamiento derivado del resultado positivo neto de los recursos que provienen de obligaciones contraídas por los entes públicos y empresas productivas del estado del ámbito federal, considerando lo previsto en la legislación aplicable en la materia, con acreedores nacionales y pagaderos en el interior del país en moneda nacional, incluye el diferimiento de pagos.
</t>
        </r>
      </text>
    </comment>
    <comment ref="B115" authorId="3">
      <text>
        <r>
          <rPr>
            <b/>
            <sz val="12"/>
            <color indexed="81"/>
            <rFont val="Arial"/>
            <family val="2"/>
          </rPr>
          <t xml:space="preserve">Son los recursos que provienen de obligaciones contraídas por las Entidades Federativas, los Municipios y en su caso, las entidades del sector paraestatal o paramunicipal, a corto o largo plazo, con acreedores nacionales y pagaderos en el interior del país en moneda nacional, considerando lo previsto en la legislación aplicable en la materia.
</t>
        </r>
      </text>
    </comment>
  </commentList>
</comments>
</file>

<file path=xl/comments2.xml><?xml version="1.0" encoding="utf-8"?>
<comments xmlns="http://schemas.openxmlformats.org/spreadsheetml/2006/main">
  <authors>
    <author>laura.uribe</author>
    <author>L.C.P. Joaquín Javier Villa Martínez</author>
    <author>pedro.monarrez</author>
  </authors>
  <commentList>
    <comment ref="B3" author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J3" author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C4" authorId="0">
      <text>
        <r>
          <rPr>
            <sz val="10"/>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D4" authorId="0">
      <text>
        <r>
          <rPr>
            <sz val="10"/>
            <color indexed="81"/>
            <rFont val="Tahoma"/>
            <family val="2"/>
          </rPr>
          <t>Son los que provienen de obligaciones contraídas en el país, con acreedores nacionales y pagaderos en el interior del país en moneda nacional.</t>
        </r>
      </text>
    </comment>
    <comment ref="E4" authorId="1">
      <text>
        <r>
          <rPr>
            <sz val="9"/>
            <color indexed="81"/>
            <rFont val="Tahoma"/>
            <family val="2"/>
          </rPr>
          <t xml:space="preserve">Son los que provienen de obligaciones contraídas por el Poder Ejecutivo Federal con acreedores extranjeros y pagaderos en el exterior del país en moneda extranjera.
</t>
        </r>
      </text>
    </comment>
    <comment ref="F4" authorId="1">
      <text>
        <r>
          <rPr>
            <sz val="9"/>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K4" author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4" authorId="0">
      <text>
        <r>
          <rPr>
            <sz val="10"/>
            <color indexed="81"/>
            <rFont val="Tahoma"/>
            <family val="2"/>
          </rPr>
          <t xml:space="preserve">SON LOS RECURSOS PROVENIENTES DEL SECTOR PRIVADO, DE FONDOS INTERNACIONALES Y OTROS NO COMPRENDIDOS EN LOS NUMERALES ANTERIORES
</t>
        </r>
      </text>
    </comment>
    <comment ref="B6" authorId="2">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C6" authorId="1">
      <text>
        <r>
          <rPr>
            <b/>
            <sz val="9"/>
            <color indexed="81"/>
            <rFont val="Tahoma"/>
            <family val="2"/>
          </rPr>
          <t>L.C.P. Joaquín Javier Villa Martínez:</t>
        </r>
        <r>
          <rPr>
            <sz val="9"/>
            <color indexed="81"/>
            <rFont val="Tahoma"/>
            <family val="2"/>
          </rPr>
          <t xml:space="preserve">
</t>
        </r>
      </text>
    </comment>
    <comment ref="B7" authorId="2">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2">
      <text>
        <r>
          <rPr>
            <b/>
            <sz val="12"/>
            <color indexed="81"/>
            <rFont val="Arial"/>
            <family val="2"/>
          </rPr>
          <t>Asignaciones para remuneraciones a los Diputados, Senadores, Asambleístas, Regidores y Síndicos.</t>
        </r>
        <r>
          <rPr>
            <sz val="8"/>
            <color indexed="81"/>
            <rFont val="Tahoma"/>
            <family val="2"/>
          </rPr>
          <t xml:space="preserve">
</t>
        </r>
      </text>
    </comment>
    <comment ref="B9" authorId="2">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2">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2">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2">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2">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2">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5" authorId="2">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2">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2">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2">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2">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2">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2">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2">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2">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2">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2">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2">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2">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2">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2">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2">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2">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2">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2">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2">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2">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2">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2">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2">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2">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2">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2">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2">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2">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2">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2">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2">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2">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2">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2">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2">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2">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2">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2">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2">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2">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2">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2">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2">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2">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2">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2">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2">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2">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2">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2">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2">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2">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2">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2">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2">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2">
      <text>
        <r>
          <rPr>
            <b/>
            <sz val="12"/>
            <color indexed="81"/>
            <rFont val="Arial"/>
            <family val="2"/>
          </rPr>
          <t>Asignaciones destinadas a la adquisición de madera y sus derivados.</t>
        </r>
        <r>
          <rPr>
            <sz val="12"/>
            <color indexed="81"/>
            <rFont val="Arial"/>
            <family val="2"/>
          </rPr>
          <t xml:space="preserve">
</t>
        </r>
      </text>
    </comment>
    <comment ref="B72" authorId="2">
      <text>
        <r>
          <rPr>
            <b/>
            <sz val="12"/>
            <color indexed="81"/>
            <rFont val="Arial"/>
            <family val="2"/>
          </rPr>
          <t>Asignaciones destinadas a la adquisición de vidrio plano, templado, inastillable y otros vidrios laminados; espejos; envases y artículos de vidrio y fibra de vidrio.</t>
        </r>
      </text>
    </comment>
    <comment ref="B73" authorId="2">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2">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2">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2">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2">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2">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2">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2">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2">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2">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2">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2">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2">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2">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2">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2">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2">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2">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2">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2">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2">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2">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2">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2">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2">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2">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2">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2">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2">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2">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2">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2">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2">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2">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2">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2">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2">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2">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2">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2">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2">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2">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2">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2">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2">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2">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2">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2">
      <text>
        <r>
          <rPr>
            <b/>
            <sz val="12"/>
            <color indexed="81"/>
            <rFont val="Arial"/>
            <family val="2"/>
          </rPr>
          <t>Asignaciones destinadas a cubrir el alquiler de terrenos.</t>
        </r>
      </text>
    </comment>
    <comment ref="B121" authorId="2">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2">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2">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2">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2">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2">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2">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2">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2">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2">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2">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2">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2">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2">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2">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2">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2">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2">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2">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2">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2">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2">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2">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2">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2">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2">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2">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2">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2">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2">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2">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2">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2">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2">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2">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2">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2">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2">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2">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2">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2">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2">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2">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2">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2">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2">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2">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2">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2">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2">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2">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2">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2">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2">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2">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2">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2">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2">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2">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2">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2">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2">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2">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2">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2">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2">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2">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2">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2">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2">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2">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2">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2">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2">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2">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2">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2">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2">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2">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2">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2">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2">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2">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2">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2">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2">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2">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2">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2">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2">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2">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2">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2">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2">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2">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2">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2">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2">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2">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2">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2">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2">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2">
      <text>
        <r>
          <rPr>
            <b/>
            <sz val="12"/>
            <color indexed="81"/>
            <rFont val="Arial"/>
            <family val="2"/>
          </rPr>
          <t>Asignaciones destinadas para la atención de gastos corrientes de establecimientos de enseñanza.</t>
        </r>
      </text>
    </comment>
    <comment ref="B224" authorId="2">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2">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2">
      <text>
        <r>
          <rPr>
            <b/>
            <sz val="12"/>
            <color indexed="81"/>
            <rFont val="Arial"/>
            <family val="2"/>
          </rPr>
          <t>Asignaciones destinadas a promover el cooperativismo.</t>
        </r>
        <r>
          <rPr>
            <sz val="12"/>
            <color indexed="81"/>
            <rFont val="Arial"/>
            <family val="2"/>
          </rPr>
          <t xml:space="preserve">
</t>
        </r>
      </text>
    </comment>
    <comment ref="B227" authorId="2">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2">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2">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2">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2">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2">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2">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2">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2">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2">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2">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2">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2">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2">
      <text>
        <r>
          <rPr>
            <sz val="12"/>
            <color indexed="81"/>
            <rFont val="Arial"/>
            <family val="2"/>
          </rPr>
          <t xml:space="preserve">
Asignaciones internas, que no suponen la contraprestación de bienes o servicios, destinadas a otros fideicomisos no clasificados en las partidas anteriores, con el objeto de financiar parte de los gastos inherentes a sus funciones</t>
        </r>
      </text>
    </comment>
    <comment ref="B241" authorId="2">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2" authorId="2">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3" authorId="2">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4" authorId="2">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5" authorId="2">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6" authorId="2">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7" authorId="2">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8" authorId="2">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9" authorId="2">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0" authorId="2">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1" authorId="2">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2" authorId="2">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3" authorId="2">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4" authorId="2">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5" authorId="2">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6" authorId="2">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7" authorId="2">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8" authorId="2">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9" authorId="2">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0" authorId="2">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1" authorId="2">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2" authorId="2">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3" authorId="2">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4" authorId="2">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5" authorId="2">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6" authorId="2">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7" authorId="2">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8" authorId="2">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9" authorId="2">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0" authorId="2">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1" authorId="2">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2" authorId="2">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3" authorId="2">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4" authorId="2">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5" authorId="2">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6" authorId="2">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7" authorId="2">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8" authorId="2">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9" authorId="2">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0" authorId="2">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1" authorId="2">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2" authorId="2">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3" authorId="2">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4" authorId="2">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5" authorId="2">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6" authorId="2">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7" authorId="2">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8" authorId="2">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9" authorId="2">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0" authorId="2">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1" authorId="2">
      <text>
        <r>
          <rPr>
            <b/>
            <sz val="12"/>
            <color indexed="81"/>
            <rFont val="Arial"/>
            <family val="2"/>
          </rPr>
          <t>Asignaciones destinadas a la adquisición de ovinos y caprinos.</t>
        </r>
        <r>
          <rPr>
            <sz val="12"/>
            <color indexed="81"/>
            <rFont val="Arial"/>
            <family val="2"/>
          </rPr>
          <t xml:space="preserve">
</t>
        </r>
      </text>
    </comment>
    <comment ref="B292" authorId="2">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3" authorId="2">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4" authorId="2">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5" authorId="2">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6" authorId="2">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7" authorId="2">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8" authorId="2">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9" authorId="2">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0" authorId="2">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1" authorId="2">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2" authorId="2">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3" authorId="2">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4" authorId="2">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5" authorId="2">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6" authorId="2">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7" authorId="2">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8" authorId="2">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9" authorId="2">
      <text>
        <r>
          <rPr>
            <b/>
            <sz val="12"/>
            <color indexed="81"/>
            <rFont val="Arial"/>
            <family val="2"/>
          </rPr>
          <t>Asignaciones destinadas a la adquisición de permisos informáticos e intelectuales.</t>
        </r>
        <r>
          <rPr>
            <sz val="12"/>
            <color indexed="81"/>
            <rFont val="Arial"/>
            <family val="2"/>
          </rPr>
          <t xml:space="preserve">
</t>
        </r>
      </text>
    </comment>
    <comment ref="B310" authorId="2">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1" authorId="2">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2" authorId="2">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3" authorId="2">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4" authorId="2">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5" authorId="2">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6" authorId="2">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7" authorId="2">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2">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9" authorId="2">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0" authorId="2">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1" authorId="2">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2" authorId="2">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3" authorId="2">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2">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5" authorId="2">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6" authorId="2">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2">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2">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9" authorId="2">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0" authorId="2">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1" authorId="2">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2" authorId="2">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2">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4" authorId="2">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5" authorId="2">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6" authorId="2">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2">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8" authorId="2">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9" authorId="2">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0" authorId="2">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1" authorId="2">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2" authorId="2">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3" authorId="2">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4" authorId="2">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5" authorId="2">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2">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7" authorId="2">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8" authorId="2">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9" authorId="2">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0" authorId="2">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1" authorId="2">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2" authorId="2">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2">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2">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5" authorId="2">
      <text>
        <r>
          <rPr>
            <b/>
            <sz val="12"/>
            <color indexed="81"/>
            <rFont val="Arial"/>
            <family val="2"/>
          </rPr>
          <t>Asignaciones destinadas a la concesión de préstamos a entes públicos y al sector privado.</t>
        </r>
        <r>
          <rPr>
            <sz val="12"/>
            <color indexed="81"/>
            <rFont val="Arial"/>
            <family val="2"/>
          </rPr>
          <t xml:space="preserve">
</t>
        </r>
      </text>
    </comment>
    <comment ref="B356" authorId="2">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7" authorId="2">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8" authorId="2">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9" authorId="2">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0" authorId="2">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1" authorId="2">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2" authorId="2">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3" authorId="2">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4" authorId="2">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5" authorId="2">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6" authorId="2">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7" authorId="2">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8" authorId="2">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9" authorId="2">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0" authorId="2">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1" authorId="2">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2" authorId="2">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3" authorId="2">
      <text>
        <r>
          <rPr>
            <b/>
            <sz val="12"/>
            <color indexed="81"/>
            <rFont val="Arial"/>
            <family val="2"/>
          </rPr>
          <t>Asignaciones a fideicomisos de municipios con fines de política económica.</t>
        </r>
        <r>
          <rPr>
            <sz val="12"/>
            <color indexed="81"/>
            <rFont val="Arial"/>
            <family val="2"/>
          </rPr>
          <t xml:space="preserve">
</t>
        </r>
      </text>
    </comment>
    <comment ref="B374" authorId="2">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5" authorId="2">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6" authorId="2">
      <text>
        <r>
          <rPr>
            <b/>
            <sz val="12"/>
            <color indexed="81"/>
            <rFont val="Arial"/>
            <family val="2"/>
          </rPr>
          <t>Asignaciones destinadas a colocaciones a largo plazo en moneda nacional.</t>
        </r>
        <r>
          <rPr>
            <sz val="12"/>
            <color indexed="81"/>
            <rFont val="Arial"/>
            <family val="2"/>
          </rPr>
          <t xml:space="preserve">
</t>
        </r>
      </text>
    </comment>
    <comment ref="B377" authorId="2">
      <text>
        <r>
          <rPr>
            <b/>
            <sz val="12"/>
            <color indexed="81"/>
            <rFont val="Arial"/>
            <family val="2"/>
          </rPr>
          <t>Asignaciones destinadas a colocaciones financieras a largo plazo en moneda extranjera.</t>
        </r>
        <r>
          <rPr>
            <sz val="12"/>
            <color indexed="81"/>
            <rFont val="Arial"/>
            <family val="2"/>
          </rPr>
          <t xml:space="preserve">
</t>
        </r>
      </text>
    </comment>
    <comment ref="B378" authorId="2">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9" authorId="2">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2">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1" authorId="2">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2" authorId="2">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3" authorId="2">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4" authorId="2">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5" authorId="2">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6" authorId="2">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7" authorId="2">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2">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9" authorId="2">
      <text>
        <r>
          <rPr>
            <b/>
            <sz val="12"/>
            <color indexed="81"/>
            <rFont val="Arial"/>
            <family val="2"/>
          </rPr>
          <t xml:space="preserve">Asignaciones destinadas a cubrir los incentivos derivados de convenios de colaboración administrativa  que se celebren con otros órdenes de gobierno.
</t>
        </r>
      </text>
    </comment>
    <comment ref="B390" authorId="2">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1" authorId="2">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2" authorId="2">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2">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4" authorId="2">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5" authorId="2">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6" authorId="2">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7" authorId="2">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8" authorId="2">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9" authorId="2">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0" authorId="2">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1" authorId="2">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2" authorId="2">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3" authorId="2">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4" authorId="2">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5" authorId="2">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6" authorId="2">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7" authorId="2">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8" authorId="2">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9" authorId="2">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0" authorId="2">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1" authorId="2">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2" authorId="2">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3" authorId="2">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4" authorId="2">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5" authorId="2">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6" authorId="2">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7" authorId="2">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8" authorId="2">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9" authorId="2">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2">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1" authorId="2">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2" authorId="2">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3" authorId="2">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4" authorId="2">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5" authorId="2">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6" authorId="2">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7" authorId="2">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8" authorId="2">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9" authorId="2">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0" authorId="2">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1" authorId="2">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comments3.xml><?xml version="1.0" encoding="utf-8"?>
<comments xmlns="http://schemas.openxmlformats.org/spreadsheetml/2006/main">
  <authors>
    <author>laura.uribe</author>
    <author>manuel.fonseca</author>
  </authors>
  <commentList>
    <comment ref="A3" author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t>
        </r>
      </text>
    </comment>
    <comment ref="B16" authorId="1">
      <text>
        <r>
          <rPr>
            <b/>
            <sz val="12"/>
            <color indexed="81"/>
            <rFont val="Arial"/>
            <family val="2"/>
          </rPr>
          <t xml:space="preserve">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t>
        </r>
      </text>
    </comment>
    <comment ref="B22" authorId="1">
      <text>
        <r>
          <rPr>
            <b/>
            <sz val="12"/>
            <color indexed="81"/>
            <rFont val="Arial"/>
            <family val="2"/>
          </rPr>
          <t>Son las establecidas en Ley a cargo de las personas físicas y morales que se beneficien de manera directa por obras públicas.</t>
        </r>
      </text>
    </comment>
    <comment ref="B25" authorId="1">
      <text>
        <r>
          <rPr>
            <b/>
            <sz val="12"/>
            <color indexed="81"/>
            <rFont val="Arial"/>
            <family val="2"/>
          </rPr>
          <t>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correspondientes. También son derechos las contribuciones a cargo de los organismos públicos descentralizados por prestar servicios exclusivos del Estado.</t>
        </r>
      </text>
    </comment>
    <comment ref="B32" authorId="1">
      <text>
        <r>
          <rPr>
            <b/>
            <sz val="12"/>
            <color indexed="81"/>
            <rFont val="Arial"/>
            <family val="2"/>
          </rPr>
          <t>Son los ingresos por contraprestaciones por los servicios que preste el Estado en sus funciones de derecho privado.</t>
        </r>
      </text>
    </comment>
    <comment ref="B36" authorId="1">
      <text>
        <r>
          <rPr>
            <b/>
            <sz val="12"/>
            <color indexed="81"/>
            <rFont val="Arial"/>
            <family val="2"/>
          </rPr>
          <t>Son los ingresos que percibe el Estado por funciones de derecho público distintos de: las contribuciones, los ingresos derivados de financiamientos y de los que obtengan los organismos descentralizados y las empresas de participación estatal y municipal.</t>
        </r>
      </text>
    </comment>
    <comment ref="B41" authorId="1">
      <text>
        <r>
          <rPr>
            <b/>
            <sz val="12"/>
            <color indexed="81"/>
            <rFont val="Arial"/>
            <family val="2"/>
          </rPr>
          <t>Son los ingresos propios obtenidos por las Instituciones Públicas de Seguridad Social, las Empresas Productivas del Estado, las entidades de la administración pública paraestatal y paramunicipal, los poderes legislativo y judicial, y los órganos autónomos federales y estatales, por sus actividades de producción, comercialización o prestación de servicios; así como otros ingresos por sus actividades diversas no inherentes a su operación, que generen recursos.</t>
        </r>
      </text>
    </comment>
    <comment ref="B51" authorId="1">
      <text>
        <r>
          <rPr>
            <b/>
            <sz val="12"/>
            <color indexed="81"/>
            <rFont val="Arial"/>
            <family val="2"/>
          </rPr>
          <t>Son los recursos que reciben las Entidades Federativas y los Municipios por concepto de participaciones, aportaciones, convenios, incentivos derivados de la colaboración fiscal y fondos distintos de aportaciones.</t>
        </r>
      </text>
    </comment>
    <comment ref="B57" authorId="1">
      <text>
        <r>
          <rPr>
            <b/>
            <sz val="12"/>
            <color indexed="81"/>
            <rFont val="Arial"/>
            <family val="2"/>
          </rPr>
          <t xml:space="preserve">Son los recursos que reciben en forma directa o indirecta los entes públicos como parte de su política económica y social, de acuerdo a las estrategias y prioridades de desarrollo para el sostenimiento y desempeño de sus actividades.
</t>
        </r>
      </text>
    </comment>
    <comment ref="B65" authorId="0">
      <text>
        <r>
          <rPr>
            <sz val="10"/>
            <color indexed="81"/>
            <rFont val="Tahoma"/>
            <family val="2"/>
          </rPr>
          <t>Son los ingresos obtenidos por la celebración de empréstitos internos o externos, a corto o largo plazo, aprobados en términos de la legislación correspondiente. Los créditos que se obtienen son por: emisiones de instrumentos en mercados nacionales e internacionales de capital, organismos financieros internacionales, créditos bilaterales y otras fuentes.</t>
        </r>
      </text>
    </comment>
    <comment ref="B81" authorId="0">
      <text>
        <r>
          <rPr>
            <sz val="10"/>
            <color indexed="81"/>
            <rFont val="Tahoma"/>
            <family val="2"/>
          </rPr>
          <t xml:space="preserve">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
</t>
        </r>
      </text>
    </comment>
    <comment ref="B82" authorId="0">
      <text>
        <r>
          <rPr>
            <sz val="10"/>
            <color indexed="81"/>
            <rFont val="Tahoma"/>
            <family val="2"/>
          </rPr>
          <t xml:space="preserve">Son los que provienen de obligaciones contraídas en el país, con acreedores nacionales y pagaderos en el interior del país en moneda nacional.
</t>
        </r>
      </text>
    </comment>
    <comment ref="B83" authorId="0">
      <text>
        <r>
          <rPr>
            <sz val="10"/>
            <color indexed="81"/>
            <rFont val="Tahoma"/>
            <family val="2"/>
          </rPr>
          <t xml:space="preserve">Son los que provienen de obligaciones contraídas por el Poder Ejecutivo Federal con acreedores extranjeros y pagaderos en el exterior del país en moneda extranjera.
</t>
        </r>
      </text>
    </comment>
    <comment ref="B84" authorId="0">
      <text>
        <r>
          <rPr>
            <sz val="10"/>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B85" authorId="0">
      <text>
        <r>
          <rPr>
            <sz val="10"/>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B86" authorId="0">
      <text>
        <r>
          <rPr>
            <sz val="10"/>
            <color indexed="81"/>
            <rFont val="Tahoma"/>
            <family val="2"/>
          </rPr>
          <t xml:space="preserve">En el caso de los Municipios, son los que provienen del Gobierno Estatal, en términos de la Ley de Ingresos Estatal y del Presupuesto de Egresos Estatal.
</t>
        </r>
      </text>
    </comment>
    <comment ref="B87" authorId="0">
      <text>
        <r>
          <rPr>
            <sz val="10"/>
            <color indexed="81"/>
            <rFont val="Tahoma"/>
            <family val="2"/>
          </rPr>
          <t xml:space="preserve">Son los que provienen de otras fuentes no etiquetadas no comprendidas en los conceptos anteriores.
</t>
        </r>
      </text>
    </comment>
    <comment ref="B93" authorId="0">
      <text>
        <r>
          <rPr>
            <sz val="10"/>
            <color indexed="81"/>
            <rFont val="Tahoma"/>
            <family val="2"/>
          </rPr>
          <t xml:space="preserve">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
</t>
        </r>
      </text>
    </comment>
    <comment ref="B94" authorId="0">
      <text>
        <r>
          <rPr>
            <sz val="10"/>
            <color indexed="81"/>
            <rFont val="Tahoma"/>
            <family val="2"/>
          </rPr>
          <t xml:space="preserve">En el caso de los Municipios, son los que provienen del Gobierno Estatal y que cuentan con un destino específico, en términos de la Ley de Ingresos Estatal y del Presupuesto de Egresos Estatal.
</t>
        </r>
      </text>
    </comment>
    <comment ref="B95" authorId="0">
      <text>
        <r>
          <rPr>
            <sz val="10"/>
            <color indexed="81"/>
            <rFont val="Tahoma"/>
            <family val="2"/>
          </rPr>
          <t xml:space="preserve">Son los que provienen de otras fuentes etiquetadas no comprendidas en los conceptos anteriores.
</t>
        </r>
      </text>
    </comment>
  </commentList>
</comments>
</file>

<file path=xl/comments4.xml><?xml version="1.0" encoding="utf-8"?>
<comments xmlns="http://schemas.openxmlformats.org/spreadsheetml/2006/main">
  <authors>
    <author>laura.uribe</author>
  </authors>
  <commentList>
    <comment ref="A3" author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B82" author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3" author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4" authorId="0">
      <text>
        <r>
          <rPr>
            <sz val="10"/>
            <color indexed="81"/>
            <rFont val="Tahoma"/>
            <family val="2"/>
          </rPr>
          <t xml:space="preserve">Comprende la amortización de la deuda adquirida y disminución de pasivos con el sector privado, público y externo
</t>
        </r>
      </text>
    </comment>
    <comment ref="B85" authorId="0">
      <text>
        <r>
          <rPr>
            <sz val="10"/>
            <color indexed="81"/>
            <rFont val="Tahoma"/>
            <family val="2"/>
          </rPr>
          <t xml:space="preserve">Comprende la amortización de la deuda adquirida y disminución de pasivos con el sector privado, público y externo
</t>
        </r>
      </text>
    </comment>
    <comment ref="B86" authorId="0">
      <text>
        <r>
          <rPr>
            <sz val="10"/>
            <color indexed="81"/>
            <rFont val="Tahoma"/>
            <family val="2"/>
          </rPr>
          <t xml:space="preserve">Comprende la amortización de la deuda adquirida y disminución de pasivos con el sector privado, público y externo
</t>
        </r>
      </text>
    </comment>
  </commentList>
</comments>
</file>

<file path=xl/sharedStrings.xml><?xml version="1.0" encoding="utf-8"?>
<sst xmlns="http://schemas.openxmlformats.org/spreadsheetml/2006/main" count="805" uniqueCount="754">
  <si>
    <t>Derechos</t>
  </si>
  <si>
    <t>DESCRIPCIÓN</t>
  </si>
  <si>
    <t>CONCEPTOS</t>
  </si>
  <si>
    <t>I N G R E S O S</t>
  </si>
  <si>
    <t>IMPUESTOS</t>
  </si>
  <si>
    <t>Impuesto Sobre los Ingresos</t>
  </si>
  <si>
    <t>Impuestos Sobre Patrimonio</t>
  </si>
  <si>
    <t>Impuestos Sobre la Producción, el Consumo y las Transacciones</t>
  </si>
  <si>
    <t>Impuestos al Comercio Exterior</t>
  </si>
  <si>
    <t>Impuestos Sobre Nóminas y Asimilables</t>
  </si>
  <si>
    <t>Impuestos Ecológicos</t>
  </si>
  <si>
    <t>Otros Impuestos</t>
  </si>
  <si>
    <t>CUOTAS Y APORTACIONES DE SEGURIDAD SOCIAL</t>
  </si>
  <si>
    <t>CONTRIBUCIONES DE MEJORAS</t>
  </si>
  <si>
    <t>Contribuciones de Mejoras por Obras Públicas</t>
  </si>
  <si>
    <t>DERECHOS.</t>
  </si>
  <si>
    <t>PRODUCTOS</t>
  </si>
  <si>
    <t>APROVECHAMIENTOS</t>
  </si>
  <si>
    <t>PARTICIPACIONES Y APORTACIONES</t>
  </si>
  <si>
    <t>Participaciones</t>
  </si>
  <si>
    <t>Aportaciones</t>
  </si>
  <si>
    <t>Convenios</t>
  </si>
  <si>
    <t>INGRESOS DERIVADOS DE FINANCIAMIENTO</t>
  </si>
  <si>
    <t>TI</t>
  </si>
  <si>
    <t>%</t>
  </si>
  <si>
    <t>OTROS INGRESOS</t>
  </si>
  <si>
    <t>FF</t>
  </si>
  <si>
    <t>FINANCIAMIENTOS INTERNOS</t>
  </si>
  <si>
    <t>INGRESOS PROPIOS</t>
  </si>
  <si>
    <t>RECURSOS FEDERALES</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</si>
  <si>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</si>
  <si>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</si>
  <si>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</si>
  <si>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</si>
  <si>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</si>
  <si>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</si>
  <si>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</si>
  <si>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</si>
  <si>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</si>
  <si>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</si>
  <si>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</si>
  <si>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</si>
  <si>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</si>
  <si>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</si>
  <si>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</si>
  <si>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</si>
  <si>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</si>
  <si>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</si>
  <si>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</si>
  <si>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</si>
  <si>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</si>
  <si>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</si>
  <si>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</si>
  <si>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</si>
  <si>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</si>
  <si>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</si>
  <si>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</si>
  <si>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</si>
  <si>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</si>
  <si>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al Resto del Sector Público</t>
  </si>
  <si>
    <t>Susbsidios y Subvenciones</t>
  </si>
  <si>
    <t>Ayudas Sociales</t>
  </si>
  <si>
    <t>Pensiones y Jubilaciones</t>
  </si>
  <si>
    <t>Transferencias a Fideicomisos, Mandatos y Análogos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</si>
  <si>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</si>
  <si>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</si>
  <si>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</si>
  <si>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</si>
  <si>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</si>
  <si>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</si>
  <si>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</si>
  <si>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</si>
  <si>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</si>
  <si>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</si>
  <si>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</si>
  <si>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</si>
  <si>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</si>
  <si>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</si>
  <si>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</si>
  <si>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</si>
  <si>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</si>
  <si>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</si>
  <si>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</si>
  <si>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</si>
  <si>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</si>
  <si>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</si>
  <si>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</si>
  <si>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</si>
  <si>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</si>
  <si>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DEUDA PÚBLICA</t>
  </si>
  <si>
    <t>Amortización de la Deuda Pública</t>
  </si>
  <si>
    <t>Intereses de la Deuda Pública</t>
  </si>
  <si>
    <t>Comisiones de la Deuda Pública</t>
  </si>
  <si>
    <t>Gastos de la Deuda Pública</t>
  </si>
  <si>
    <t>Costo por Coberturas</t>
  </si>
  <si>
    <t>Adeudos de Ejercicios Fiscales Anteriores (ADEFAS)</t>
  </si>
  <si>
    <t>TG</t>
  </si>
  <si>
    <t>GASTO CORRIENTE</t>
  </si>
  <si>
    <t>GASTO DE CAPITAL</t>
  </si>
  <si>
    <t>AMORTIZACIÓN DE LA DEUDA Y DISMINUCIÓN DE PASIVOS</t>
  </si>
  <si>
    <t>CRI/LI</t>
  </si>
  <si>
    <t>INGRESO ESTIMADO ANUAL</t>
  </si>
  <si>
    <t>IMPUESTOS SOBRE LOS INGRESOS</t>
  </si>
  <si>
    <t>IMPUESTOS SOBRE EL PATRIMONIO</t>
  </si>
  <si>
    <t>IMPUESTO SOBRE LA PRODUCCIÓN, EL CONSUMO Y LAS TRANSACCIONES</t>
  </si>
  <si>
    <t>IMPUESTOS AL COMERCIO EXTERIOR</t>
  </si>
  <si>
    <t>IMPUESTOS SOBRE NÓMINAS Y ASIMILABLES</t>
  </si>
  <si>
    <t>IMPUESTOS ECOLÓGICOS</t>
  </si>
  <si>
    <t>ACCESORIOS DE LOS IMPUESTOS</t>
  </si>
  <si>
    <t>OTROS IMPUESTOS</t>
  </si>
  <si>
    <t>APORTACIONES PARA FONDOS DE VIVIENDA</t>
  </si>
  <si>
    <t>CUOTAS DE AHORRO PARA EL RETIRO</t>
  </si>
  <si>
    <t>OTRAS CUOTAS Y APORTACIONES PARA LA SEGURIDAD SOCIAL</t>
  </si>
  <si>
    <t>CONTRIBUCIÓN DE MEJORAS POR OBRAS PÚBLICAS</t>
  </si>
  <si>
    <t>DERECHOS</t>
  </si>
  <si>
    <t>DERECHOS POR EL USO, GOCE, APROVECHAMIENTO O EXPLOTACIÓN DE BIENES DE DOMINIO PÚBLICO</t>
  </si>
  <si>
    <t>DERECHOS POR PRESTACIÓN DE SERVICIOS</t>
  </si>
  <si>
    <t>OTROS DERECHOS</t>
  </si>
  <si>
    <t>Indemnizaciones</t>
  </si>
  <si>
    <t>PARTICIPACIONES</t>
  </si>
  <si>
    <t>Federales</t>
  </si>
  <si>
    <t>Estatales</t>
  </si>
  <si>
    <t>APORTACIONES</t>
  </si>
  <si>
    <t>Del fondo de infraestructura social municipal</t>
  </si>
  <si>
    <t>Rendimientos financieros del fondo de aportaciones para la infraestructura social</t>
  </si>
  <si>
    <t>Del fondo para el fortalecimiento municipal</t>
  </si>
  <si>
    <t>Rendimientos financieros del fondo de aportaciones para el fortalecimiento municipal</t>
  </si>
  <si>
    <t>CONVENIOS</t>
  </si>
  <si>
    <t>TRANSFERENCIAS INTERNAS Y ASIGNACIONES AL SECTOR PÚBLICO</t>
  </si>
  <si>
    <t>SUBSIDIOS Y SUBVENCIONES</t>
  </si>
  <si>
    <t>AYUDAS SOCIALES</t>
  </si>
  <si>
    <t>PENSIONES Y JUBILACIONES</t>
  </si>
  <si>
    <t>ENDEUDAMIENTO INTERNO</t>
  </si>
  <si>
    <t>ENDEUDAMIENTO EXTERNO</t>
  </si>
  <si>
    <t>TOTAL DE INGRESOS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</si>
  <si>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</si>
  <si>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</si>
  <si>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</si>
  <si>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</si>
  <si>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</si>
  <si>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</si>
  <si>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</si>
  <si>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</si>
  <si>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</si>
  <si>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</si>
  <si>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</si>
  <si>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</si>
  <si>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</si>
  <si>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Infraestructura</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</si>
  <si>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</si>
  <si>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</si>
  <si>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</si>
  <si>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</si>
  <si>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</si>
  <si>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</si>
  <si>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</si>
  <si>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</si>
  <si>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</si>
  <si>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</si>
  <si>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</si>
  <si>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</si>
  <si>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</si>
  <si>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Prestaciones y haberes de retiro</t>
  </si>
  <si>
    <t>Prestaciones contractuales</t>
  </si>
  <si>
    <t>Fortalecimiento</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</si>
  <si>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</si>
  <si>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</si>
  <si>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</si>
  <si>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</si>
  <si>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</si>
  <si>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</si>
  <si>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</si>
  <si>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</si>
  <si>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</si>
  <si>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</si>
  <si>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</si>
  <si>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</si>
  <si>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</si>
  <si>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</si>
  <si>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</si>
  <si>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</si>
  <si>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</si>
  <si>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</si>
  <si>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</si>
  <si>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</si>
  <si>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</si>
  <si>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</si>
  <si>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</si>
  <si>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</si>
  <si>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</si>
  <si>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</si>
  <si>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</si>
  <si>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</si>
  <si>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</si>
  <si>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</si>
  <si>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</si>
  <si>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</si>
  <si>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</si>
  <si>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</si>
  <si>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</si>
  <si>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</si>
  <si>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</si>
  <si>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</si>
  <si>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</si>
  <si>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</si>
  <si>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</si>
  <si>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</si>
  <si>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</si>
  <si>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</si>
  <si>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</si>
  <si>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</si>
  <si>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</si>
  <si>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</si>
  <si>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</si>
  <si>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</si>
  <si>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</si>
  <si>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</si>
  <si>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</si>
  <si>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</si>
  <si>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</si>
  <si>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</si>
  <si>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</si>
  <si>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</si>
  <si>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</si>
  <si>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</si>
  <si>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</si>
  <si>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</si>
  <si>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</si>
  <si>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</si>
  <si>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</si>
  <si>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</si>
  <si>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</si>
  <si>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</si>
  <si>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</si>
  <si>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</si>
  <si>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</si>
  <si>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</si>
  <si>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</si>
  <si>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</si>
  <si>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</si>
  <si>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</si>
  <si>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</si>
  <si>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</si>
  <si>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</si>
  <si>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</si>
  <si>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</si>
  <si>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</si>
  <si>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</si>
  <si>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</si>
  <si>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</si>
  <si>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</si>
  <si>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</si>
  <si>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</si>
  <si>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</si>
  <si>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</si>
  <si>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</si>
  <si>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</si>
  <si>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</si>
  <si>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</si>
  <si>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</si>
  <si>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</si>
  <si>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</si>
  <si>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</si>
  <si>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</si>
  <si>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</si>
  <si>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</si>
  <si>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</si>
  <si>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</si>
  <si>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</si>
  <si>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</si>
  <si>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</si>
  <si>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</si>
  <si>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</si>
  <si>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</si>
  <si>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</si>
  <si>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</si>
  <si>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</si>
  <si>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</si>
  <si>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</si>
  <si>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</si>
  <si>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</si>
  <si>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</si>
  <si>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</si>
  <si>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</si>
  <si>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</si>
  <si>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</si>
  <si>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</si>
  <si>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</si>
  <si>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</si>
  <si>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</si>
  <si>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</si>
  <si>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</si>
  <si>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</si>
  <si>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</si>
  <si>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</si>
  <si>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</si>
  <si>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</si>
  <si>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</si>
  <si>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</si>
  <si>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</si>
  <si>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</si>
  <si>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</si>
  <si>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</si>
  <si>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</si>
  <si>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</si>
  <si>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</si>
  <si>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</si>
  <si>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</si>
  <si>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</si>
  <si>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</si>
  <si>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</si>
  <si>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</si>
  <si>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</si>
  <si>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</si>
  <si>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</si>
  <si>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</si>
  <si>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</si>
  <si>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</si>
  <si>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</si>
  <si>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</si>
  <si>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</si>
  <si>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</si>
  <si>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</si>
  <si>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</si>
  <si>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</si>
  <si>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</si>
  <si>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</si>
  <si>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</si>
  <si>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</si>
  <si>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</si>
  <si>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</si>
  <si>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</si>
  <si>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</si>
  <si>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</si>
  <si>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</si>
  <si>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</si>
  <si>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</si>
  <si>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</si>
  <si>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</si>
  <si>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</si>
  <si>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</si>
  <si>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</si>
  <si>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</si>
  <si>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</si>
  <si>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</si>
  <si>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</si>
  <si>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</si>
  <si>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</si>
  <si>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</si>
  <si>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</si>
  <si>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</si>
  <si>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</si>
  <si>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</si>
  <si>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</si>
  <si>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</si>
  <si>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</si>
  <si>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</si>
  <si>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</si>
  <si>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</si>
  <si>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</si>
  <si>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</si>
  <si>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</si>
  <si>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</si>
  <si>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</si>
  <si>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</si>
  <si>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</si>
  <si>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</si>
  <si>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</si>
  <si>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</si>
  <si>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</si>
  <si>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</si>
  <si>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</si>
  <si>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</si>
  <si>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</si>
  <si>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</si>
  <si>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</si>
  <si>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</si>
  <si>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</si>
  <si>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</si>
  <si>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</si>
  <si>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</si>
  <si>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</si>
  <si>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</si>
  <si>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</si>
  <si>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</si>
  <si>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</si>
  <si>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</si>
  <si>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</si>
  <si>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</si>
  <si>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</si>
  <si>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</si>
  <si>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</si>
  <si>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</si>
  <si>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</si>
  <si>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</si>
  <si>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</si>
  <si>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</si>
  <si>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</si>
  <si>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</si>
  <si>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</si>
  <si>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</si>
  <si>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</si>
  <si>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</si>
  <si>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</si>
  <si>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</si>
  <si>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</si>
  <si>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</si>
  <si>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</si>
  <si>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</si>
  <si>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</si>
  <si>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</si>
  <si>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</si>
  <si>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</si>
  <si>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</si>
  <si>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</si>
  <si>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</si>
  <si>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</si>
  <si>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</si>
  <si>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</si>
  <si>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</si>
  <si>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</si>
  <si>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</si>
  <si>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</si>
  <si>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</si>
  <si>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</si>
  <si>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</si>
  <si>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</si>
  <si>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</si>
  <si>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Concesiones</t>
  </si>
  <si>
    <t>Franquicias</t>
  </si>
  <si>
    <t>Licencias informáticas e intelectuales</t>
  </si>
  <si>
    <t>Licencias industriales, comerciales y otras</t>
  </si>
  <si>
    <t>Otros activos intangibles</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</si>
  <si>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</si>
  <si>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</si>
  <si>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</si>
  <si>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</si>
  <si>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</si>
  <si>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</si>
  <si>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</si>
  <si>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</si>
  <si>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</si>
  <si>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</si>
  <si>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</si>
  <si>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</si>
  <si>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</si>
  <si>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</si>
  <si>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</si>
  <si>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</si>
  <si>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</si>
  <si>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</si>
  <si>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</si>
  <si>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</si>
  <si>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</si>
  <si>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</si>
  <si>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</si>
  <si>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</si>
  <si>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</si>
  <si>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</si>
  <si>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</si>
  <si>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</si>
  <si>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</si>
  <si>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</si>
  <si>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</si>
  <si>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</si>
  <si>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</si>
  <si>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</si>
  <si>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</si>
  <si>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</si>
  <si>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</si>
  <si>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</si>
  <si>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</si>
  <si>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</si>
  <si>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</si>
  <si>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</si>
  <si>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</si>
  <si>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</si>
  <si>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</si>
  <si>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</si>
  <si>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</si>
  <si>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</si>
  <si>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</si>
  <si>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</si>
  <si>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</si>
  <si>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</si>
  <si>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</si>
  <si>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</si>
  <si>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</si>
  <si>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</si>
  <si>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</si>
  <si>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</si>
  <si>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</si>
  <si>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</si>
  <si>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</si>
  <si>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</si>
  <si>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</si>
  <si>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</si>
  <si>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</si>
  <si>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</si>
  <si>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</si>
  <si>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</si>
  <si>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</si>
  <si>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</si>
  <si>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</si>
  <si>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</si>
  <si>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</si>
  <si>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</si>
  <si>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</si>
  <si>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</si>
  <si>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</si>
  <si>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</si>
  <si>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</si>
  <si>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</si>
  <si>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</si>
  <si>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</si>
  <si>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</si>
  <si>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</si>
  <si>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</si>
  <si>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</si>
  <si>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</si>
  <si>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</si>
  <si>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</si>
  <si>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</si>
  <si>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</si>
  <si>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</si>
  <si>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</si>
  <si>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</si>
  <si>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</si>
  <si>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</si>
  <si>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</si>
  <si>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</si>
  <si>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</si>
  <si>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</si>
  <si>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</si>
  <si>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</si>
  <si>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</si>
  <si>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</si>
  <si>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</si>
  <si>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</si>
  <si>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</si>
  <si>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</si>
  <si>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</si>
  <si>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</si>
  <si>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COG/FF</t>
  </si>
  <si>
    <t>TOTAL ANUAL</t>
  </si>
  <si>
    <t>RECURSOS FISCALES</t>
  </si>
  <si>
    <t>8.1.1</t>
  </si>
  <si>
    <t>8.2.1</t>
  </si>
  <si>
    <t>SUMA</t>
  </si>
  <si>
    <t>ESTIMACIÓN</t>
  </si>
  <si>
    <t>Dererechos por el Uso, Goce, Aprovechamiento o Explotación de Bienes de Dominio Público</t>
  </si>
  <si>
    <t>Derechos por Prestación de Servicios</t>
  </si>
  <si>
    <t>Otros Derechos</t>
  </si>
  <si>
    <t>Endeudamiento Interno</t>
  </si>
  <si>
    <t>Apoyos Financieros</t>
  </si>
  <si>
    <t>Aportaciones para Fondos de Vivienda</t>
  </si>
  <si>
    <t xml:space="preserve">Cuotas para el Seguro Social </t>
  </si>
  <si>
    <t>Cuotas de Ahorro para el Retiro</t>
  </si>
  <si>
    <t>Otras Cuotas y Aportaciones para la Seguridad Social</t>
  </si>
  <si>
    <t>CLASIFICACIÓN POR TIPO DE GASTO (CTG)</t>
  </si>
  <si>
    <t>Productos</t>
  </si>
  <si>
    <t>Aprovechamientos</t>
  </si>
  <si>
    <t>EJERCICIO
 2018</t>
  </si>
  <si>
    <t>ESTIMACIÓN
 2019</t>
  </si>
  <si>
    <t>VARIACIÓN           2018 - 2019</t>
  </si>
  <si>
    <t>EJERCICIO 2018</t>
  </si>
  <si>
    <t>ESTIMACIÓN  2019</t>
  </si>
  <si>
    <t>VARIACIÓN  2018- 2019</t>
  </si>
  <si>
    <t xml:space="preserve">
Estimación de Ingresos por Clasificación por Rubro de Ingresos y  Ley de Ingresos Municipal - 2019
</t>
  </si>
  <si>
    <t xml:space="preserve">Presupuesto de Egresos por Clasificación por Objeto del Gasto y Fuentes de Financiamiento - 2019
</t>
  </si>
  <si>
    <t>IMPUESTOS NO COMPRENDIDOS EN LA LEY DE INGRESOS VIGENTE,CAUSADOS EN EJERCICIOS FISCALES ANTERIORES PENDIENTES DE LIQUIDACIÓN O PAGO</t>
  </si>
  <si>
    <t>ACCESORIOS DE CUOTAS Y APORTACIONES DE SEGURIDAD SOCIAL</t>
  </si>
  <si>
    <t>DERECHOS A LOS HIDROCARBUROS (Derogado)</t>
  </si>
  <si>
    <t>DERECHOS NO COMPRENDIDOS EN LA LEY DE INGRESOS VIGENTE CAUSADOS EN EJERCICIOS FISCALES ANTERIORES PENDIENTES DE LIQUIDACIÓN O PAGO</t>
  </si>
  <si>
    <t>PRODUCTOS DE CAPITAL (Derogado)</t>
  </si>
  <si>
    <t xml:space="preserve">APROVECHAMIENTOS </t>
  </si>
  <si>
    <t>INGRESOS POR VENTAS DE BIENES, PRESTACIÓN DE SERVICIOS Y OTROS INGRESOS</t>
  </si>
  <si>
    <t>INGRESOS POR VENTA DE BIENES Y PRESTACIÓN DE SERVICIOS DE EMPRESAS PRODUCTIVAS DEL ESTADO</t>
  </si>
  <si>
    <t xml:space="preserve">INGRESOS POR VENTA DE BIENES Y PRESTACIÓN DE SERVICIOS DE ENTIDADES PARAESTATALES Y FIDEICOMISOS NO EMPRESARIALES Y NO FINANCIEROS </t>
  </si>
  <si>
    <t xml:space="preserve">INGRESOS POR VENTA DE BIENES Y PRESTACIÓN DE SERVICIOS DE ENTIDADES PARAESTATALES EMPRESARIALES  NO FINANCIERAS CON PARTICIPACIÓN ESTATAL MAYORITARIA </t>
  </si>
  <si>
    <t xml:space="preserve">INGRESOS POR VENTA DE BIENES Y PRESTACIÓN DE SERVICIOS DE ENTIDADES PARAESTATALES EMPRESARIALES  FINANCIERAS  MONETARIAS CON PARTICIPACIÓN ESTATAL MAYORITARIA </t>
  </si>
  <si>
    <t xml:space="preserve">INGRESOS POR VENTA DE BIENES Y PRESTACIÓN DE SERVICIOS DE ENTIDADES PARAESTATALES EMPRESARIALES  FINANCIERAS NO MONETARIAS CON PARTICIPACIÓN ESTATAL MAYORITARIA </t>
  </si>
  <si>
    <t>INGRESOS POR VENTA DE BIENES Y PRESTACIÓN DE SERVICIOS DE FIDEICOMISOS FINANCIEROS PÚBLICOS CON PARTICIPACIÓN ESTATAL MAYORITARIA</t>
  </si>
  <si>
    <t xml:space="preserve">INGRESOS POR VENTA DE BIENES Y PRESTACIÓN DE SERVICIOS DE LOS PODERES LEGISLATIVO Y JUDICIAL Y DE LOS ORGANOS AUTONOMOS </t>
  </si>
  <si>
    <t>1.1.1</t>
  </si>
  <si>
    <t>Impuestos sobre espectáculos públicos</t>
  </si>
  <si>
    <t>1.2.1</t>
  </si>
  <si>
    <t>Impuesto predial</t>
  </si>
  <si>
    <t>1.2.2</t>
  </si>
  <si>
    <t>Impuesto sobre transmisiones patrimoniales</t>
  </si>
  <si>
    <t>1.2.3</t>
  </si>
  <si>
    <t>Impuestos sobre negocios jurídicos</t>
  </si>
  <si>
    <t>1.7.1</t>
  </si>
  <si>
    <t>Recargos</t>
  </si>
  <si>
    <t>1.7.2</t>
  </si>
  <si>
    <t>Multas</t>
  </si>
  <si>
    <t>1.7.3</t>
  </si>
  <si>
    <t>Intereses</t>
  </si>
  <si>
    <t>1.7.4</t>
  </si>
  <si>
    <t>Gastos de ejecución y de embargo</t>
  </si>
  <si>
    <t>1.7.9</t>
  </si>
  <si>
    <t>Otros no especificados</t>
  </si>
  <si>
    <t xml:space="preserve">CUOTAS PARA EL SEGURO SOCIAL </t>
  </si>
  <si>
    <t>4.1.1</t>
  </si>
  <si>
    <t>Uso del piso</t>
  </si>
  <si>
    <t>4.1.4</t>
  </si>
  <si>
    <t>Uso, goce, aprovechamiento o explotación de otros bienes de dominio público</t>
  </si>
  <si>
    <t>4.3.1</t>
  </si>
  <si>
    <t>Licencias y permisos de giros</t>
  </si>
  <si>
    <t>4.3.2</t>
  </si>
  <si>
    <t>Licencias y permisos para anuncios</t>
  </si>
  <si>
    <t>4.3.3</t>
  </si>
  <si>
    <t>Licencias de construcción, reconstrucción, reparación o demolición de obras</t>
  </si>
  <si>
    <t>4.3.4</t>
  </si>
  <si>
    <t>Alineamiento, designación de número oficial e inspección</t>
  </si>
  <si>
    <t>4.3.5</t>
  </si>
  <si>
    <t>Licencias de cambio de régimen de propiedad y urbanización</t>
  </si>
  <si>
    <t>4.3.6</t>
  </si>
  <si>
    <t>Servicios de obra</t>
  </si>
  <si>
    <t>4.3.7</t>
  </si>
  <si>
    <t>Regularizaciones de los registros de obra</t>
  </si>
  <si>
    <t>4.3.8</t>
  </si>
  <si>
    <t>Servicios de sanidad</t>
  </si>
  <si>
    <t>4.3.9</t>
  </si>
  <si>
    <t>Servicio de limpieza, recolección, traslado, tratamiento y disposición final de residuos</t>
  </si>
  <si>
    <t>4.3.10</t>
  </si>
  <si>
    <t>4.3.11</t>
  </si>
  <si>
    <t>Rastro</t>
  </si>
  <si>
    <t>4.3.12</t>
  </si>
  <si>
    <t>Registro civil</t>
  </si>
  <si>
    <t>4.3.13</t>
  </si>
  <si>
    <t>Certificaciones</t>
  </si>
  <si>
    <t>4.3.14</t>
  </si>
  <si>
    <t>Servicios de catastro</t>
  </si>
  <si>
    <t>4.5.1</t>
  </si>
  <si>
    <t>4.5.2</t>
  </si>
  <si>
    <t>4.5.3</t>
  </si>
  <si>
    <t>4.5.4</t>
  </si>
  <si>
    <t>5.1.1</t>
  </si>
  <si>
    <t>Uso, goce, aprovechamiento o explotación de  bienes de dominio privado</t>
  </si>
  <si>
    <t>5.1.2</t>
  </si>
  <si>
    <t>Cementerios de dominio privado</t>
  </si>
  <si>
    <t>5.1.9</t>
  </si>
  <si>
    <t>Productos diversos</t>
  </si>
  <si>
    <t>6.1.1</t>
  </si>
  <si>
    <t>Incentivos derivados de la colaboración fiscal</t>
  </si>
  <si>
    <t>6.1.2</t>
  </si>
  <si>
    <t>6.1.3</t>
  </si>
  <si>
    <t>6.1.4</t>
  </si>
  <si>
    <t>Reintegros</t>
  </si>
  <si>
    <t>6.1.5</t>
  </si>
  <si>
    <t>Aprovechamiento provenientes de obras públicas</t>
  </si>
  <si>
    <t>6.1.6</t>
  </si>
  <si>
    <t>Aprovechamiento por participaciones derivadas de la aplicación de leyes</t>
  </si>
  <si>
    <t>6.1.7</t>
  </si>
  <si>
    <t>Aprovechamientos por aportaciones y cooperaciones</t>
  </si>
  <si>
    <t>APROVECHAMIENTOS PATRIMONIALES</t>
  </si>
  <si>
    <t>ACCESORIOS DE APORVECHAMIENTOS</t>
  </si>
  <si>
    <t>8.1.2</t>
  </si>
  <si>
    <t>8.2.2</t>
  </si>
  <si>
    <t>8.2 3</t>
  </si>
  <si>
    <t>8.2 4</t>
  </si>
  <si>
    <t>INCENTIVOS DERIVADOS DE LA COLABORACIÓN FISCAL</t>
  </si>
  <si>
    <t>FONDOS DISTINTOS DE APORTACIONES</t>
  </si>
  <si>
    <t>TRANSFERENCIAS DEL FONDO MEXICANO DEL PETRÓLEO PARA LA ESTABILIZACIÓN Y EL DESARROLLO</t>
  </si>
  <si>
    <t>FINANCIAMIENTO INTERNO</t>
  </si>
  <si>
    <t>CONTRIBUCIONES DE MEJORAS NO COMPRENDIDAS EN LA LEY DE INGRESOS VIGENTE. CAUSADAS EN EJERCICIOS ANTERIORES PENDIENTES DE LIQUIDACIÓN O PAGO</t>
  </si>
  <si>
    <t>ACCESORIOS DE DERECHOS</t>
  </si>
  <si>
    <t>TRANSFERENCIAS AL RESTO DEL SECTOR PÚBLICO (Derogado)</t>
  </si>
  <si>
    <t>AYUDAS SOCIALES (Derogado)</t>
  </si>
  <si>
    <t>Accesorios de Derechos</t>
  </si>
  <si>
    <t>Productos de Capital (Derogado)</t>
  </si>
  <si>
    <t>Productos no Comprendidos en la Ley de Ingresos Vigente, Causados en Ejercicios Fiscales Anteriores Pendientes de Liquidación o Pago</t>
  </si>
  <si>
    <t>Aprovechamientos Patrimoniales</t>
  </si>
  <si>
    <t>Accesosrios de Aprovechamientos</t>
  </si>
  <si>
    <t xml:space="preserve">PRODUCTOS NO COMPRENDIDOS EN LA LEY DE INGRESOS VIGENTE, CAUSADOS EN EJERCICIOS FISCALES ANTERIORES, PENDIENTES DE LIQUIDACIÓN O PAGO </t>
  </si>
  <si>
    <t xml:space="preserve">APROVECHAMIENTOS  NO COMPRENDIDOS EN EN LA LEY DE INGRESOS VIGENTE, CAUSADOS EN EJERCICIOS FISCALES ANTERIORES, PENDIENTES DE LIQUIDACIÓN O PAGO </t>
  </si>
  <si>
    <t>Aprovechamientos no Comprendidos en la Ley de Ingresos Vigente, Causados en Ejercicios Fiscales Anteriores, Pendientes de Liquidación o Pago</t>
  </si>
  <si>
    <t xml:space="preserve">INGRESOS POR VENTA DE BIENES, PRESTACIÓN DE SERVICIOS Y OTROS INGRESOS </t>
  </si>
  <si>
    <t>Ingreso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</si>
  <si>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</si>
  <si>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</si>
  <si>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</si>
  <si>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</si>
  <si>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</si>
  <si>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</si>
  <si>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</si>
  <si>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</si>
  <si>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</si>
  <si>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Incentivos Derivados de la Colaboración Fiscal</t>
  </si>
  <si>
    <t>Fondos Distintos de Aportaciones</t>
  </si>
  <si>
    <t>TRANSFERENCIAS, ASIGNACIONES, SUBSIDIOS Y SUBVENCIONES, Y PENSIONES Y JUBILACIONES</t>
  </si>
  <si>
    <t>Transferencias y Asignaciones</t>
  </si>
  <si>
    <t>Transferencias al Resto del Sector Público (Derogado)</t>
  </si>
  <si>
    <t>Subsidios y Subvenciones</t>
  </si>
  <si>
    <t>Ayudas Sociales (Derogado)</t>
  </si>
  <si>
    <t>Transferencias a Fideicomisos, Mandatos y Análogos (Derogado)</t>
  </si>
  <si>
    <t>Transferencias del Fondo Mexicano del Petróleo para la Estabilización y el Desarrollo</t>
  </si>
  <si>
    <t>Endeudamiento Externo</t>
  </si>
  <si>
    <t>Financiamiento Interno</t>
  </si>
  <si>
    <t>CLASIFICACIÓN POR RUBRO DE INGRESOS</t>
  </si>
  <si>
    <t>INGRESOS DE GESTIÓN ( 1 al 7 )</t>
  </si>
  <si>
    <t>INGRESOS DERIVADOS DE FINANCIAMIENTO ( 0 )</t>
  </si>
  <si>
    <t>FINANCIAMIENTOS EXTERNOS</t>
  </si>
  <si>
    <t>OTROS RECURSOS DE LIBRE DISPOSICIÓN</t>
  </si>
  <si>
    <t>CLASIFICACIÓN POR FUENTE DE FINANCIAMIENTO 
1  NO ETIQUETADO</t>
  </si>
  <si>
    <t>CLASIFICACIÓN POR FUENTE DE FINANCIAMIENTO 
2   ETIQUETADO</t>
  </si>
  <si>
    <r>
      <t xml:space="preserve">Otras transferencias a fideicomisos  </t>
    </r>
    <r>
      <rPr>
        <sz val="10"/>
        <color rgb="FFFF0000"/>
        <rFont val="Calibri"/>
        <family val="2"/>
        <scheme val="minor"/>
      </rPr>
      <t xml:space="preserve"> </t>
    </r>
  </si>
  <si>
    <t>1.1
RECURSOS FISCALES</t>
  </si>
  <si>
    <t>1.  NO ETIQUETADO</t>
  </si>
  <si>
    <t>2.  ETIQUETADO</t>
  </si>
  <si>
    <t>2.5 
RECURSOS FEDERALES</t>
  </si>
  <si>
    <t>2.6
RECURSOS ESTATALES</t>
  </si>
  <si>
    <t>2.7
OTROS RECURSOS DE TRANSFERENCIAS FEDERALES ETIQUETADAS</t>
  </si>
  <si>
    <t>1.2
FINANCIAMIENTOS INTERNOS</t>
  </si>
  <si>
    <t>1.3
FINANCIAMIENTOS EXTERNOS</t>
  </si>
  <si>
    <t>1.4
INGRESOS 
PROPIOS</t>
  </si>
  <si>
    <t>1.5
RECURSOS
FEDERALES</t>
  </si>
  <si>
    <t>1.6
RECURSOS ESTATALES</t>
  </si>
  <si>
    <t>1.7
OTROS RECURSOS DE LIBRE DISPOSICIÓN</t>
  </si>
  <si>
    <t>OTROS RECURSOS DE TRANSFERENCIAS
FEDERALES ETIQUETADAS</t>
  </si>
  <si>
    <t>EJERCICIO
 2020</t>
  </si>
  <si>
    <t>EJERCICIO
 2016</t>
  </si>
  <si>
    <t>EJERCICIO
 2017</t>
  </si>
  <si>
    <t>EJERCICIO
 2021</t>
  </si>
  <si>
    <t>EJERCICIO
 2022</t>
  </si>
  <si>
    <t>EJERCICIO 2016</t>
  </si>
  <si>
    <t>EJERCICIO 2017</t>
  </si>
  <si>
    <t>EJERCICIO 2020</t>
  </si>
  <si>
    <t>EJERCICIO 2021</t>
  </si>
  <si>
    <t>EJERCICIO 2022</t>
  </si>
  <si>
    <t xml:space="preserve">PROYECCIONES Y RESULTADOS DE INGRESOS  L D F - 2019
</t>
  </si>
  <si>
    <t>INGRESOS POR VENTA DE BIENES Y PRESTACIÓN DE SERVICIOS DE INSTITUCIONES PÚBLICAS DE SEGURIDAD SOCIAL</t>
  </si>
  <si>
    <t>Impuestos no comprendidos en la Ley de Ingresos Vigente, causados en Ejercicios Fiscales Anteriores
 Pendientes de Liquidación  o Pago</t>
  </si>
  <si>
    <t>Accesorios de Cuotas y Aportaciones de Seguridad Social</t>
  </si>
  <si>
    <t>Contribuciones de Mejoras no comprendidas en la Ley de Ingresos Vigente, causadas en Ejercicios 
 Anteriores Pendientes de Liquidación o Pago</t>
  </si>
  <si>
    <t>Accesorios de los Impuestos</t>
  </si>
  <si>
    <t>Derechos no comprendidos en la Ley de Ingresos Vigente, causados en Ejercicios Fiscales Anteriores Pendientes de Liquidación o Pago</t>
  </si>
  <si>
    <t>Derecho a los Hidrocarburos (Derogado)</t>
  </si>
  <si>
    <t>RECURSOS ESTATALES</t>
  </si>
  <si>
    <t>PARTICIPACIONES, APORTACIONES, CONVENIOS, INCENTIVOS DERIVADOS DE LA COLABORACIÓN FISCAL Y FONDOS DISTINTOS DE APORTACIONES,TRANSFERENCIAS, ASIGNACIONES, SUBSIDIOS,SUBVENCIONES,  PENSIONES Y JUBILACIONES ( 8 y 9 )</t>
  </si>
  <si>
    <t>Alimentos y Utensilios</t>
  </si>
  <si>
    <t>Transferencias Internas y Asignaciones al Sector Público</t>
  </si>
  <si>
    <t xml:space="preserve">PROYECCIONES Y RESULTADOS DE EGRESOS LDF  - 2019
</t>
  </si>
  <si>
    <t>Nombre del Municipio: xxxxxxxxxxx</t>
  </si>
  <si>
    <t>PARTICIPACIONES, APORTACIONES, CONVENIOS, INCENTIVOS DERIVADOS DE LA 
COLABORACIÓN FISCAL Y FONDOS DISTINTOS DE LAS APORTACIONES</t>
  </si>
  <si>
    <t>Agua potable, drenaje, alcantarillado, tratamiento y disposición final de aguas residuales</t>
  </si>
  <si>
    <t>TRANSFERENCIAS, ASIGNACIONES, SUBSIDIOS Y SUBVENCIONES Y PENSIONES 
Y JUBILACIONES</t>
  </si>
  <si>
    <t>TRANSFERENCIAS Y ASIGNACIONES</t>
  </si>
  <si>
    <t>TRANSFERENCIAS A FIDEICOMISOS, MANDATOS Y ANÁLOGOS (Derogado)</t>
  </si>
  <si>
    <t>4.1.2</t>
  </si>
  <si>
    <t>4.1.3</t>
  </si>
  <si>
    <t>Estacionamientos</t>
  </si>
  <si>
    <t>De los Cementerios de dominio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</si>
</sst>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000"/>
    <numFmt numFmtId="165" formatCode="_-[$€]* #,##0.00_-;\-[$€]* #,##0.00_-;_-[$€]* &quot;-&quot;??_-;_-@_-"/>
    <numFmt numFmtId="166" formatCode="0_ ;\-0\ "/>
  </numFmts>
  <fonts count="44" x14ac:knownFonts="1">
    <font>
      <sz val="11"/>
      <color theme="1"/>
      <name val="Calibri"/>
      <family val="2"/>
      <scheme val="minor"/>
    </font>
    <font>
      <sz val="10"/>
      <name val="Arial"/>
      <family val="2"/>
    </font>
    <font>
      <sz val="10"/>
      <color indexed="81"/>
      <name val="Tahoma"/>
      <family val="2"/>
    </font>
    <font>
      <b/>
      <sz val="10"/>
      <color indexed="81"/>
      <name val="Tahoma"/>
      <family val="2"/>
    </font>
    <font>
      <b/>
      <sz val="12"/>
      <color indexed="81"/>
      <name val="Arial"/>
      <family val="2"/>
    </font>
    <font>
      <sz val="8"/>
      <color indexed="81"/>
      <name val="Tahoma"/>
      <family val="2"/>
    </font>
    <font>
      <b/>
      <sz val="11"/>
      <name val="Calibri"/>
      <family val="2"/>
    </font>
    <font>
      <b/>
      <sz val="11"/>
      <color indexed="8"/>
      <name val="Calibri"/>
      <family val="2"/>
    </font>
    <font>
      <sz val="11"/>
      <color indexed="8"/>
      <name val="Calibri"/>
      <family val="2"/>
    </font>
    <font>
      <sz val="12"/>
      <color indexed="81"/>
      <name val="Arial"/>
      <family val="2"/>
    </font>
    <font>
      <sz val="8"/>
      <color indexed="81"/>
      <name val="Arial"/>
      <family val="2"/>
    </font>
    <font>
      <b/>
      <sz val="11"/>
      <color indexed="81"/>
      <name val="Tahoma"/>
      <family val="2"/>
    </font>
    <font>
      <b/>
      <sz val="8"/>
      <color indexed="81"/>
      <name val="Arial"/>
      <family val="2"/>
    </font>
    <font>
      <sz val="11"/>
      <color indexed="9"/>
      <name val="Calibri"/>
      <family val="2"/>
    </font>
    <font>
      <b/>
      <sz val="18"/>
      <color indexed="62"/>
      <name val="Cambria"/>
      <family val="2"/>
    </font>
    <font>
      <sz val="10"/>
      <name val="Arial"/>
      <family val="2"/>
    </font>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2"/>
      <name val="Calibri"/>
      <family val="2"/>
      <scheme val="minor"/>
    </font>
    <font>
      <b/>
      <sz val="12"/>
      <color theme="1"/>
      <name val="Calibri"/>
      <family val="2"/>
      <scheme val="minor"/>
    </font>
    <font>
      <b/>
      <sz val="10"/>
      <color theme="1"/>
      <name val="Calibri"/>
      <family val="2"/>
      <scheme val="minor"/>
    </font>
    <font>
      <b/>
      <sz val="16"/>
      <color theme="1"/>
      <name val="Calibri"/>
      <family val="2"/>
      <scheme val="minor"/>
    </font>
    <font>
      <b/>
      <sz val="18"/>
      <color theme="1"/>
      <name val="Calibri"/>
      <family val="2"/>
      <scheme val="minor"/>
    </font>
    <font>
      <b/>
      <sz val="11"/>
      <name val="Calibri"/>
      <family val="2"/>
      <scheme val="minor"/>
    </font>
    <font>
      <b/>
      <sz val="11"/>
      <color indexed="8"/>
      <name val="Calibri"/>
      <family val="2"/>
      <scheme val="minor"/>
    </font>
    <font>
      <b/>
      <sz val="10"/>
      <color theme="0"/>
      <name val="Calibri"/>
      <family val="2"/>
      <scheme val="minor"/>
    </font>
    <font>
      <b/>
      <sz val="12"/>
      <name val="Calibri"/>
      <family val="2"/>
      <scheme val="minor"/>
    </font>
    <font>
      <sz val="10"/>
      <color theme="0"/>
      <name val="Calibri"/>
      <family val="2"/>
      <scheme val="minor"/>
    </font>
    <font>
      <sz val="11"/>
      <name val="Calibri"/>
      <family val="2"/>
      <scheme val="minor"/>
    </font>
    <font>
      <b/>
      <sz val="10"/>
      <name val="Calibri"/>
      <family val="2"/>
      <scheme val="minor"/>
    </font>
    <font>
      <b/>
      <sz val="20"/>
      <color theme="1"/>
      <name val="Calibri"/>
      <family val="2"/>
      <scheme val="minor"/>
    </font>
    <font>
      <b/>
      <i/>
      <sz val="12"/>
      <name val="Calibri"/>
      <family val="2"/>
      <scheme val="minor"/>
    </font>
    <font>
      <sz val="10"/>
      <color rgb="FFFF0000"/>
      <name val="Calibri"/>
      <family val="2"/>
      <scheme val="minor"/>
    </font>
    <font>
      <b/>
      <sz val="12"/>
      <name val="Calibri"/>
      <family val="2"/>
    </font>
    <font>
      <b/>
      <i/>
      <sz val="10"/>
      <name val="Calibri"/>
      <family val="2"/>
      <scheme val="minor"/>
    </font>
    <font>
      <b/>
      <i/>
      <sz val="11"/>
      <name val="Calibri"/>
      <family val="2"/>
      <scheme val="minor"/>
    </font>
    <font>
      <sz val="9"/>
      <color indexed="81"/>
      <name val="Tahoma"/>
      <family val="2"/>
    </font>
    <font>
      <sz val="11"/>
      <color indexed="8"/>
      <name val="Calibri"/>
      <family val="2"/>
      <scheme val="minor"/>
    </font>
    <font>
      <b/>
      <sz val="9"/>
      <color indexed="81"/>
      <name val="Tahoma"/>
      <family val="2"/>
    </font>
    <font>
      <b/>
      <sz val="9"/>
      <color indexed="81"/>
      <name val="Arial"/>
      <family val="2"/>
    </font>
  </fonts>
  <fills count="23">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0"/>
        <bgColor indexed="64"/>
      </patternFill>
    </fill>
    <fill>
      <patternFill patternType="solid">
        <fgColor rgb="FFFFF2D4"/>
        <bgColor indexed="64"/>
      </patternFill>
    </fill>
    <fill>
      <patternFill patternType="solid">
        <fgColor rgb="FF0DFFEE"/>
        <bgColor indexed="64"/>
      </patternFill>
    </fill>
    <fill>
      <patternFill patternType="solid">
        <fgColor rgb="FF00C4BF"/>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A79D"/>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2060"/>
        <bgColor indexed="64"/>
      </patternFill>
    </fill>
  </fills>
  <borders count="8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bottom style="thin">
        <color rgb="FF92D050"/>
      </bottom>
      <diagonal/>
    </border>
    <border>
      <left style="thin">
        <color theme="6"/>
      </left>
      <right style="thin">
        <color theme="6"/>
      </right>
      <top style="thin">
        <color theme="6"/>
      </top>
      <bottom style="thin">
        <color theme="6"/>
      </bottom>
      <diagonal/>
    </border>
    <border>
      <left style="thin">
        <color indexed="64"/>
      </left>
      <right style="thin">
        <color rgb="FF92D050"/>
      </right>
      <top style="thin">
        <color rgb="FF92D050"/>
      </top>
      <bottom style="thin">
        <color rgb="FF92D050"/>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indexed="64"/>
      </left>
      <right style="thin">
        <color rgb="FF92D050"/>
      </right>
      <top/>
      <bottom style="thin">
        <color rgb="FF92D050"/>
      </bottom>
      <diagonal/>
    </border>
    <border>
      <left style="thin">
        <color indexed="64"/>
      </left>
      <right style="thin">
        <color rgb="FF92D050"/>
      </right>
      <top style="thin">
        <color rgb="FF92D050"/>
      </top>
      <bottom/>
      <diagonal/>
    </border>
    <border>
      <left style="thin">
        <color rgb="FF92D050"/>
      </left>
      <right style="thin">
        <color rgb="FF92D050"/>
      </right>
      <top style="thin">
        <color rgb="FF92D050"/>
      </top>
      <bottom/>
      <diagonal/>
    </border>
    <border>
      <left style="thin">
        <color rgb="FF92D050"/>
      </left>
      <right style="thin">
        <color indexed="64"/>
      </right>
      <top style="thin">
        <color rgb="FF92D050"/>
      </top>
      <bottom style="thin">
        <color rgb="FF92D05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theme="4" tint="0.79998168889431442"/>
      </right>
      <top/>
      <bottom style="thin">
        <color theme="4" tint="0.7999816888943144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top/>
      <bottom/>
      <diagonal/>
    </border>
    <border>
      <left/>
      <right/>
      <top style="medium">
        <color theme="0" tint="-0.499984740745262"/>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indexed="64"/>
      </top>
      <bottom style="thin">
        <color rgb="FF92D050"/>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indexed="64"/>
      </left>
      <right style="thin">
        <color rgb="FF92D050"/>
      </right>
      <top style="thin">
        <color indexed="64"/>
      </top>
      <bottom style="thin">
        <color rgb="FF92D050"/>
      </bottom>
      <diagonal/>
    </border>
    <border>
      <left style="thin">
        <color rgb="FF92D050"/>
      </left>
      <right style="thin">
        <color indexed="64"/>
      </right>
      <top style="thin">
        <color indexed="64"/>
      </top>
      <bottom style="thin">
        <color rgb="FF92D050"/>
      </bottom>
      <diagonal/>
    </border>
    <border>
      <left style="thin">
        <color rgb="FF92D050"/>
      </left>
      <right style="thin">
        <color rgb="FF92D050"/>
      </right>
      <top style="thin">
        <color rgb="FF92D050"/>
      </top>
      <bottom style="thin">
        <color indexed="64"/>
      </bottom>
      <diagonal/>
    </border>
    <border>
      <left style="thin">
        <color rgb="FF92D050"/>
      </left>
      <right style="thin">
        <color indexed="64"/>
      </right>
      <top style="thin">
        <color rgb="FF92D050"/>
      </top>
      <bottom style="thin">
        <color indexed="64"/>
      </bottom>
      <diagonal/>
    </border>
    <border>
      <left style="thin">
        <color rgb="FF92D050"/>
      </left>
      <right style="thin">
        <color indexed="64"/>
      </right>
      <top style="thin">
        <color rgb="FF92D050"/>
      </top>
      <bottom/>
      <diagonal/>
    </border>
    <border>
      <left style="thin">
        <color rgb="FF92D050"/>
      </left>
      <right style="thin">
        <color indexed="64"/>
      </right>
      <top/>
      <bottom style="thin">
        <color rgb="FF92D050"/>
      </bottom>
      <diagonal/>
    </border>
    <border>
      <left style="thin">
        <color rgb="FF92D050"/>
      </left>
      <right style="thin">
        <color indexed="64"/>
      </right>
      <top style="thin">
        <color rgb="FF92D050"/>
      </top>
      <bottom style="thin">
        <color rgb="FF00A79D"/>
      </bottom>
      <diagonal/>
    </border>
    <border>
      <left style="thin">
        <color rgb="FF92D050"/>
      </left>
      <right style="thin">
        <color indexed="64"/>
      </right>
      <top style="thin">
        <color rgb="FF00A79D"/>
      </top>
      <bottom style="thin">
        <color indexed="64"/>
      </bottom>
      <diagonal/>
    </border>
    <border>
      <left/>
      <right style="thin">
        <color theme="4" tint="0.79998168889431442"/>
      </right>
      <top style="thin">
        <color theme="4" tint="0.79998168889431442"/>
      </top>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medium">
        <color theme="0" tint="-0.499984740745262"/>
      </right>
      <top style="thin">
        <color theme="0" tint="-4.9989318521683403E-2"/>
      </top>
      <bottom style="thin">
        <color theme="0" tint="-4.9989318521683403E-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right/>
      <top/>
      <bottom style="thin">
        <color theme="6"/>
      </bottom>
      <diagonal/>
    </border>
    <border>
      <left style="thin">
        <color indexed="64"/>
      </left>
      <right style="thin">
        <color rgb="FF92D050"/>
      </right>
      <top style="thin">
        <color rgb="FF92D050"/>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style="thin">
        <color theme="0"/>
      </left>
      <right style="thin">
        <color theme="0"/>
      </right>
      <top style="thin">
        <color indexed="64"/>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right style="thin">
        <color indexed="64"/>
      </right>
      <top style="thin">
        <color indexed="64"/>
      </top>
      <bottom style="thin">
        <color theme="0" tint="-0.499984740745262"/>
      </bottom>
      <diagonal/>
    </border>
    <border>
      <left style="medium">
        <color theme="0"/>
      </left>
      <right/>
      <top style="medium">
        <color theme="0"/>
      </top>
      <bottom/>
      <diagonal/>
    </border>
    <border>
      <left/>
      <right/>
      <top style="medium">
        <color theme="0"/>
      </top>
      <bottom/>
      <diagonal/>
    </border>
    <border>
      <left style="thin">
        <color theme="4" tint="0.79989013336588644"/>
      </left>
      <right/>
      <top/>
      <bottom style="thin">
        <color theme="4" tint="0.79989013336588644"/>
      </bottom>
      <diagonal/>
    </border>
    <border>
      <left style="thin">
        <color theme="4" tint="0.79989013336588644"/>
      </left>
      <right/>
      <top style="thin">
        <color theme="4" tint="0.79989013336588644"/>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4" tint="0.79989013336588644"/>
      </left>
      <right/>
      <top/>
      <bottom/>
      <diagonal/>
    </border>
    <border>
      <left style="medium">
        <color theme="0" tint="-0.499984740745262"/>
      </left>
      <right style="thin">
        <color theme="4" tint="0.79989013336588644"/>
      </right>
      <top/>
      <bottom style="thin">
        <color theme="4" tint="0.79989013336588644"/>
      </bottom>
      <diagonal/>
    </border>
    <border>
      <left style="medium">
        <color theme="0" tint="-0.499984740745262"/>
      </left>
      <right style="thin">
        <color theme="4" tint="0.79989013336588644"/>
      </right>
      <top style="thin">
        <color theme="4" tint="0.79989013336588644"/>
      </top>
      <bottom/>
      <diagonal/>
    </border>
    <border>
      <left/>
      <right style="thin">
        <color theme="0" tint="-0.499984740745262"/>
      </right>
      <top style="thin">
        <color theme="0" tint="-0.499984740745262"/>
      </top>
      <bottom style="thin">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indexed="64"/>
      </top>
      <bottom/>
      <diagonal/>
    </border>
    <border>
      <left/>
      <right style="thin">
        <color theme="4" tint="0.79989013336588644"/>
      </right>
      <top style="thin">
        <color indexed="64"/>
      </top>
      <bottom/>
      <diagonal/>
    </border>
    <border>
      <left style="thin">
        <color theme="0" tint="-4.9989318521683403E-2"/>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rgb="FF92D050"/>
      </left>
      <right/>
      <top style="thin">
        <color indexed="64"/>
      </top>
      <bottom style="thin">
        <color rgb="FF92D050"/>
      </bottom>
      <diagonal/>
    </border>
    <border>
      <left style="thin">
        <color rgb="FF92D050"/>
      </left>
      <right/>
      <top style="thin">
        <color rgb="FF92D050"/>
      </top>
      <bottom/>
      <diagonal/>
    </border>
    <border>
      <left style="thin">
        <color rgb="FF92D050"/>
      </left>
      <right/>
      <top style="thin">
        <color rgb="FF92D050"/>
      </top>
      <bottom style="thin">
        <color indexed="64"/>
      </bottom>
      <diagonal/>
    </border>
  </borders>
  <cellStyleXfs count="2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13"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13" fillId="9"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13" fillId="8"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13" fillId="8" borderId="0" applyNumberFormat="0" applyBorder="0" applyAlignment="0" applyProtection="0"/>
    <xf numFmtId="0" fontId="8" fillId="11" borderId="0" applyNumberFormat="0" applyBorder="0" applyAlignment="0" applyProtection="0"/>
    <xf numFmtId="0" fontId="8" fillId="5" borderId="0" applyNumberFormat="0" applyBorder="0" applyAlignment="0" applyProtection="0"/>
    <xf numFmtId="0" fontId="13" fillId="6"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13" fillId="12" borderId="0" applyNumberFormat="0" applyBorder="0" applyAlignment="0" applyProtection="0"/>
    <xf numFmtId="165" fontId="1" fillId="0" borderId="0" applyFont="0" applyFill="0" applyBorder="0" applyAlignment="0" applyProtection="0"/>
    <xf numFmtId="0" fontId="1" fillId="0" borderId="0"/>
    <xf numFmtId="0" fontId="16" fillId="0" borderId="0"/>
    <xf numFmtId="0" fontId="15" fillId="0" borderId="0"/>
    <xf numFmtId="9" fontId="16"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362">
    <xf numFmtId="0" fontId="0" fillId="0" borderId="0" xfId="0"/>
    <xf numFmtId="0" fontId="20" fillId="0" borderId="0" xfId="0" applyFont="1" applyFill="1" applyProtection="1"/>
    <xf numFmtId="0" fontId="20" fillId="0" borderId="0" xfId="0" applyFont="1" applyFill="1" applyAlignment="1" applyProtection="1">
      <alignment horizontal="center"/>
    </xf>
    <xf numFmtId="0" fontId="20" fillId="0" borderId="10" xfId="0" applyFont="1" applyFill="1" applyBorder="1" applyAlignment="1" applyProtection="1">
      <alignment horizontal="center" vertical="center"/>
    </xf>
    <xf numFmtId="0" fontId="20" fillId="0" borderId="10" xfId="0" applyFont="1" applyFill="1" applyBorder="1" applyAlignment="1" applyProtection="1">
      <alignment vertical="center" wrapText="1"/>
    </xf>
    <xf numFmtId="3" fontId="20" fillId="0" borderId="10" xfId="0" applyNumberFormat="1" applyFont="1" applyFill="1" applyBorder="1" applyAlignment="1" applyProtection="1">
      <alignment vertical="center"/>
    </xf>
    <xf numFmtId="10" fontId="20" fillId="0" borderId="10" xfId="0" applyNumberFormat="1" applyFont="1" applyFill="1" applyBorder="1" applyAlignment="1" applyProtection="1">
      <alignment horizontal="center" vertical="center"/>
    </xf>
    <xf numFmtId="0" fontId="20" fillId="0" borderId="10" xfId="0" applyFont="1" applyFill="1" applyBorder="1" applyAlignment="1" applyProtection="1">
      <alignment vertical="center"/>
    </xf>
    <xf numFmtId="41" fontId="20" fillId="0" borderId="10" xfId="0" applyNumberFormat="1" applyFont="1" applyFill="1" applyBorder="1" applyAlignment="1" applyProtection="1">
      <alignment vertical="center"/>
    </xf>
    <xf numFmtId="41" fontId="20" fillId="0" borderId="0" xfId="0" applyNumberFormat="1" applyFont="1" applyFill="1" applyProtection="1"/>
    <xf numFmtId="9" fontId="20" fillId="0" borderId="0" xfId="0" applyNumberFormat="1" applyFont="1" applyFill="1" applyAlignment="1" applyProtection="1">
      <alignment horizontal="center" vertical="center"/>
    </xf>
    <xf numFmtId="0" fontId="19" fillId="0" borderId="0" xfId="0" applyFont="1" applyFill="1" applyProtection="1"/>
    <xf numFmtId="166" fontId="22" fillId="14" borderId="1" xfId="0" applyNumberFormat="1" applyFont="1" applyFill="1" applyBorder="1" applyAlignment="1">
      <alignment horizontal="center" vertical="center"/>
    </xf>
    <xf numFmtId="166" fontId="22" fillId="14" borderId="2" xfId="0" applyNumberFormat="1" applyFont="1" applyFill="1" applyBorder="1" applyAlignment="1">
      <alignment horizontal="center" vertical="center"/>
    </xf>
    <xf numFmtId="0" fontId="22" fillId="14" borderId="1" xfId="0" applyFont="1" applyFill="1" applyBorder="1" applyAlignment="1">
      <alignment horizontal="left" vertical="center" wrapText="1"/>
    </xf>
    <xf numFmtId="0" fontId="22" fillId="14" borderId="3" xfId="0" applyFont="1" applyFill="1" applyBorder="1" applyAlignment="1">
      <alignment horizontal="left" vertical="center" wrapText="1"/>
    </xf>
    <xf numFmtId="0" fontId="0" fillId="0" borderId="0" xfId="0" applyFont="1" applyFill="1" applyProtection="1"/>
    <xf numFmtId="0" fontId="23" fillId="0" borderId="0" xfId="0" applyFont="1" applyFill="1" applyAlignment="1" applyProtection="1"/>
    <xf numFmtId="0" fontId="0" fillId="0" borderId="0" xfId="0" applyFont="1" applyFill="1" applyAlignment="1" applyProtection="1">
      <alignment horizontal="center"/>
    </xf>
    <xf numFmtId="3" fontId="0" fillId="0" borderId="10" xfId="0" applyNumberFormat="1" applyFont="1" applyFill="1" applyBorder="1" applyAlignment="1" applyProtection="1">
      <alignment vertical="center"/>
    </xf>
    <xf numFmtId="41" fontId="0" fillId="0" borderId="0" xfId="0" applyNumberFormat="1" applyFont="1" applyFill="1" applyProtection="1"/>
    <xf numFmtId="9" fontId="0" fillId="0" borderId="0" xfId="0" applyNumberFormat="1" applyFont="1" applyFill="1" applyAlignment="1" applyProtection="1">
      <alignment horizontal="center" vertical="center"/>
    </xf>
    <xf numFmtId="0" fontId="18" fillId="0" borderId="0" xfId="0" applyFont="1"/>
    <xf numFmtId="166" fontId="22" fillId="0" borderId="11" xfId="0" applyNumberFormat="1" applyFont="1" applyFill="1" applyBorder="1" applyAlignment="1" applyProtection="1">
      <alignment horizontal="center" vertical="center"/>
    </xf>
    <xf numFmtId="0" fontId="0" fillId="0" borderId="12" xfId="0" applyFill="1" applyBorder="1" applyAlignment="1" applyProtection="1">
      <alignment horizontal="right"/>
      <protection locked="0"/>
    </xf>
    <xf numFmtId="166" fontId="20" fillId="0" borderId="12" xfId="0" applyNumberFormat="1" applyFont="1" applyBorder="1" applyAlignment="1" applyProtection="1">
      <alignment horizontal="center" vertical="center"/>
      <protection locked="0"/>
    </xf>
    <xf numFmtId="0" fontId="20" fillId="0" borderId="12" xfId="0" applyFont="1" applyFill="1" applyBorder="1" applyAlignment="1" applyProtection="1">
      <alignment wrapText="1"/>
      <protection locked="0"/>
    </xf>
    <xf numFmtId="0" fontId="20" fillId="0" borderId="0" xfId="0" applyFont="1" applyFill="1" applyBorder="1" applyProtection="1"/>
    <xf numFmtId="0" fontId="22" fillId="0" borderId="11" xfId="23" applyFont="1" applyFill="1" applyBorder="1" applyAlignment="1" applyProtection="1">
      <alignment horizontal="center" vertical="center"/>
    </xf>
    <xf numFmtId="166" fontId="22" fillId="0" borderId="13" xfId="0" applyNumberFormat="1" applyFont="1" applyFill="1" applyBorder="1" applyAlignment="1" applyProtection="1">
      <alignment horizontal="center" vertical="center"/>
    </xf>
    <xf numFmtId="166" fontId="22" fillId="0" borderId="14" xfId="0" applyNumberFormat="1" applyFont="1" applyFill="1" applyBorder="1" applyAlignment="1" applyProtection="1">
      <alignment horizontal="center" vertical="center"/>
    </xf>
    <xf numFmtId="0" fontId="23" fillId="0" borderId="0" xfId="0" applyFont="1" applyAlignment="1">
      <alignment vertical="center"/>
    </xf>
    <xf numFmtId="0" fontId="24" fillId="0" borderId="0" xfId="0" applyFont="1" applyFill="1" applyAlignment="1" applyProtection="1">
      <alignment vertical="center"/>
    </xf>
    <xf numFmtId="9" fontId="22" fillId="14" borderId="16" xfId="23" applyNumberFormat="1" applyFont="1" applyFill="1" applyBorder="1" applyAlignment="1" applyProtection="1">
      <alignment horizontal="center" vertical="center"/>
    </xf>
    <xf numFmtId="0" fontId="0" fillId="16" borderId="0" xfId="0" applyFont="1" applyFill="1" applyBorder="1"/>
    <xf numFmtId="0" fontId="18" fillId="16" borderId="0" xfId="0" applyFont="1" applyFill="1" applyBorder="1"/>
    <xf numFmtId="41" fontId="24" fillId="16" borderId="0" xfId="0" applyNumberFormat="1" applyFont="1" applyFill="1" applyAlignment="1">
      <alignment horizontal="right" vertical="center"/>
    </xf>
    <xf numFmtId="41" fontId="20" fillId="0" borderId="10" xfId="0" applyNumberFormat="1" applyFont="1" applyFill="1" applyBorder="1" applyAlignment="1" applyProtection="1">
      <alignment horizontal="left" vertical="center"/>
    </xf>
    <xf numFmtId="41" fontId="0" fillId="0" borderId="12" xfId="0" applyNumberFormat="1" applyFont="1" applyBorder="1" applyProtection="1">
      <protection locked="0"/>
    </xf>
    <xf numFmtId="0" fontId="25" fillId="0" borderId="0" xfId="0" applyFont="1" applyFill="1" applyBorder="1" applyAlignment="1" applyProtection="1">
      <alignment horizontal="left" vertical="center"/>
    </xf>
    <xf numFmtId="41" fontId="27" fillId="14" borderId="17" xfId="0" applyNumberFormat="1" applyFont="1" applyFill="1" applyBorder="1" applyAlignment="1" applyProtection="1">
      <alignment horizontal="right" vertical="center"/>
    </xf>
    <xf numFmtId="0" fontId="0" fillId="0" borderId="18" xfId="0" applyFill="1" applyBorder="1" applyAlignment="1" applyProtection="1">
      <alignment horizontal="right"/>
      <protection locked="0"/>
    </xf>
    <xf numFmtId="166" fontId="20" fillId="0" borderId="19" xfId="0" applyNumberFormat="1" applyFont="1" applyBorder="1" applyAlignment="1" applyProtection="1">
      <alignment horizontal="center" vertical="center"/>
      <protection locked="0"/>
    </xf>
    <xf numFmtId="0" fontId="20" fillId="0" borderId="19" xfId="0" applyFont="1" applyFill="1" applyBorder="1" applyAlignment="1" applyProtection="1">
      <alignment wrapText="1"/>
      <protection locked="0"/>
    </xf>
    <xf numFmtId="41" fontId="0" fillId="0" borderId="19" xfId="0" applyNumberFormat="1" applyFont="1" applyBorder="1" applyProtection="1">
      <protection locked="0"/>
    </xf>
    <xf numFmtId="0" fontId="0" fillId="0" borderId="19" xfId="0" applyFill="1" applyBorder="1" applyAlignment="1" applyProtection="1">
      <alignment horizontal="right"/>
      <protection locked="0"/>
    </xf>
    <xf numFmtId="0" fontId="18" fillId="0" borderId="17" xfId="0" applyFont="1" applyBorder="1" applyAlignment="1" applyProtection="1">
      <alignment horizontal="right" vertical="center" wrapText="1"/>
      <protection locked="0"/>
    </xf>
    <xf numFmtId="41" fontId="0" fillId="0" borderId="17" xfId="0" applyNumberFormat="1" applyBorder="1" applyAlignment="1" applyProtection="1">
      <alignment horizontal="right" vertical="center"/>
    </xf>
    <xf numFmtId="41" fontId="18" fillId="0" borderId="17" xfId="0" applyNumberFormat="1" applyFont="1" applyBorder="1" applyAlignment="1" applyProtection="1">
      <alignment horizontal="right" vertical="center"/>
    </xf>
    <xf numFmtId="41" fontId="0" fillId="0" borderId="17" xfId="0" applyNumberFormat="1" applyFont="1" applyBorder="1" applyAlignment="1" applyProtection="1">
      <alignment horizontal="right" vertical="center"/>
      <protection locked="0"/>
    </xf>
    <xf numFmtId="41" fontId="27" fillId="15" borderId="17" xfId="0" applyNumberFormat="1" applyFont="1" applyFill="1" applyBorder="1" applyAlignment="1" applyProtection="1">
      <alignment horizontal="right" vertical="center"/>
    </xf>
    <xf numFmtId="0" fontId="27" fillId="14" borderId="17" xfId="0" applyFont="1" applyFill="1" applyBorder="1" applyAlignment="1" applyProtection="1">
      <alignment vertical="center" wrapText="1"/>
    </xf>
    <xf numFmtId="41" fontId="0" fillId="0" borderId="17" xfId="0" applyNumberFormat="1" applyFont="1" applyBorder="1" applyAlignment="1" applyProtection="1">
      <alignment horizontal="right" vertical="center"/>
    </xf>
    <xf numFmtId="41" fontId="7" fillId="0" borderId="17" xfId="0" applyNumberFormat="1" applyFont="1" applyBorder="1" applyAlignment="1" applyProtection="1">
      <alignment horizontal="right" vertical="center" wrapText="1"/>
    </xf>
    <xf numFmtId="41" fontId="7" fillId="0" borderId="17" xfId="0" applyNumberFormat="1" applyFont="1" applyBorder="1" applyAlignment="1" applyProtection="1">
      <alignment horizontal="right" vertical="center"/>
    </xf>
    <xf numFmtId="41" fontId="6" fillId="0" borderId="17" xfId="0" applyNumberFormat="1" applyFont="1" applyBorder="1" applyAlignment="1" applyProtection="1">
      <alignment horizontal="right"/>
    </xf>
    <xf numFmtId="0" fontId="18" fillId="14" borderId="20" xfId="0" applyFont="1" applyFill="1" applyBorder="1" applyAlignment="1" applyProtection="1">
      <alignment horizontal="center" vertical="center"/>
    </xf>
    <xf numFmtId="0" fontId="18" fillId="14" borderId="17" xfId="0" applyFont="1" applyFill="1" applyBorder="1" applyAlignment="1" applyProtection="1">
      <alignment vertical="center" wrapText="1"/>
    </xf>
    <xf numFmtId="0" fontId="20" fillId="0" borderId="17" xfId="0" applyFont="1" applyBorder="1" applyAlignment="1" applyProtection="1">
      <alignment vertical="center"/>
    </xf>
    <xf numFmtId="0" fontId="20" fillId="0" borderId="17" xfId="0" applyFont="1" applyFill="1" applyBorder="1" applyAlignment="1" applyProtection="1">
      <alignment vertical="center" wrapText="1"/>
    </xf>
    <xf numFmtId="0" fontId="0" fillId="14" borderId="17" xfId="0" applyFont="1" applyFill="1" applyBorder="1" applyAlignment="1" applyProtection="1">
      <alignment vertical="center" wrapText="1"/>
    </xf>
    <xf numFmtId="0" fontId="0" fillId="0" borderId="17" xfId="0" applyFont="1" applyFill="1" applyBorder="1" applyAlignment="1" applyProtection="1">
      <alignment vertical="center" wrapText="1"/>
    </xf>
    <xf numFmtId="0" fontId="20" fillId="0" borderId="20" xfId="0" applyFont="1" applyFill="1" applyBorder="1" applyAlignment="1" applyProtection="1">
      <alignment horizontal="center" vertical="center"/>
    </xf>
    <xf numFmtId="0" fontId="27" fillId="14" borderId="20"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14" borderId="20" xfId="0"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31" fillId="19" borderId="29" xfId="0" applyFont="1" applyFill="1" applyBorder="1" applyAlignment="1" applyProtection="1">
      <alignment horizontal="center" vertical="center"/>
    </xf>
    <xf numFmtId="0" fontId="29" fillId="19" borderId="10" xfId="0" applyFont="1" applyFill="1" applyBorder="1" applyAlignment="1" applyProtection="1">
      <alignment horizontal="center"/>
    </xf>
    <xf numFmtId="41" fontId="29" fillId="19" borderId="10" xfId="0" applyNumberFormat="1" applyFont="1" applyFill="1" applyBorder="1" applyAlignment="1" applyProtection="1">
      <alignment horizontal="center"/>
    </xf>
    <xf numFmtId="9" fontId="29" fillId="19" borderId="10" xfId="0" applyNumberFormat="1" applyFont="1" applyFill="1" applyBorder="1" applyAlignment="1" applyProtection="1">
      <alignment horizontal="center" vertical="center"/>
    </xf>
    <xf numFmtId="0" fontId="21" fillId="0" borderId="11" xfId="23" applyFont="1" applyFill="1" applyBorder="1" applyAlignment="1" applyProtection="1">
      <alignment horizontal="left" vertical="center"/>
    </xf>
    <xf numFmtId="9" fontId="21" fillId="14" borderId="16" xfId="26" applyNumberFormat="1" applyFont="1" applyFill="1" applyBorder="1" applyAlignment="1" applyProtection="1">
      <alignment horizontal="center" vertical="center"/>
    </xf>
    <xf numFmtId="9" fontId="21" fillId="14" borderId="36" xfId="26" applyNumberFormat="1" applyFont="1" applyFill="1" applyBorder="1" applyAlignment="1" applyProtection="1">
      <alignment horizontal="center" vertical="center"/>
    </xf>
    <xf numFmtId="9" fontId="21" fillId="14" borderId="38" xfId="26" applyNumberFormat="1" applyFont="1" applyFill="1" applyBorder="1" applyAlignment="1" applyProtection="1">
      <alignment horizontal="center" vertical="center"/>
    </xf>
    <xf numFmtId="0" fontId="0" fillId="0" borderId="40" xfId="0" applyFill="1" applyBorder="1" applyAlignment="1" applyProtection="1">
      <alignment horizontal="right"/>
      <protection locked="0"/>
    </xf>
    <xf numFmtId="0" fontId="18" fillId="0" borderId="41" xfId="0" applyFont="1" applyBorder="1" applyAlignment="1" applyProtection="1">
      <alignment horizontal="right" vertical="center" wrapText="1"/>
      <protection locked="0"/>
    </xf>
    <xf numFmtId="41" fontId="0" fillId="0" borderId="41" xfId="0" applyNumberFormat="1" applyBorder="1" applyAlignment="1" applyProtection="1">
      <alignment horizontal="right" vertical="center"/>
    </xf>
    <xf numFmtId="41" fontId="18" fillId="0" borderId="41" xfId="0" applyNumberFormat="1" applyFont="1" applyBorder="1" applyAlignment="1" applyProtection="1">
      <alignment horizontal="right" vertical="center"/>
    </xf>
    <xf numFmtId="41" fontId="27" fillId="14" borderId="41" xfId="0" applyNumberFormat="1" applyFont="1" applyFill="1" applyBorder="1" applyAlignment="1" applyProtection="1">
      <alignment horizontal="right" vertical="center"/>
    </xf>
    <xf numFmtId="41" fontId="0" fillId="0" borderId="41" xfId="0" applyNumberFormat="1" applyFont="1" applyBorder="1" applyAlignment="1" applyProtection="1">
      <alignment horizontal="right" vertical="center"/>
      <protection locked="0"/>
    </xf>
    <xf numFmtId="41" fontId="27" fillId="15" borderId="41" xfId="0" applyNumberFormat="1" applyFont="1" applyFill="1" applyBorder="1" applyAlignment="1" applyProtection="1">
      <alignment horizontal="right" vertical="center"/>
    </xf>
    <xf numFmtId="41" fontId="0" fillId="0" borderId="41" xfId="0" applyNumberFormat="1" applyFont="1" applyBorder="1" applyAlignment="1" applyProtection="1">
      <alignment horizontal="right" vertical="center"/>
    </xf>
    <xf numFmtId="41" fontId="7" fillId="0" borderId="41" xfId="0" applyNumberFormat="1" applyFont="1" applyBorder="1" applyAlignment="1" applyProtection="1">
      <alignment horizontal="right" vertical="center" wrapText="1"/>
    </xf>
    <xf numFmtId="41" fontId="7" fillId="0" borderId="41" xfId="0" applyNumberFormat="1" applyFont="1" applyBorder="1" applyAlignment="1" applyProtection="1">
      <alignment horizontal="right" vertical="center"/>
    </xf>
    <xf numFmtId="41" fontId="6" fillId="0" borderId="41" xfId="0" applyNumberFormat="1" applyFont="1" applyBorder="1" applyAlignment="1" applyProtection="1">
      <alignment horizontal="right"/>
    </xf>
    <xf numFmtId="41" fontId="17" fillId="19" borderId="41" xfId="0" applyNumberFormat="1" applyFont="1" applyFill="1" applyBorder="1" applyAlignment="1" applyProtection="1">
      <alignment horizontal="right" vertical="center"/>
    </xf>
    <xf numFmtId="41" fontId="17" fillId="19" borderId="17" xfId="0" applyNumberFormat="1" applyFont="1" applyFill="1" applyBorder="1" applyAlignment="1" applyProtection="1">
      <alignment horizontal="right" vertical="center"/>
    </xf>
    <xf numFmtId="0" fontId="23" fillId="0" borderId="23" xfId="0" applyFont="1" applyFill="1" applyBorder="1" applyAlignment="1">
      <alignment horizontal="center" vertical="center" wrapText="1"/>
    </xf>
    <xf numFmtId="0" fontId="23" fillId="0" borderId="0" xfId="0" applyFont="1" applyFill="1" applyBorder="1" applyAlignment="1">
      <alignment horizontal="center" vertical="center" wrapText="1"/>
    </xf>
    <xf numFmtId="164" fontId="23" fillId="0" borderId="0" xfId="0" applyNumberFormat="1" applyFont="1" applyFill="1" applyBorder="1" applyAlignment="1">
      <alignment horizontal="center" vertical="center" wrapText="1"/>
    </xf>
    <xf numFmtId="41" fontId="23" fillId="0" borderId="0" xfId="0" applyNumberFormat="1"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0" xfId="0" applyFont="1" applyFill="1" applyAlignment="1">
      <alignment horizontal="center" vertical="center" wrapText="1"/>
    </xf>
    <xf numFmtId="0" fontId="20" fillId="0" borderId="53" xfId="0" applyFont="1" applyFill="1" applyBorder="1" applyAlignment="1" applyProtection="1">
      <alignment horizontal="center" vertical="center"/>
    </xf>
    <xf numFmtId="0" fontId="20" fillId="0" borderId="48" xfId="0" applyFont="1" applyFill="1" applyBorder="1" applyAlignment="1" applyProtection="1">
      <alignment vertical="center" wrapText="1"/>
    </xf>
    <xf numFmtId="0" fontId="30" fillId="19" borderId="20" xfId="0" applyFont="1" applyFill="1" applyBorder="1" applyAlignment="1" applyProtection="1">
      <alignment horizontal="center" vertical="center"/>
    </xf>
    <xf numFmtId="0" fontId="30" fillId="19" borderId="17" xfId="0" applyFont="1" applyFill="1" applyBorder="1" applyAlignment="1" applyProtection="1">
      <alignment vertical="center" wrapText="1"/>
    </xf>
    <xf numFmtId="41" fontId="33" fillId="19" borderId="17" xfId="0" applyNumberFormat="1" applyFont="1" applyFill="1" applyBorder="1" applyAlignment="1" applyProtection="1">
      <alignment horizontal="right" vertical="center"/>
    </xf>
    <xf numFmtId="41" fontId="33" fillId="19" borderId="52" xfId="0" applyNumberFormat="1" applyFont="1" applyFill="1" applyBorder="1" applyAlignment="1" applyProtection="1">
      <alignment horizontal="right" vertical="center"/>
    </xf>
    <xf numFmtId="0" fontId="32" fillId="15" borderId="0" xfId="0" applyFont="1" applyFill="1"/>
    <xf numFmtId="0" fontId="32" fillId="0" borderId="0" xfId="0" applyFont="1"/>
    <xf numFmtId="0" fontId="30" fillId="0" borderId="0" xfId="0" applyFont="1" applyAlignment="1">
      <alignment vertical="center"/>
    </xf>
    <xf numFmtId="0" fontId="35" fillId="19" borderId="54" xfId="0" applyFont="1" applyFill="1" applyBorder="1" applyAlignment="1" applyProtection="1">
      <alignment vertical="center"/>
    </xf>
    <xf numFmtId="0" fontId="30" fillId="19" borderId="55" xfId="0" applyFont="1" applyFill="1" applyBorder="1" applyAlignment="1" applyProtection="1">
      <alignment horizontal="right" vertical="center"/>
    </xf>
    <xf numFmtId="0" fontId="30" fillId="0" borderId="0" xfId="0" applyFont="1"/>
    <xf numFmtId="0" fontId="27" fillId="19" borderId="21" xfId="0" applyFont="1" applyFill="1" applyBorder="1" applyAlignment="1">
      <alignment horizontal="center" vertical="center" wrapText="1"/>
    </xf>
    <xf numFmtId="0" fontId="27" fillId="16" borderId="0" xfId="0" applyFont="1" applyFill="1" applyAlignment="1">
      <alignment horizontal="center" vertical="center" wrapText="1"/>
    </xf>
    <xf numFmtId="41" fontId="0" fillId="0" borderId="41" xfId="0" applyNumberFormat="1" applyFont="1" applyBorder="1" applyAlignment="1" applyProtection="1">
      <alignment horizontal="right"/>
    </xf>
    <xf numFmtId="41" fontId="0" fillId="0" borderId="17" xfId="0" applyNumberFormat="1" applyFont="1" applyBorder="1" applyAlignment="1" applyProtection="1">
      <alignment horizontal="right"/>
    </xf>
    <xf numFmtId="41" fontId="18" fillId="21" borderId="41" xfId="0" applyNumberFormat="1" applyFont="1" applyFill="1" applyBorder="1" applyAlignment="1" applyProtection="1">
      <alignment horizontal="right" vertical="center"/>
    </xf>
    <xf numFmtId="41" fontId="18" fillId="21" borderId="17" xfId="0" applyNumberFormat="1" applyFont="1" applyFill="1" applyBorder="1" applyAlignment="1" applyProtection="1">
      <alignment horizontal="right" vertical="center"/>
    </xf>
    <xf numFmtId="41" fontId="27" fillId="21" borderId="41" xfId="0" applyNumberFormat="1" applyFont="1" applyFill="1" applyBorder="1" applyAlignment="1" applyProtection="1">
      <alignment horizontal="right" vertical="center"/>
    </xf>
    <xf numFmtId="41" fontId="27" fillId="21" borderId="17" xfId="0" applyNumberFormat="1" applyFont="1" applyFill="1" applyBorder="1" applyAlignment="1" applyProtection="1">
      <alignment horizontal="right" vertical="center"/>
    </xf>
    <xf numFmtId="41" fontId="6" fillId="21" borderId="41" xfId="0" applyNumberFormat="1" applyFont="1" applyFill="1" applyBorder="1" applyAlignment="1" applyProtection="1">
      <alignment horizontal="right" vertical="center"/>
    </xf>
    <xf numFmtId="41" fontId="6" fillId="21" borderId="17" xfId="0" applyNumberFormat="1" applyFont="1" applyFill="1" applyBorder="1" applyAlignment="1" applyProtection="1">
      <alignment horizontal="right" vertical="center"/>
    </xf>
    <xf numFmtId="41" fontId="23" fillId="21" borderId="41" xfId="0" applyNumberFormat="1" applyFont="1" applyFill="1" applyBorder="1" applyAlignment="1" applyProtection="1">
      <alignment horizontal="right" vertical="center"/>
    </xf>
    <xf numFmtId="41" fontId="23" fillId="21" borderId="17" xfId="0" applyNumberFormat="1" applyFont="1" applyFill="1" applyBorder="1" applyAlignment="1" applyProtection="1">
      <alignment horizontal="right" vertical="center"/>
    </xf>
    <xf numFmtId="41" fontId="0" fillId="21" borderId="41" xfId="0" applyNumberFormat="1" applyFont="1" applyFill="1" applyBorder="1" applyAlignment="1" applyProtection="1">
      <alignment horizontal="right" vertical="center"/>
    </xf>
    <xf numFmtId="41" fontId="0" fillId="21" borderId="17" xfId="0" applyNumberFormat="1" applyFont="1" applyFill="1" applyBorder="1" applyAlignment="1" applyProtection="1">
      <alignment horizontal="right" vertical="center"/>
    </xf>
    <xf numFmtId="41" fontId="0" fillId="21" borderId="41" xfId="0" applyNumberFormat="1" applyFont="1" applyFill="1" applyBorder="1" applyAlignment="1" applyProtection="1">
      <alignment horizontal="right" vertical="center"/>
      <protection locked="0"/>
    </xf>
    <xf numFmtId="41" fontId="0" fillId="21" borderId="17" xfId="0" applyNumberFormat="1" applyFont="1" applyFill="1" applyBorder="1" applyAlignment="1" applyProtection="1">
      <alignment horizontal="right" vertical="center"/>
      <protection locked="0"/>
    </xf>
    <xf numFmtId="41" fontId="0" fillId="0" borderId="57" xfId="0" applyNumberFormat="1" applyFont="1" applyBorder="1" applyAlignment="1" applyProtection="1">
      <alignment horizontal="right" vertical="center"/>
    </xf>
    <xf numFmtId="41" fontId="0" fillId="0" borderId="78" xfId="0" applyNumberFormat="1" applyFont="1" applyBorder="1" applyAlignment="1" applyProtection="1">
      <alignment horizontal="right" vertical="center"/>
    </xf>
    <xf numFmtId="41" fontId="0" fillId="21" borderId="76" xfId="0" applyNumberFormat="1" applyFont="1" applyFill="1" applyBorder="1" applyAlignment="1" applyProtection="1">
      <alignment horizontal="right" vertical="center"/>
    </xf>
    <xf numFmtId="41" fontId="0" fillId="21" borderId="62" xfId="0" applyNumberFormat="1" applyFont="1" applyFill="1" applyBorder="1" applyAlignment="1" applyProtection="1">
      <alignment horizontal="right" vertical="center"/>
    </xf>
    <xf numFmtId="41" fontId="7" fillId="21" borderId="41" xfId="0" applyNumberFormat="1" applyFont="1" applyFill="1" applyBorder="1" applyAlignment="1" applyProtection="1">
      <alignment horizontal="right" vertical="center"/>
    </xf>
    <xf numFmtId="41" fontId="7" fillId="21" borderId="17" xfId="0" applyNumberFormat="1" applyFont="1" applyFill="1" applyBorder="1" applyAlignment="1" applyProtection="1">
      <alignment horizontal="right" vertical="center"/>
    </xf>
    <xf numFmtId="41" fontId="18" fillId="20" borderId="41" xfId="0" applyNumberFormat="1" applyFont="1" applyFill="1" applyBorder="1" applyAlignment="1" applyProtection="1">
      <alignment horizontal="right" vertical="center"/>
    </xf>
    <xf numFmtId="41" fontId="18" fillId="20" borderId="17" xfId="0" applyNumberFormat="1" applyFont="1" applyFill="1" applyBorder="1" applyAlignment="1" applyProtection="1">
      <alignment horizontal="right" vertical="center"/>
    </xf>
    <xf numFmtId="41" fontId="0" fillId="20" borderId="41" xfId="0" applyNumberFormat="1" applyFont="1" applyFill="1" applyBorder="1" applyAlignment="1" applyProtection="1">
      <alignment horizontal="right" vertical="center"/>
    </xf>
    <xf numFmtId="41" fontId="0" fillId="20" borderId="17" xfId="0" applyNumberFormat="1" applyFont="1" applyFill="1" applyBorder="1" applyAlignment="1" applyProtection="1">
      <alignment horizontal="right" vertical="center"/>
    </xf>
    <xf numFmtId="0" fontId="20" fillId="13" borderId="17" xfId="0" applyFont="1" applyFill="1" applyBorder="1" applyAlignment="1" applyProtection="1">
      <alignment vertical="center" wrapText="1"/>
    </xf>
    <xf numFmtId="41" fontId="27" fillId="19" borderId="50" xfId="0" applyNumberFormat="1" applyFont="1" applyFill="1" applyBorder="1" applyAlignment="1">
      <alignment horizontal="center" vertical="center" wrapText="1"/>
    </xf>
    <xf numFmtId="41" fontId="33" fillId="19" borderId="50" xfId="0" applyNumberFormat="1" applyFont="1" applyFill="1" applyBorder="1" applyAlignment="1">
      <alignment horizontal="center" vertical="center" wrapText="1"/>
    </xf>
    <xf numFmtId="0" fontId="27" fillId="19" borderId="49" xfId="0" applyFont="1" applyFill="1" applyBorder="1" applyAlignment="1">
      <alignment horizontal="center" vertical="center" wrapText="1"/>
    </xf>
    <xf numFmtId="0" fontId="27" fillId="19" borderId="50" xfId="0" applyFont="1" applyFill="1" applyBorder="1" applyAlignment="1">
      <alignment horizontal="center" vertical="center" wrapText="1"/>
    </xf>
    <xf numFmtId="0" fontId="27" fillId="19" borderId="51" xfId="0" applyFont="1" applyFill="1" applyBorder="1" applyAlignment="1">
      <alignment horizontal="center" vertical="center" wrapText="1"/>
    </xf>
    <xf numFmtId="0" fontId="27" fillId="0" borderId="44" xfId="0" applyFont="1" applyFill="1" applyBorder="1" applyAlignment="1" applyProtection="1">
      <alignment horizontal="center" vertical="center" wrapText="1"/>
    </xf>
    <xf numFmtId="0" fontId="27" fillId="0" borderId="45" xfId="0" applyFont="1" applyFill="1" applyBorder="1" applyAlignment="1" applyProtection="1">
      <alignment horizontal="center" vertical="center" wrapText="1"/>
    </xf>
    <xf numFmtId="164" fontId="27" fillId="0" borderId="46" xfId="0" applyNumberFormat="1" applyFont="1" applyFill="1" applyBorder="1" applyAlignment="1" applyProtection="1">
      <alignment horizontal="center" vertical="center" wrapText="1"/>
    </xf>
    <xf numFmtId="0" fontId="30" fillId="19" borderId="42" xfId="0" applyFont="1" applyFill="1" applyBorder="1" applyAlignment="1" applyProtection="1">
      <alignment horizontal="center" vertical="center" wrapText="1"/>
    </xf>
    <xf numFmtId="0" fontId="30" fillId="19" borderId="17" xfId="0" applyFont="1" applyFill="1" applyBorder="1" applyAlignment="1" applyProtection="1">
      <alignment horizontal="left" vertical="center" wrapText="1"/>
    </xf>
    <xf numFmtId="166" fontId="30" fillId="19" borderId="17" xfId="0" applyNumberFormat="1" applyFont="1" applyFill="1" applyBorder="1" applyAlignment="1" applyProtection="1">
      <alignment horizontal="left" vertical="center"/>
    </xf>
    <xf numFmtId="0" fontId="30" fillId="19" borderId="17" xfId="0" applyNumberFormat="1" applyFont="1" applyFill="1" applyBorder="1" applyAlignment="1" applyProtection="1">
      <alignment horizontal="left" vertical="center" wrapText="1"/>
    </xf>
    <xf numFmtId="0" fontId="30" fillId="19" borderId="17" xfId="0" applyNumberFormat="1" applyFont="1" applyFill="1" applyBorder="1" applyAlignment="1" applyProtection="1">
      <alignment horizontal="left" vertical="center"/>
    </xf>
    <xf numFmtId="166" fontId="30" fillId="19" borderId="17" xfId="0" applyNumberFormat="1" applyFont="1" applyFill="1" applyBorder="1" applyAlignment="1" applyProtection="1">
      <alignment horizontal="left" vertical="center" wrapText="1"/>
    </xf>
    <xf numFmtId="166" fontId="33" fillId="19" borderId="11" xfId="0" applyNumberFormat="1" applyFont="1" applyFill="1" applyBorder="1" applyAlignment="1" applyProtection="1">
      <alignment horizontal="center" vertical="center"/>
    </xf>
    <xf numFmtId="9" fontId="33" fillId="19" borderId="16" xfId="26" applyNumberFormat="1" applyFont="1" applyFill="1" applyBorder="1" applyAlignment="1" applyProtection="1">
      <alignment horizontal="center" vertical="center"/>
    </xf>
    <xf numFmtId="9" fontId="33" fillId="19" borderId="37" xfId="26" applyNumberFormat="1" applyFont="1" applyFill="1" applyBorder="1" applyAlignment="1" applyProtection="1">
      <alignment horizontal="center" vertical="center"/>
    </xf>
    <xf numFmtId="10" fontId="38" fillId="19" borderId="39" xfId="26" applyNumberFormat="1" applyFont="1" applyFill="1" applyBorder="1" applyAlignment="1" applyProtection="1">
      <alignment horizontal="center" vertical="center"/>
    </xf>
    <xf numFmtId="166" fontId="33" fillId="19" borderId="32" xfId="0" applyNumberFormat="1" applyFont="1" applyFill="1" applyBorder="1" applyAlignment="1" applyProtection="1">
      <alignment horizontal="center" vertical="center"/>
    </xf>
    <xf numFmtId="9" fontId="33" fillId="19" borderId="33" xfId="26" applyNumberFormat="1" applyFont="1" applyFill="1" applyBorder="1" applyAlignment="1" applyProtection="1">
      <alignment horizontal="center" vertical="center"/>
    </xf>
    <xf numFmtId="0" fontId="33" fillId="19" borderId="29" xfId="0" applyFont="1" applyFill="1" applyBorder="1" applyAlignment="1" applyProtection="1">
      <alignment horizontal="center"/>
    </xf>
    <xf numFmtId="0" fontId="33" fillId="19" borderId="30" xfId="0" applyFont="1" applyFill="1" applyBorder="1" applyAlignment="1" applyProtection="1">
      <alignment horizontal="center"/>
    </xf>
    <xf numFmtId="41" fontId="33" fillId="19" borderId="30" xfId="0" applyNumberFormat="1" applyFont="1" applyFill="1" applyBorder="1" applyAlignment="1" applyProtection="1">
      <alignment horizontal="center"/>
    </xf>
    <xf numFmtId="9" fontId="33" fillId="19" borderId="31" xfId="0" applyNumberFormat="1" applyFont="1" applyFill="1" applyBorder="1" applyAlignment="1" applyProtection="1">
      <alignment horizontal="center" vertical="center"/>
    </xf>
    <xf numFmtId="0" fontId="38" fillId="19" borderId="30" xfId="0" applyFont="1" applyFill="1" applyBorder="1" applyAlignment="1" applyProtection="1">
      <alignment horizontal="right" vertical="center" wrapText="1"/>
    </xf>
    <xf numFmtId="41" fontId="38" fillId="19" borderId="10" xfId="0" applyNumberFormat="1" applyFont="1" applyFill="1" applyBorder="1" applyAlignment="1" applyProtection="1">
      <alignment vertical="center"/>
    </xf>
    <xf numFmtId="10" fontId="38" fillId="19" borderId="10" xfId="0" applyNumberFormat="1" applyFont="1" applyFill="1" applyBorder="1" applyAlignment="1" applyProtection="1">
      <alignment vertical="center"/>
    </xf>
    <xf numFmtId="0" fontId="33" fillId="19" borderId="10" xfId="0" applyFont="1" applyFill="1" applyBorder="1" applyAlignment="1" applyProtection="1">
      <alignment horizontal="center"/>
    </xf>
    <xf numFmtId="41" fontId="33" fillId="19" borderId="10" xfId="0" applyNumberFormat="1" applyFont="1" applyFill="1" applyBorder="1" applyAlignment="1" applyProtection="1">
      <alignment horizontal="center"/>
    </xf>
    <xf numFmtId="9" fontId="33" fillId="19" borderId="10" xfId="0" applyNumberFormat="1" applyFont="1" applyFill="1" applyBorder="1" applyAlignment="1" applyProtection="1">
      <alignment horizontal="center" vertical="center"/>
    </xf>
    <xf numFmtId="0" fontId="21" fillId="19" borderId="29" xfId="0" applyFont="1" applyFill="1" applyBorder="1" applyAlignment="1" applyProtection="1">
      <alignment horizontal="center" vertical="center"/>
    </xf>
    <xf numFmtId="10" fontId="38" fillId="19" borderId="10" xfId="26" applyNumberFormat="1" applyFont="1" applyFill="1" applyBorder="1" applyAlignment="1" applyProtection="1">
      <alignment horizontal="center" vertical="center"/>
    </xf>
    <xf numFmtId="166" fontId="30" fillId="19" borderId="32" xfId="0" applyNumberFormat="1" applyFont="1" applyFill="1" applyBorder="1" applyAlignment="1" applyProtection="1">
      <alignment horizontal="center" vertical="center"/>
    </xf>
    <xf numFmtId="9" fontId="30" fillId="19" borderId="33" xfId="26" applyNumberFormat="1" applyFont="1" applyFill="1" applyBorder="1" applyAlignment="1" applyProtection="1">
      <alignment horizontal="center" vertical="center"/>
    </xf>
    <xf numFmtId="166" fontId="30" fillId="19" borderId="11" xfId="0" applyNumberFormat="1" applyFont="1" applyFill="1" applyBorder="1" applyAlignment="1" applyProtection="1">
      <alignment horizontal="center" vertical="center"/>
    </xf>
    <xf numFmtId="9" fontId="30" fillId="19" borderId="16" xfId="26" applyNumberFormat="1" applyFont="1" applyFill="1" applyBorder="1" applyAlignment="1" applyProtection="1">
      <alignment horizontal="center" vertical="center"/>
    </xf>
    <xf numFmtId="10" fontId="35" fillId="19" borderId="35" xfId="26" applyNumberFormat="1" applyFont="1" applyFill="1" applyBorder="1" applyAlignment="1" applyProtection="1">
      <alignment horizontal="center" vertical="center"/>
    </xf>
    <xf numFmtId="0" fontId="27" fillId="19" borderId="29" xfId="0" applyFont="1" applyFill="1" applyBorder="1" applyAlignment="1" applyProtection="1">
      <alignment horizontal="center" vertical="center"/>
    </xf>
    <xf numFmtId="0" fontId="27" fillId="19" borderId="30" xfId="0" applyFont="1" applyFill="1" applyBorder="1" applyAlignment="1" applyProtection="1">
      <alignment horizontal="center" vertical="center"/>
    </xf>
    <xf numFmtId="41" fontId="27" fillId="19" borderId="30" xfId="0" applyNumberFormat="1" applyFont="1" applyFill="1" applyBorder="1" applyAlignment="1" applyProtection="1">
      <alignment horizontal="center" vertical="center"/>
    </xf>
    <xf numFmtId="9" fontId="27" fillId="19" borderId="31" xfId="0" applyNumberFormat="1" applyFont="1" applyFill="1" applyBorder="1" applyAlignment="1" applyProtection="1">
      <alignment horizontal="center" vertical="center"/>
    </xf>
    <xf numFmtId="0" fontId="32" fillId="19" borderId="29" xfId="0" applyFont="1" applyFill="1" applyBorder="1" applyAlignment="1" applyProtection="1">
      <alignment horizontal="center" vertical="center"/>
    </xf>
    <xf numFmtId="0" fontId="39" fillId="19" borderId="30" xfId="0" applyFont="1" applyFill="1" applyBorder="1" applyAlignment="1" applyProtection="1">
      <alignment horizontal="right" vertical="center" wrapText="1"/>
    </xf>
    <xf numFmtId="41" fontId="39" fillId="19" borderId="10" xfId="0" applyNumberFormat="1" applyFont="1" applyFill="1" applyBorder="1" applyAlignment="1" applyProtection="1">
      <alignment vertical="center"/>
    </xf>
    <xf numFmtId="10" fontId="39" fillId="19" borderId="10" xfId="0" applyNumberFormat="1" applyFont="1" applyFill="1" applyBorder="1" applyAlignment="1" applyProtection="1">
      <alignment vertical="center"/>
    </xf>
    <xf numFmtId="0" fontId="32" fillId="0" borderId="42" xfId="23" applyFont="1" applyFill="1" applyBorder="1" applyAlignment="1" applyProtection="1">
      <alignment horizontal="center" vertical="center"/>
    </xf>
    <xf numFmtId="0" fontId="28" fillId="0" borderId="17" xfId="0" applyFont="1" applyFill="1" applyBorder="1" applyAlignment="1" applyProtection="1">
      <alignment horizontal="left" vertical="center" wrapText="1"/>
    </xf>
    <xf numFmtId="3" fontId="27" fillId="0" borderId="17" xfId="0" applyNumberFormat="1" applyFont="1" applyFill="1" applyBorder="1" applyAlignment="1" applyProtection="1">
      <alignment vertical="center"/>
    </xf>
    <xf numFmtId="0" fontId="32" fillId="0" borderId="77" xfId="23" applyFont="1" applyFill="1" applyBorder="1" applyAlignment="1" applyProtection="1">
      <alignment horizontal="center" vertical="center"/>
    </xf>
    <xf numFmtId="0" fontId="28" fillId="0" borderId="78"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3" fillId="0" borderId="4" xfId="0" applyFont="1" applyFill="1" applyBorder="1" applyAlignment="1" applyProtection="1">
      <alignment vertical="center"/>
    </xf>
    <xf numFmtId="37" fontId="27" fillId="19" borderId="43" xfId="0" applyNumberFormat="1" applyFont="1" applyFill="1" applyBorder="1" applyAlignment="1" applyProtection="1">
      <alignment vertical="center"/>
    </xf>
    <xf numFmtId="37" fontId="27" fillId="19" borderId="43" xfId="0" applyNumberFormat="1" applyFont="1" applyFill="1" applyBorder="1" applyAlignment="1" applyProtection="1">
      <alignment horizontal="right" vertical="center" wrapText="1"/>
    </xf>
    <xf numFmtId="37" fontId="27" fillId="22" borderId="43" xfId="0" applyNumberFormat="1" applyFont="1" applyFill="1" applyBorder="1" applyAlignment="1" applyProtection="1">
      <alignment vertical="center"/>
    </xf>
    <xf numFmtId="37" fontId="0" fillId="0" borderId="43" xfId="0" applyNumberFormat="1" applyFont="1" applyFill="1" applyBorder="1" applyAlignment="1" applyProtection="1">
      <alignment vertical="center"/>
      <protection locked="0"/>
    </xf>
    <xf numFmtId="37" fontId="32" fillId="0" borderId="43" xfId="0" applyNumberFormat="1" applyFont="1" applyFill="1" applyBorder="1" applyAlignment="1" applyProtection="1">
      <alignment horizontal="right" vertical="center"/>
      <protection locked="0"/>
    </xf>
    <xf numFmtId="37" fontId="18" fillId="22" borderId="43" xfId="0" applyNumberFormat="1" applyFont="1" applyFill="1" applyBorder="1" applyAlignment="1" applyProtection="1">
      <alignment vertical="center"/>
    </xf>
    <xf numFmtId="37" fontId="28" fillId="22" borderId="43" xfId="0" applyNumberFormat="1" applyFont="1" applyFill="1" applyBorder="1" applyAlignment="1" applyProtection="1">
      <alignment vertical="center"/>
    </xf>
    <xf numFmtId="37" fontId="37" fillId="19" borderId="47" xfId="0" applyNumberFormat="1" applyFont="1" applyFill="1" applyBorder="1" applyAlignment="1" applyProtection="1">
      <alignment horizontal="right" vertical="center"/>
    </xf>
    <xf numFmtId="37" fontId="0" fillId="0" borderId="58" xfId="0" applyNumberFormat="1" applyFont="1" applyFill="1" applyBorder="1" applyAlignment="1" applyProtection="1">
      <alignment vertical="center"/>
      <protection locked="0"/>
    </xf>
    <xf numFmtId="3" fontId="24" fillId="14" borderId="17" xfId="0" applyNumberFormat="1" applyFont="1" applyFill="1" applyBorder="1" applyAlignment="1" applyProtection="1">
      <alignment horizontal="right" vertical="center"/>
    </xf>
    <xf numFmtId="3" fontId="0" fillId="0" borderId="21" xfId="0" applyNumberFormat="1" applyBorder="1"/>
    <xf numFmtId="3" fontId="20" fillId="0" borderId="17" xfId="0" applyNumberFormat="1" applyFont="1" applyFill="1" applyBorder="1" applyAlignment="1" applyProtection="1">
      <alignment horizontal="right" vertical="center"/>
      <protection locked="0"/>
    </xf>
    <xf numFmtId="3" fontId="20" fillId="17" borderId="17" xfId="0" applyNumberFormat="1" applyFont="1" applyFill="1" applyBorder="1" applyAlignment="1" applyProtection="1">
      <alignment horizontal="right" vertical="center"/>
    </xf>
    <xf numFmtId="3" fontId="0" fillId="18" borderId="21" xfId="0" applyNumberFormat="1" applyFill="1" applyBorder="1"/>
    <xf numFmtId="3" fontId="0" fillId="14" borderId="21" xfId="0" applyNumberFormat="1" applyFill="1" applyBorder="1"/>
    <xf numFmtId="3" fontId="24" fillId="14" borderId="22" xfId="0" applyNumberFormat="1" applyFont="1" applyFill="1" applyBorder="1" applyAlignment="1" applyProtection="1">
      <alignment horizontal="right" vertical="center"/>
    </xf>
    <xf numFmtId="3" fontId="33" fillId="19" borderId="17" xfId="0" applyNumberFormat="1" applyFont="1" applyFill="1" applyBorder="1" applyAlignment="1" applyProtection="1">
      <alignment horizontal="right" vertical="center"/>
    </xf>
    <xf numFmtId="3" fontId="33" fillId="19" borderId="22" xfId="0" applyNumberFormat="1" applyFont="1" applyFill="1" applyBorder="1" applyAlignment="1" applyProtection="1">
      <alignment horizontal="right" vertical="center"/>
    </xf>
    <xf numFmtId="3" fontId="33" fillId="15" borderId="22" xfId="0" applyNumberFormat="1" applyFont="1" applyFill="1" applyBorder="1" applyAlignment="1" applyProtection="1">
      <alignment horizontal="right" vertical="center"/>
    </xf>
    <xf numFmtId="3" fontId="24" fillId="17" borderId="17" xfId="0" applyNumberFormat="1" applyFont="1" applyFill="1" applyBorder="1" applyAlignment="1" applyProtection="1">
      <alignment horizontal="right" vertical="center"/>
    </xf>
    <xf numFmtId="3" fontId="18" fillId="0" borderId="21" xfId="0" applyNumberFormat="1" applyFont="1" applyBorder="1"/>
    <xf numFmtId="3" fontId="20" fillId="14" borderId="22" xfId="0" applyNumberFormat="1" applyFont="1" applyFill="1" applyBorder="1" applyAlignment="1" applyProtection="1">
      <alignment horizontal="right" vertical="center"/>
    </xf>
    <xf numFmtId="3" fontId="20" fillId="0" borderId="17" xfId="0" applyNumberFormat="1" applyFont="1" applyBorder="1" applyAlignment="1" applyProtection="1">
      <alignment horizontal="right" vertical="center"/>
      <protection locked="0"/>
    </xf>
    <xf numFmtId="3" fontId="20" fillId="0" borderId="22" xfId="0" applyNumberFormat="1" applyFont="1" applyBorder="1" applyAlignment="1" applyProtection="1">
      <alignment horizontal="right" vertical="center"/>
    </xf>
    <xf numFmtId="3" fontId="20" fillId="0" borderId="48" xfId="0" applyNumberFormat="1" applyFont="1" applyFill="1" applyBorder="1" applyAlignment="1" applyProtection="1">
      <alignment horizontal="right" vertical="center"/>
    </xf>
    <xf numFmtId="3" fontId="20" fillId="17" borderId="48" xfId="0" applyNumberFormat="1" applyFont="1" applyFill="1" applyBorder="1" applyAlignment="1" applyProtection="1">
      <alignment horizontal="right" vertical="center"/>
    </xf>
    <xf numFmtId="3" fontId="30" fillId="19" borderId="55" xfId="0" applyNumberFormat="1" applyFont="1" applyFill="1" applyBorder="1" applyAlignment="1" applyProtection="1">
      <alignment horizontal="center" vertical="center"/>
    </xf>
    <xf numFmtId="3" fontId="30" fillId="19" borderId="56" xfId="0" applyNumberFormat="1" applyFont="1" applyFill="1" applyBorder="1" applyAlignment="1" applyProtection="1">
      <alignment horizontal="center" vertical="center"/>
    </xf>
    <xf numFmtId="3" fontId="30" fillId="19" borderId="55" xfId="0" applyNumberFormat="1" applyFont="1" applyFill="1" applyBorder="1" applyAlignment="1" applyProtection="1">
      <alignment horizontal="right" vertical="center"/>
    </xf>
    <xf numFmtId="9" fontId="21" fillId="22" borderId="16" xfId="26" applyNumberFormat="1" applyFont="1" applyFill="1" applyBorder="1" applyAlignment="1" applyProtection="1">
      <alignment horizontal="center" vertical="center"/>
    </xf>
    <xf numFmtId="9" fontId="21" fillId="22" borderId="38" xfId="26" applyNumberFormat="1" applyFont="1" applyFill="1" applyBorder="1" applyAlignment="1" applyProtection="1">
      <alignment horizontal="center" vertical="center"/>
    </xf>
    <xf numFmtId="37" fontId="33" fillId="19" borderId="28" xfId="23" applyNumberFormat="1" applyFont="1" applyFill="1" applyBorder="1" applyAlignment="1" applyProtection="1">
      <alignment vertical="center"/>
    </xf>
    <xf numFmtId="37" fontId="21" fillId="13" borderId="8" xfId="23" applyNumberFormat="1" applyFont="1" applyFill="1" applyBorder="1" applyAlignment="1" applyProtection="1">
      <alignment vertical="center"/>
      <protection locked="0"/>
    </xf>
    <xf numFmtId="37" fontId="21" fillId="0" borderId="8" xfId="23" applyNumberFormat="1" applyFont="1" applyFill="1" applyBorder="1" applyAlignment="1" applyProtection="1">
      <alignment vertical="center"/>
      <protection locked="0"/>
    </xf>
    <xf numFmtId="37" fontId="33" fillId="19" borderId="8" xfId="23" applyNumberFormat="1" applyFont="1" applyFill="1" applyBorder="1" applyAlignment="1" applyProtection="1">
      <alignment vertical="center"/>
    </xf>
    <xf numFmtId="37" fontId="38" fillId="19" borderId="34" xfId="23" applyNumberFormat="1" applyFont="1" applyFill="1" applyBorder="1" applyProtection="1"/>
    <xf numFmtId="37" fontId="21" fillId="0" borderId="8" xfId="0" applyNumberFormat="1" applyFont="1" applyFill="1" applyBorder="1" applyAlignment="1" applyProtection="1">
      <alignment horizontal="right" vertical="center"/>
      <protection locked="0"/>
    </xf>
    <xf numFmtId="37" fontId="21" fillId="0" borderId="15" xfId="23" applyNumberFormat="1" applyFont="1" applyFill="1" applyBorder="1" applyAlignment="1" applyProtection="1">
      <alignment horizontal="right" vertical="center"/>
      <protection locked="0"/>
    </xf>
    <xf numFmtId="37" fontId="30" fillId="19" borderId="28" xfId="23" applyNumberFormat="1" applyFont="1" applyFill="1" applyBorder="1" applyAlignment="1" applyProtection="1">
      <alignment vertical="center"/>
    </xf>
    <xf numFmtId="37" fontId="22" fillId="13" borderId="8" xfId="23" applyNumberFormat="1" applyFont="1" applyFill="1" applyBorder="1" applyAlignment="1" applyProtection="1">
      <alignment vertical="center"/>
      <protection locked="0"/>
    </xf>
    <xf numFmtId="37" fontId="22" fillId="0" borderId="8" xfId="23" applyNumberFormat="1" applyFont="1" applyFill="1" applyBorder="1" applyAlignment="1" applyProtection="1">
      <alignment vertical="center"/>
      <protection locked="0"/>
    </xf>
    <xf numFmtId="37" fontId="30" fillId="19" borderId="8" xfId="23" applyNumberFormat="1" applyFont="1" applyFill="1" applyBorder="1" applyAlignment="1" applyProtection="1">
      <alignment vertical="center"/>
    </xf>
    <xf numFmtId="37" fontId="22" fillId="13" borderId="9" xfId="23" applyNumberFormat="1" applyFont="1" applyFill="1" applyBorder="1" applyAlignment="1" applyProtection="1">
      <alignment vertical="center"/>
      <protection locked="0"/>
    </xf>
    <xf numFmtId="37" fontId="30" fillId="19" borderId="8" xfId="23" applyNumberFormat="1" applyFont="1" applyFill="1" applyBorder="1" applyAlignment="1" applyProtection="1">
      <alignment vertical="center"/>
      <protection locked="0"/>
    </xf>
    <xf numFmtId="37" fontId="22" fillId="0" borderId="15" xfId="23" applyNumberFormat="1" applyFont="1" applyFill="1" applyBorder="1" applyAlignment="1" applyProtection="1">
      <alignment vertical="center"/>
      <protection locked="0"/>
    </xf>
    <xf numFmtId="37" fontId="35" fillId="19" borderId="34" xfId="23" applyNumberFormat="1" applyFont="1" applyFill="1" applyBorder="1" applyProtection="1"/>
    <xf numFmtId="37" fontId="22" fillId="0" borderId="8" xfId="0" applyNumberFormat="1" applyFont="1" applyFill="1" applyBorder="1" applyAlignment="1" applyProtection="1">
      <alignment horizontal="right" vertical="center"/>
      <protection locked="0"/>
    </xf>
    <xf numFmtId="37" fontId="22" fillId="13" borderId="8" xfId="23" applyNumberFormat="1" applyFont="1" applyFill="1" applyBorder="1" applyAlignment="1" applyProtection="1">
      <alignment horizontal="right" vertical="center"/>
      <protection locked="0"/>
    </xf>
    <xf numFmtId="0" fontId="32" fillId="14" borderId="42" xfId="23" applyFont="1" applyFill="1" applyBorder="1" applyAlignment="1" applyProtection="1">
      <alignment horizontal="center" vertical="center"/>
    </xf>
    <xf numFmtId="0" fontId="27" fillId="14" borderId="17" xfId="0" applyFont="1" applyFill="1" applyBorder="1" applyAlignment="1" applyProtection="1">
      <alignment horizontal="left" vertical="center" wrapText="1"/>
    </xf>
    <xf numFmtId="37" fontId="27" fillId="14" borderId="43" xfId="0" applyNumberFormat="1" applyFont="1" applyFill="1" applyBorder="1" applyAlignment="1" applyProtection="1">
      <alignment vertical="center"/>
    </xf>
    <xf numFmtId="37" fontId="27" fillId="14" borderId="43" xfId="0" applyNumberFormat="1" applyFont="1" applyFill="1" applyBorder="1" applyAlignment="1" applyProtection="1">
      <alignment vertical="center"/>
      <protection locked="0"/>
    </xf>
    <xf numFmtId="3" fontId="27" fillId="14" borderId="17" xfId="0" applyNumberFormat="1" applyFont="1" applyFill="1" applyBorder="1" applyAlignment="1" applyProtection="1">
      <alignment vertical="center"/>
    </xf>
    <xf numFmtId="0" fontId="28" fillId="14" borderId="17" xfId="0" applyFont="1" applyFill="1" applyBorder="1" applyAlignment="1" applyProtection="1">
      <alignment horizontal="left" vertical="center" wrapText="1"/>
    </xf>
    <xf numFmtId="37" fontId="18" fillId="14" borderId="43" xfId="0" applyNumberFormat="1" applyFont="1" applyFill="1" applyBorder="1" applyAlignment="1" applyProtection="1">
      <alignment vertical="center"/>
      <protection locked="0"/>
    </xf>
    <xf numFmtId="37" fontId="27" fillId="14" borderId="43" xfId="0" applyNumberFormat="1" applyFont="1" applyFill="1" applyBorder="1" applyAlignment="1" applyProtection="1">
      <alignment horizontal="right" vertical="center"/>
      <protection locked="0"/>
    </xf>
    <xf numFmtId="0" fontId="32" fillId="14" borderId="61" xfId="23" applyFont="1" applyFill="1" applyBorder="1" applyAlignment="1" applyProtection="1">
      <alignment horizontal="center" vertical="center"/>
    </xf>
    <xf numFmtId="0" fontId="27" fillId="14" borderId="62" xfId="0" applyFont="1" applyFill="1" applyBorder="1" applyAlignment="1" applyProtection="1">
      <alignment horizontal="left" vertical="center" wrapText="1"/>
    </xf>
    <xf numFmtId="37" fontId="27" fillId="14" borderId="47" xfId="0" applyNumberFormat="1" applyFont="1" applyFill="1" applyBorder="1" applyAlignment="1" applyProtection="1">
      <alignment vertical="center"/>
    </xf>
    <xf numFmtId="0" fontId="28" fillId="14" borderId="17" xfId="0" applyFont="1" applyFill="1" applyBorder="1" applyAlignment="1" applyProtection="1">
      <alignment vertical="center" wrapText="1"/>
    </xf>
    <xf numFmtId="3" fontId="18" fillId="14" borderId="17" xfId="0" applyNumberFormat="1" applyFont="1" applyFill="1" applyBorder="1" applyAlignment="1" applyProtection="1">
      <alignment vertical="center" wrapText="1"/>
    </xf>
    <xf numFmtId="37" fontId="28" fillId="14" borderId="43" xfId="0" applyNumberFormat="1" applyFont="1" applyFill="1" applyBorder="1" applyAlignment="1" applyProtection="1">
      <alignment vertical="center"/>
      <protection locked="0"/>
    </xf>
    <xf numFmtId="0" fontId="21" fillId="0" borderId="25" xfId="0" applyFont="1" applyFill="1" applyBorder="1" applyAlignment="1" applyProtection="1">
      <alignment horizontal="left" vertical="center" wrapText="1"/>
    </xf>
    <xf numFmtId="0" fontId="21" fillId="0" borderId="26"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0" fillId="0" borderId="6" xfId="0" applyFont="1" applyFill="1" applyBorder="1" applyProtection="1"/>
    <xf numFmtId="37" fontId="33" fillId="19" borderId="33" xfId="23" applyNumberFormat="1" applyFont="1" applyFill="1" applyBorder="1" applyAlignment="1" applyProtection="1">
      <alignment vertical="center"/>
    </xf>
    <xf numFmtId="37" fontId="21" fillId="13" borderId="16" xfId="23" applyNumberFormat="1" applyFont="1" applyFill="1" applyBorder="1" applyAlignment="1" applyProtection="1">
      <alignment vertical="center"/>
      <protection locked="0"/>
    </xf>
    <xf numFmtId="37" fontId="21" fillId="0" borderId="16" xfId="23" applyNumberFormat="1" applyFont="1" applyFill="1" applyBorder="1" applyAlignment="1" applyProtection="1">
      <alignment vertical="center"/>
      <protection locked="0"/>
    </xf>
    <xf numFmtId="37" fontId="33" fillId="19" borderId="16" xfId="23" applyNumberFormat="1" applyFont="1" applyFill="1" applyBorder="1" applyAlignment="1" applyProtection="1">
      <alignment vertical="center"/>
    </xf>
    <xf numFmtId="37" fontId="21" fillId="0" borderId="16" xfId="0" applyNumberFormat="1" applyFont="1" applyFill="1" applyBorder="1" applyAlignment="1" applyProtection="1">
      <alignment horizontal="right" vertical="center"/>
      <protection locked="0"/>
    </xf>
    <xf numFmtId="37" fontId="21" fillId="0" borderId="36" xfId="23" applyNumberFormat="1" applyFont="1" applyFill="1" applyBorder="1" applyAlignment="1" applyProtection="1">
      <alignment horizontal="right" vertical="center"/>
      <protection locked="0"/>
    </xf>
    <xf numFmtId="37" fontId="38" fillId="19" borderId="35" xfId="23" applyNumberFormat="1" applyFont="1" applyFill="1" applyBorder="1" applyProtection="1"/>
    <xf numFmtId="0" fontId="33" fillId="13" borderId="5" xfId="23" applyFont="1" applyFill="1" applyBorder="1" applyAlignment="1" applyProtection="1">
      <alignment vertical="center"/>
    </xf>
    <xf numFmtId="0" fontId="33" fillId="13" borderId="0" xfId="23" applyFont="1" applyFill="1" applyBorder="1" applyAlignment="1" applyProtection="1">
      <alignment vertical="center"/>
    </xf>
    <xf numFmtId="0" fontId="33" fillId="13" borderId="6" xfId="23" applyFont="1" applyFill="1" applyBorder="1" applyAlignment="1" applyProtection="1">
      <alignment vertical="center"/>
    </xf>
    <xf numFmtId="37" fontId="33" fillId="19" borderId="84" xfId="23" applyNumberFormat="1" applyFont="1" applyFill="1" applyBorder="1" applyAlignment="1" applyProtection="1">
      <alignment vertical="center"/>
    </xf>
    <xf numFmtId="37" fontId="21" fillId="13" borderId="25" xfId="23" applyNumberFormat="1" applyFont="1" applyFill="1" applyBorder="1" applyAlignment="1" applyProtection="1">
      <alignment vertical="center"/>
      <protection locked="0"/>
    </xf>
    <xf numFmtId="37" fontId="21" fillId="0" borderId="25" xfId="23" applyNumberFormat="1" applyFont="1" applyFill="1" applyBorder="1" applyAlignment="1" applyProtection="1">
      <alignment vertical="center"/>
      <protection locked="0"/>
    </xf>
    <xf numFmtId="37" fontId="33" fillId="19" borderId="25" xfId="23" applyNumberFormat="1" applyFont="1" applyFill="1" applyBorder="1" applyAlignment="1" applyProtection="1">
      <alignment vertical="center"/>
    </xf>
    <xf numFmtId="37" fontId="21" fillId="0" borderId="25" xfId="0" applyNumberFormat="1" applyFont="1" applyFill="1" applyBorder="1" applyAlignment="1" applyProtection="1">
      <alignment horizontal="right" vertical="center"/>
      <protection locked="0"/>
    </xf>
    <xf numFmtId="37" fontId="21" fillId="0" borderId="85" xfId="23" applyNumberFormat="1" applyFont="1" applyFill="1" applyBorder="1" applyAlignment="1" applyProtection="1">
      <alignment horizontal="right" vertical="center"/>
      <protection locked="0"/>
    </xf>
    <xf numFmtId="37" fontId="38" fillId="19" borderId="86" xfId="23" applyNumberFormat="1" applyFont="1" applyFill="1" applyBorder="1" applyProtection="1"/>
    <xf numFmtId="37" fontId="33" fillId="19" borderId="32" xfId="23" applyNumberFormat="1" applyFont="1" applyFill="1" applyBorder="1" applyAlignment="1" applyProtection="1">
      <alignment vertical="center"/>
    </xf>
    <xf numFmtId="37" fontId="21" fillId="14" borderId="11" xfId="23" applyNumberFormat="1" applyFont="1" applyFill="1" applyBorder="1" applyAlignment="1" applyProtection="1">
      <alignment vertical="center"/>
    </xf>
    <xf numFmtId="37" fontId="33" fillId="19" borderId="11" xfId="23" applyNumberFormat="1" applyFont="1" applyFill="1" applyBorder="1" applyAlignment="1" applyProtection="1">
      <alignment vertical="center"/>
    </xf>
    <xf numFmtId="37" fontId="21" fillId="22" borderId="11" xfId="23" applyNumberFormat="1" applyFont="1" applyFill="1" applyBorder="1" applyAlignment="1" applyProtection="1">
      <alignment vertical="center"/>
    </xf>
    <xf numFmtId="37" fontId="21" fillId="14" borderId="14" xfId="23" applyNumberFormat="1" applyFont="1" applyFill="1" applyBorder="1" applyAlignment="1" applyProtection="1">
      <alignment horizontal="right" vertical="center"/>
    </xf>
    <xf numFmtId="37" fontId="21" fillId="22" borderId="14" xfId="23" applyNumberFormat="1" applyFont="1" applyFill="1" applyBorder="1" applyAlignment="1" applyProtection="1">
      <alignment horizontal="left" vertical="center"/>
    </xf>
    <xf numFmtId="37" fontId="38" fillId="19" borderId="60" xfId="23" applyNumberFormat="1" applyFont="1" applyFill="1" applyBorder="1" applyProtection="1"/>
    <xf numFmtId="0" fontId="30" fillId="13" borderId="5" xfId="23" applyFont="1" applyFill="1" applyBorder="1" applyAlignment="1" applyProtection="1">
      <alignment vertical="center"/>
    </xf>
    <xf numFmtId="0" fontId="30" fillId="13" borderId="0" xfId="23" applyFont="1" applyFill="1" applyBorder="1" applyAlignment="1" applyProtection="1">
      <alignment vertical="center"/>
    </xf>
    <xf numFmtId="0" fontId="30" fillId="13" borderId="6" xfId="23" applyFont="1" applyFill="1" applyBorder="1" applyAlignment="1" applyProtection="1">
      <alignment vertical="center"/>
    </xf>
    <xf numFmtId="37" fontId="30" fillId="19" borderId="32" xfId="23" applyNumberFormat="1" applyFont="1" applyFill="1" applyBorder="1" applyAlignment="1" applyProtection="1">
      <alignment vertical="center"/>
    </xf>
    <xf numFmtId="37" fontId="22" fillId="14" borderId="11" xfId="23" applyNumberFormat="1" applyFont="1" applyFill="1" applyBorder="1" applyAlignment="1" applyProtection="1">
      <alignment vertical="center"/>
    </xf>
    <xf numFmtId="37" fontId="30" fillId="19" borderId="11" xfId="23" applyNumberFormat="1" applyFont="1" applyFill="1" applyBorder="1" applyAlignment="1" applyProtection="1">
      <alignment vertical="center"/>
    </xf>
    <xf numFmtId="37" fontId="35" fillId="19" borderId="60" xfId="23" applyNumberFormat="1" applyFont="1" applyFill="1" applyBorder="1" applyProtection="1"/>
    <xf numFmtId="0" fontId="19" fillId="0" borderId="0" xfId="0" applyFont="1" applyFill="1" applyBorder="1" applyProtection="1"/>
    <xf numFmtId="0" fontId="19" fillId="0" borderId="6" xfId="0" applyFont="1" applyFill="1" applyBorder="1" applyProtection="1"/>
    <xf numFmtId="0" fontId="41" fillId="0" borderId="17" xfId="0" applyFont="1" applyFill="1" applyBorder="1" applyAlignment="1" applyProtection="1">
      <alignment vertical="center" wrapText="1"/>
    </xf>
    <xf numFmtId="41" fontId="24" fillId="16" borderId="0" xfId="0" applyNumberFormat="1" applyFont="1" applyFill="1" applyAlignment="1" applyProtection="1">
      <alignment horizontal="right" vertical="center"/>
      <protection locked="0"/>
    </xf>
    <xf numFmtId="166" fontId="37" fillId="19" borderId="61" xfId="0" applyNumberFormat="1" applyFont="1" applyFill="1" applyBorder="1" applyAlignment="1" applyProtection="1">
      <alignment horizontal="right" vertical="center"/>
    </xf>
    <xf numFmtId="166" fontId="37" fillId="19" borderId="62" xfId="0" applyNumberFormat="1" applyFont="1" applyFill="1" applyBorder="1" applyAlignment="1" applyProtection="1">
      <alignment horizontal="right" vertical="center"/>
    </xf>
    <xf numFmtId="166" fontId="26" fillId="0" borderId="67" xfId="0" applyNumberFormat="1" applyFont="1" applyBorder="1" applyAlignment="1" applyProtection="1">
      <alignment horizontal="center" vertical="center" wrapText="1"/>
    </xf>
    <xf numFmtId="166" fontId="26" fillId="0" borderId="68" xfId="0" applyNumberFormat="1" applyFont="1" applyBorder="1" applyAlignment="1" applyProtection="1">
      <alignment horizontal="center" vertical="center"/>
    </xf>
    <xf numFmtId="166" fontId="25" fillId="0" borderId="2" xfId="0" applyNumberFormat="1" applyFont="1" applyBorder="1" applyAlignment="1" applyProtection="1">
      <alignment horizontal="left" vertical="top"/>
      <protection locked="0"/>
    </xf>
    <xf numFmtId="166" fontId="25" fillId="0" borderId="1" xfId="0" applyNumberFormat="1" applyFont="1" applyBorder="1" applyAlignment="1" applyProtection="1">
      <alignment horizontal="left" vertical="top"/>
      <protection locked="0"/>
    </xf>
    <xf numFmtId="166" fontId="25" fillId="0" borderId="3" xfId="0" applyNumberFormat="1" applyFont="1" applyBorder="1" applyAlignment="1" applyProtection="1">
      <alignment horizontal="left" vertical="top"/>
      <protection locked="0"/>
    </xf>
    <xf numFmtId="0" fontId="27" fillId="19" borderId="63" xfId="0" applyFont="1" applyFill="1" applyBorder="1" applyAlignment="1" applyProtection="1">
      <alignment horizontal="center" vertical="center" wrapText="1"/>
    </xf>
    <xf numFmtId="0" fontId="27" fillId="19" borderId="44" xfId="0" applyFont="1" applyFill="1" applyBorder="1" applyAlignment="1" applyProtection="1">
      <alignment horizontal="center" vertical="center" wrapText="1"/>
    </xf>
    <xf numFmtId="0" fontId="27" fillId="19" borderId="64" xfId="0" applyFont="1" applyFill="1" applyBorder="1" applyAlignment="1" applyProtection="1">
      <alignment horizontal="center" vertical="center" wrapText="1"/>
    </xf>
    <xf numFmtId="0" fontId="27" fillId="19" borderId="65" xfId="0" applyFont="1" applyFill="1" applyBorder="1" applyAlignment="1" applyProtection="1">
      <alignment horizontal="center" vertical="center" wrapText="1"/>
    </xf>
    <xf numFmtId="164" fontId="27" fillId="19" borderId="66" xfId="0" applyNumberFormat="1" applyFont="1" applyFill="1" applyBorder="1" applyAlignment="1" applyProtection="1">
      <alignment horizontal="center" vertical="center" wrapText="1"/>
    </xf>
    <xf numFmtId="164" fontId="27" fillId="19" borderId="46" xfId="0" applyNumberFormat="1" applyFont="1" applyFill="1" applyBorder="1" applyAlignment="1" applyProtection="1">
      <alignment horizontal="center" vertical="center" wrapText="1"/>
    </xf>
    <xf numFmtId="0" fontId="34" fillId="0" borderId="71" xfId="0" applyFont="1" applyFill="1" applyBorder="1" applyAlignment="1">
      <alignment horizontal="center" vertical="top" wrapText="1"/>
    </xf>
    <xf numFmtId="0" fontId="34" fillId="0" borderId="24" xfId="0" applyFont="1" applyFill="1" applyBorder="1" applyAlignment="1">
      <alignment horizontal="center" vertical="top"/>
    </xf>
    <xf numFmtId="0" fontId="34" fillId="0" borderId="72" xfId="0" applyFont="1" applyFill="1" applyBorder="1" applyAlignment="1">
      <alignment horizontal="center" vertical="top"/>
    </xf>
    <xf numFmtId="0" fontId="25" fillId="0" borderId="2" xfId="0" applyFont="1" applyFill="1" applyBorder="1" applyAlignment="1" applyProtection="1">
      <alignment horizontal="left"/>
    </xf>
    <xf numFmtId="0" fontId="25" fillId="0" borderId="1" xfId="0" applyFont="1" applyFill="1" applyBorder="1" applyAlignment="1" applyProtection="1">
      <alignment horizontal="left"/>
    </xf>
    <xf numFmtId="0" fontId="25" fillId="0" borderId="3" xfId="0" applyFont="1" applyFill="1" applyBorder="1" applyAlignment="1" applyProtection="1">
      <alignment horizontal="left"/>
    </xf>
    <xf numFmtId="41" fontId="30" fillId="19" borderId="73" xfId="0" applyNumberFormat="1" applyFont="1" applyFill="1" applyBorder="1" applyAlignment="1">
      <alignment horizontal="center" vertical="center" wrapText="1"/>
    </xf>
    <xf numFmtId="0" fontId="30" fillId="19" borderId="74" xfId="0" applyFont="1" applyFill="1" applyBorder="1" applyAlignment="1">
      <alignment horizontal="center" vertical="center" wrapText="1"/>
    </xf>
    <xf numFmtId="0" fontId="30" fillId="19" borderId="75" xfId="0" applyFont="1" applyFill="1" applyBorder="1" applyAlignment="1">
      <alignment horizontal="center" vertical="center" wrapText="1"/>
    </xf>
    <xf numFmtId="0" fontId="30" fillId="19" borderId="69" xfId="0" applyFont="1" applyFill="1" applyBorder="1" applyAlignment="1">
      <alignment horizontal="center" vertical="center" wrapText="1"/>
    </xf>
    <xf numFmtId="0" fontId="30" fillId="19" borderId="70" xfId="0" applyFont="1" applyFill="1" applyBorder="1" applyAlignment="1">
      <alignment horizontal="center" vertical="center" wrapText="1"/>
    </xf>
    <xf numFmtId="41" fontId="30" fillId="19" borderId="79" xfId="0" applyNumberFormat="1" applyFont="1" applyFill="1" applyBorder="1" applyAlignment="1">
      <alignment horizontal="center" vertical="center"/>
    </xf>
    <xf numFmtId="41" fontId="30" fillId="19" borderId="4" xfId="0" applyNumberFormat="1" applyFont="1" applyFill="1" applyBorder="1" applyAlignment="1">
      <alignment horizontal="center" vertical="center"/>
    </xf>
    <xf numFmtId="41" fontId="30" fillId="19" borderId="80" xfId="0" applyNumberFormat="1" applyFont="1" applyFill="1" applyBorder="1" applyAlignment="1">
      <alignment horizontal="center" vertical="center"/>
    </xf>
    <xf numFmtId="41" fontId="30" fillId="19" borderId="81" xfId="0" applyNumberFormat="1" applyFont="1" applyFill="1" applyBorder="1" applyAlignment="1">
      <alignment horizontal="center" vertical="center" wrapText="1"/>
    </xf>
    <xf numFmtId="41" fontId="30" fillId="19" borderId="82" xfId="0" applyNumberFormat="1" applyFont="1" applyFill="1" applyBorder="1" applyAlignment="1">
      <alignment horizontal="center" vertical="center" wrapText="1"/>
    </xf>
    <xf numFmtId="41" fontId="30" fillId="19" borderId="83" xfId="0" applyNumberFormat="1" applyFont="1" applyFill="1" applyBorder="1" applyAlignment="1">
      <alignment horizontal="center" vertical="center" wrapText="1"/>
    </xf>
    <xf numFmtId="0" fontId="34" fillId="0" borderId="5" xfId="0" applyFont="1" applyFill="1" applyBorder="1" applyAlignment="1" applyProtection="1">
      <alignment horizontal="center" vertical="top" wrapText="1"/>
    </xf>
    <xf numFmtId="0" fontId="34" fillId="0" borderId="0" xfId="0" applyFont="1" applyFill="1" applyBorder="1" applyAlignment="1" applyProtection="1">
      <alignment horizontal="center" vertical="top" wrapText="1"/>
    </xf>
    <xf numFmtId="0" fontId="25" fillId="0" borderId="5"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3" fontId="33" fillId="19" borderId="7" xfId="23" applyNumberFormat="1" applyFont="1" applyFill="1" applyBorder="1" applyAlignment="1" applyProtection="1">
      <alignment horizontal="center" vertical="center" wrapText="1"/>
    </xf>
    <xf numFmtId="3" fontId="33" fillId="19" borderId="2" xfId="23" applyNumberFormat="1" applyFont="1" applyFill="1" applyBorder="1" applyAlignment="1" applyProtection="1">
      <alignment horizontal="center" vertical="center" wrapText="1"/>
    </xf>
    <xf numFmtId="1" fontId="33" fillId="19" borderId="7" xfId="23" applyNumberFormat="1" applyFont="1" applyFill="1" applyBorder="1" applyAlignment="1" applyProtection="1">
      <alignment horizontal="center" vertical="center" wrapText="1"/>
    </xf>
    <xf numFmtId="0" fontId="33" fillId="19" borderId="7" xfId="23" applyFont="1" applyFill="1" applyBorder="1" applyAlignment="1" applyProtection="1">
      <alignment horizontal="center" vertical="center"/>
    </xf>
    <xf numFmtId="0" fontId="21" fillId="0" borderId="8" xfId="0" applyFont="1" applyFill="1" applyBorder="1" applyAlignment="1" applyProtection="1">
      <alignment horizontal="left" vertical="center" wrapText="1"/>
    </xf>
    <xf numFmtId="0" fontId="24" fillId="0" borderId="30" xfId="0" applyFont="1" applyFill="1" applyBorder="1" applyAlignment="1" applyProtection="1">
      <alignment horizontal="center" wrapText="1"/>
    </xf>
    <xf numFmtId="0" fontId="24" fillId="0" borderId="59" xfId="0" applyFont="1" applyFill="1" applyBorder="1" applyAlignment="1" applyProtection="1">
      <alignment horizontal="center" wrapText="1"/>
    </xf>
    <xf numFmtId="0" fontId="34" fillId="0" borderId="0" xfId="0" applyFont="1" applyFill="1" applyAlignment="1" applyProtection="1">
      <alignment horizontal="left" vertical="top" wrapText="1"/>
    </xf>
    <xf numFmtId="0" fontId="33" fillId="19" borderId="8" xfId="0" applyFont="1" applyFill="1" applyBorder="1" applyAlignment="1" applyProtection="1">
      <alignment horizontal="left" vertical="center" wrapText="1"/>
    </xf>
    <xf numFmtId="0" fontId="38" fillId="19" borderId="60" xfId="23" applyFont="1" applyFill="1" applyBorder="1" applyAlignment="1" applyProtection="1">
      <alignment horizontal="right"/>
    </xf>
    <xf numFmtId="0" fontId="38" fillId="19" borderId="34" xfId="23" applyFont="1" applyFill="1" applyBorder="1" applyAlignment="1" applyProtection="1">
      <alignment horizontal="right"/>
    </xf>
    <xf numFmtId="0" fontId="33" fillId="19" borderId="28"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1" fillId="0" borderId="26" xfId="0" applyFont="1" applyFill="1" applyBorder="1" applyAlignment="1" applyProtection="1">
      <alignment horizontal="left" vertical="center" wrapText="1"/>
    </xf>
    <xf numFmtId="0" fontId="21" fillId="0" borderId="27" xfId="0" applyFont="1" applyFill="1" applyBorder="1" applyAlignment="1" applyProtection="1">
      <alignment horizontal="left" vertical="center" wrapText="1"/>
    </xf>
    <xf numFmtId="0" fontId="21" fillId="0" borderId="25" xfId="23" applyFont="1" applyFill="1" applyBorder="1" applyAlignment="1" applyProtection="1">
      <alignment horizontal="left" vertical="center"/>
    </xf>
    <xf numFmtId="0" fontId="21" fillId="0" borderId="26" xfId="23" applyFont="1" applyFill="1" applyBorder="1" applyAlignment="1" applyProtection="1">
      <alignment horizontal="left" vertical="center"/>
    </xf>
    <xf numFmtId="0" fontId="21" fillId="0" borderId="27" xfId="23" applyFont="1" applyFill="1" applyBorder="1" applyAlignment="1" applyProtection="1">
      <alignment horizontal="left" vertical="center"/>
    </xf>
    <xf numFmtId="0" fontId="21" fillId="0" borderId="25" xfId="23" applyFont="1" applyFill="1" applyBorder="1" applyAlignment="1" applyProtection="1">
      <alignment horizontal="left" vertical="center" wrapText="1"/>
    </xf>
    <xf numFmtId="0" fontId="21" fillId="0" borderId="8" xfId="23" applyFont="1" applyFill="1" applyBorder="1" applyAlignment="1" applyProtection="1">
      <alignment horizontal="left" vertical="center"/>
    </xf>
    <xf numFmtId="0" fontId="21" fillId="0" borderId="8" xfId="23" applyFont="1" applyFill="1" applyBorder="1" applyAlignment="1" applyProtection="1">
      <alignment horizontal="left" vertical="center" wrapText="1"/>
    </xf>
    <xf numFmtId="3" fontId="30" fillId="19" borderId="7" xfId="23" applyNumberFormat="1" applyFont="1" applyFill="1" applyBorder="1" applyAlignment="1" applyProtection="1">
      <alignment horizontal="center" vertical="center" wrapText="1"/>
    </xf>
    <xf numFmtId="0" fontId="22" fillId="0" borderId="8" xfId="0" applyFont="1" applyFill="1" applyBorder="1" applyAlignment="1" applyProtection="1">
      <alignment horizontal="left" vertical="center" wrapText="1"/>
    </xf>
    <xf numFmtId="0" fontId="23" fillId="0" borderId="59" xfId="0" applyFont="1" applyFill="1" applyBorder="1" applyAlignment="1" applyProtection="1">
      <alignment horizontal="center" vertical="center"/>
    </xf>
    <xf numFmtId="0" fontId="22" fillId="0" borderId="8" xfId="23" applyFont="1" applyFill="1" applyBorder="1" applyAlignment="1" applyProtection="1">
      <alignment horizontal="left" vertical="center"/>
    </xf>
    <xf numFmtId="0" fontId="22" fillId="0" borderId="25" xfId="23" applyFont="1" applyFill="1" applyBorder="1" applyAlignment="1" applyProtection="1">
      <alignment horizontal="left" vertical="center"/>
    </xf>
    <xf numFmtId="0" fontId="22" fillId="0" borderId="26" xfId="23" applyFont="1" applyFill="1" applyBorder="1" applyAlignment="1" applyProtection="1">
      <alignment horizontal="left" vertical="center"/>
    </xf>
    <xf numFmtId="0" fontId="22" fillId="0" borderId="27" xfId="23" applyFont="1" applyFill="1" applyBorder="1" applyAlignment="1" applyProtection="1">
      <alignment horizontal="left" vertical="center"/>
    </xf>
    <xf numFmtId="0" fontId="30" fillId="19" borderId="8"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wrapText="1"/>
    </xf>
    <xf numFmtId="0" fontId="35" fillId="19" borderId="60" xfId="23" applyFont="1" applyFill="1" applyBorder="1" applyAlignment="1" applyProtection="1">
      <alignment horizontal="right"/>
    </xf>
    <xf numFmtId="0" fontId="35" fillId="19" borderId="34" xfId="23" applyFont="1" applyFill="1" applyBorder="1" applyAlignment="1" applyProtection="1">
      <alignment horizontal="right"/>
    </xf>
    <xf numFmtId="0" fontId="22" fillId="0" borderId="25"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22" fillId="0" borderId="27" xfId="0" applyFont="1" applyFill="1" applyBorder="1" applyAlignment="1" applyProtection="1">
      <alignment horizontal="left" vertical="center" wrapText="1"/>
    </xf>
    <xf numFmtId="0" fontId="22" fillId="14" borderId="1" xfId="0" applyFont="1" applyFill="1" applyBorder="1" applyAlignment="1">
      <alignment horizontal="left" vertical="center" wrapText="1"/>
    </xf>
    <xf numFmtId="0" fontId="22" fillId="14" borderId="3" xfId="0" applyFont="1" applyFill="1" applyBorder="1" applyAlignment="1">
      <alignment horizontal="left" vertical="center" wrapText="1"/>
    </xf>
    <xf numFmtId="0" fontId="22" fillId="0" borderId="9" xfId="0" applyFont="1" applyFill="1" applyBorder="1" applyAlignment="1" applyProtection="1">
      <alignment horizontal="left" vertical="center" wrapText="1"/>
    </xf>
    <xf numFmtId="1" fontId="30" fillId="19" borderId="7" xfId="23" applyNumberFormat="1" applyFont="1" applyFill="1" applyBorder="1" applyAlignment="1" applyProtection="1">
      <alignment horizontal="center" vertical="center" wrapText="1"/>
    </xf>
    <xf numFmtId="0" fontId="30" fillId="19" borderId="28" xfId="0" applyFont="1" applyFill="1" applyBorder="1" applyAlignment="1" applyProtection="1">
      <alignment horizontal="left" vertical="center" wrapText="1"/>
    </xf>
    <xf numFmtId="3" fontId="30" fillId="19" borderId="2" xfId="23" applyNumberFormat="1" applyFont="1" applyFill="1" applyBorder="1" applyAlignment="1" applyProtection="1">
      <alignment horizontal="center" vertical="center" wrapText="1"/>
    </xf>
    <xf numFmtId="0" fontId="30" fillId="19" borderId="7" xfId="23" applyFont="1" applyFill="1" applyBorder="1" applyAlignment="1" applyProtection="1">
      <alignment horizontal="center" vertical="center"/>
    </xf>
  </cellXfs>
  <cellStyles count="29">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Normal" xfId="0" builtinId="0"/>
    <cellStyle name="Normal 2" xfId="23"/>
    <cellStyle name="Normal 3" xfId="24"/>
    <cellStyle name="Normal 4" xfId="25"/>
    <cellStyle name="Porcentaje" xfId="26" builtinId="5"/>
    <cellStyle name="Porcentual 2" xfId="27"/>
    <cellStyle name="Título de hoja" xfId="28"/>
  </cellStyles>
  <dxfs count="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colors>
    <mruColors>
      <color rgb="FFFFF2D4"/>
      <color rgb="FFFFE6CB"/>
      <color rgb="FFFF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0-B4BD-4C7A-94D7-F55A22D85AC2}"/>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B4BD-4C7A-94D7-F55A22D85AC2}"/>
              </c:ext>
            </c:extLst>
          </c:dPt>
          <c:val>
            <c:numRef>
              <c:f>'PROYECCIONES INGRESOS'!$C$75:$C$77</c:f>
              <c:numCache>
                <c:formatCode>#,##0</c:formatCode>
                <c:ptCount val="3"/>
                <c:pt idx="0">
                  <c:v>19141960.640000001</c:v>
                </c:pt>
                <c:pt idx="1">
                  <c:v>44641357.82</c:v>
                </c:pt>
                <c:pt idx="2">
                  <c:v>0</c:v>
                </c:pt>
              </c:numCache>
            </c:numRef>
          </c:val>
          <c:extLst xmlns:c16r2="http://schemas.microsoft.com/office/drawing/2015/06/chart">
            <c:ext xmlns:c16="http://schemas.microsoft.com/office/drawing/2014/chart" uri="{C3380CC4-5D6E-409C-BE32-E72D297353CC}">
              <c16:uniqueId val="{00000002-B4BD-4C7A-94D7-F55A22D85AC2}"/>
            </c:ext>
          </c:extLst>
        </c:ser>
        <c:dLbls>
          <c:showLegendKey val="0"/>
          <c:showVal val="0"/>
          <c:showCatName val="0"/>
          <c:showSerName val="0"/>
          <c:showPercent val="0"/>
          <c:showBubbleSize val="0"/>
        </c:dLbls>
        <c:gapWidth val="18"/>
        <c:overlap val="90"/>
        <c:axId val="118603264"/>
        <c:axId val="124538240"/>
      </c:barChart>
      <c:catAx>
        <c:axId val="11860326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24538240"/>
        <c:crosses val="autoZero"/>
        <c:auto val="1"/>
        <c:lblAlgn val="ctr"/>
        <c:lblOffset val="100"/>
        <c:noMultiLvlLbl val="0"/>
      </c:catAx>
      <c:valAx>
        <c:axId val="124538240"/>
        <c:scaling>
          <c:orientation val="minMax"/>
        </c:scaling>
        <c:delete val="1"/>
        <c:axPos val="l"/>
        <c:majorGridlines/>
        <c:numFmt formatCode="#,##0" sourceLinked="1"/>
        <c:majorTickMark val="out"/>
        <c:minorTickMark val="none"/>
        <c:tickLblPos val="none"/>
        <c:crossAx val="11860326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0"/>
      <c:hPercent val="289"/>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0-0B64-4C63-9CB5-56A1D5AD3A9E}"/>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0B64-4C63-9CB5-56A1D5AD3A9E}"/>
              </c:ext>
            </c:extLst>
          </c:dPt>
          <c:dPt>
            <c:idx val="3"/>
            <c:invertIfNegative val="0"/>
            <c:bubble3D val="0"/>
            <c:spPr>
              <a:solidFill>
                <a:schemeClr val="accent6">
                  <a:lumMod val="75000"/>
                </a:schemeClr>
              </a:solidFill>
            </c:spPr>
            <c:extLst xmlns:c16r2="http://schemas.microsoft.com/office/drawing/2015/06/chart">
              <c:ext xmlns:c16="http://schemas.microsoft.com/office/drawing/2014/chart" uri="{C3380CC4-5D6E-409C-BE32-E72D297353CC}">
                <c16:uniqueId val="{00000002-0B64-4C63-9CB5-56A1D5AD3A9E}"/>
              </c:ext>
            </c:extLst>
          </c:dPt>
          <c:dPt>
            <c:idx val="4"/>
            <c:invertIfNegative val="0"/>
            <c:bubble3D val="0"/>
            <c:spPr>
              <a:solidFill>
                <a:srgbClr val="7030A0"/>
              </a:solidFill>
            </c:spPr>
            <c:extLst xmlns:c16r2="http://schemas.microsoft.com/office/drawing/2015/06/chart">
              <c:ext xmlns:c16="http://schemas.microsoft.com/office/drawing/2014/chart" uri="{C3380CC4-5D6E-409C-BE32-E72D297353CC}">
                <c16:uniqueId val="{00000003-0B64-4C63-9CB5-56A1D5AD3A9E}"/>
              </c:ext>
            </c:extLst>
          </c:dPt>
          <c:cat>
            <c:numRef>
              <c:f>'PROYECCIONES INGRESOS'!$A$81:$A$87</c:f>
              <c:numCache>
                <c:formatCode>General</c:formatCode>
                <c:ptCount val="7"/>
                <c:pt idx="0">
                  <c:v>1.1000000000000001</c:v>
                </c:pt>
                <c:pt idx="1">
                  <c:v>1.2</c:v>
                </c:pt>
                <c:pt idx="2">
                  <c:v>1.3</c:v>
                </c:pt>
                <c:pt idx="3">
                  <c:v>1.4</c:v>
                </c:pt>
                <c:pt idx="4">
                  <c:v>1.5</c:v>
                </c:pt>
                <c:pt idx="5">
                  <c:v>1.6</c:v>
                </c:pt>
                <c:pt idx="6">
                  <c:v>1.7</c:v>
                </c:pt>
              </c:numCache>
            </c:numRef>
          </c:cat>
          <c:val>
            <c:numRef>
              <c:f>'PROYECCIONES INGRESOS'!$C$81:$C$87</c:f>
              <c:numCache>
                <c:formatCode>_(* #,##0_);_(* \(#,##0\);_(* "-"_);_(@_)</c:formatCode>
                <c:ptCount val="7"/>
                <c:pt idx="0">
                  <c:v>19141960.82</c:v>
                </c:pt>
                <c:pt idx="1">
                  <c:v>0</c:v>
                </c:pt>
                <c:pt idx="2">
                  <c:v>0</c:v>
                </c:pt>
                <c:pt idx="3">
                  <c:v>0</c:v>
                </c:pt>
                <c:pt idx="4">
                  <c:v>31231819.785</c:v>
                </c:pt>
                <c:pt idx="5">
                  <c:v>0</c:v>
                </c:pt>
                <c:pt idx="6">
                  <c:v>0</c:v>
                </c:pt>
              </c:numCache>
            </c:numRef>
          </c:val>
          <c:extLst xmlns:c16r2="http://schemas.microsoft.com/office/drawing/2015/06/chart">
            <c:ext xmlns:c16="http://schemas.microsoft.com/office/drawing/2014/chart" uri="{C3380CC4-5D6E-409C-BE32-E72D297353CC}">
              <c16:uniqueId val="{00000004-0B64-4C63-9CB5-56A1D5AD3A9E}"/>
            </c:ext>
          </c:extLst>
        </c:ser>
        <c:dLbls>
          <c:showLegendKey val="0"/>
          <c:showVal val="0"/>
          <c:showCatName val="0"/>
          <c:showSerName val="0"/>
          <c:showPercent val="0"/>
          <c:showBubbleSize val="0"/>
        </c:dLbls>
        <c:gapWidth val="55"/>
        <c:gapDepth val="55"/>
        <c:shape val="cylinder"/>
        <c:axId val="117463040"/>
        <c:axId val="124539968"/>
        <c:axId val="0"/>
      </c:bar3DChart>
      <c:catAx>
        <c:axId val="117463040"/>
        <c:scaling>
          <c:orientation val="minMax"/>
        </c:scaling>
        <c:delete val="0"/>
        <c:axPos val="l"/>
        <c:numFmt formatCode="General" sourceLinked="1"/>
        <c:majorTickMark val="none"/>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124539968"/>
        <c:crosses val="autoZero"/>
        <c:auto val="1"/>
        <c:lblAlgn val="ctr"/>
        <c:lblOffset val="100"/>
        <c:noMultiLvlLbl val="0"/>
      </c:catAx>
      <c:valAx>
        <c:axId val="124539968"/>
        <c:scaling>
          <c:orientation val="minMax"/>
        </c:scaling>
        <c:delete val="0"/>
        <c:axPos val="b"/>
        <c:majorGridlines/>
        <c:numFmt formatCode="_(* #,##0_);_(* \(#,##0\);_(* &quot;-&quot;_);_(@_)" sourceLinked="1"/>
        <c:majorTickMark val="none"/>
        <c:minorTickMark val="none"/>
        <c:tickLblPos val="nextTo"/>
        <c:crossAx val="117463040"/>
        <c:crosses val="autoZero"/>
        <c:crossBetween val="between"/>
      </c:valAx>
      <c:spPr>
        <a:noFill/>
        <a:ln w="25400">
          <a:noFill/>
        </a:ln>
      </c:spPr>
    </c:plotArea>
    <c:legend>
      <c:legendPos val="r"/>
      <c:overlay val="0"/>
    </c:legend>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0"/>
      <c:hPercent val="289"/>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0-0B64-4C63-9CB5-56A1D5AD3A9E}"/>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0B64-4C63-9CB5-56A1D5AD3A9E}"/>
              </c:ext>
            </c:extLst>
          </c:dPt>
          <c:val>
            <c:numRef>
              <c:f>'PROYECCIONES INGRESOS'!$A$93:$A$95</c:f>
              <c:numCache>
                <c:formatCode>General</c:formatCode>
                <c:ptCount val="3"/>
                <c:pt idx="0">
                  <c:v>2.5</c:v>
                </c:pt>
                <c:pt idx="1">
                  <c:v>2.6</c:v>
                </c:pt>
                <c:pt idx="2">
                  <c:v>2.7</c:v>
                </c:pt>
              </c:numCache>
            </c:numRef>
          </c:val>
          <c:extLst xmlns:c16r2="http://schemas.microsoft.com/office/drawing/2015/06/chart">
            <c:ext xmlns:c16="http://schemas.microsoft.com/office/drawing/2014/chart" uri="{C3380CC4-5D6E-409C-BE32-E72D297353CC}">
              <c16:uniqueId val="{00000004-0B64-4C63-9CB5-56A1D5AD3A9E}"/>
            </c:ext>
          </c:extLst>
        </c:ser>
        <c:ser>
          <c:idx val="1"/>
          <c:order val="1"/>
          <c:invertIfNegative val="0"/>
          <c:val>
            <c:numRef>
              <c:f>'PROYECCIONES INGRESOS'!$C$93:$C$95</c:f>
              <c:numCache>
                <c:formatCode>_(* #,##0_);_(* \(#,##0\);_(* "-"_);_(@_)</c:formatCode>
                <c:ptCount val="3"/>
                <c:pt idx="0">
                  <c:v>13272537.530000001</c:v>
                </c:pt>
                <c:pt idx="1">
                  <c:v>137000</c:v>
                </c:pt>
                <c:pt idx="2">
                  <c:v>0</c:v>
                </c:pt>
              </c:numCache>
            </c:numRef>
          </c:val>
        </c:ser>
        <c:dLbls>
          <c:showLegendKey val="0"/>
          <c:showVal val="0"/>
          <c:showCatName val="0"/>
          <c:showSerName val="0"/>
          <c:showPercent val="0"/>
          <c:showBubbleSize val="0"/>
        </c:dLbls>
        <c:gapWidth val="55"/>
        <c:gapDepth val="55"/>
        <c:shape val="cylinder"/>
        <c:axId val="117463552"/>
        <c:axId val="124541696"/>
        <c:axId val="0"/>
      </c:bar3DChart>
      <c:catAx>
        <c:axId val="117463552"/>
        <c:scaling>
          <c:orientation val="minMax"/>
        </c:scaling>
        <c:delete val="1"/>
        <c:axPos val="l"/>
        <c:numFmt formatCode="General" sourceLinked="1"/>
        <c:majorTickMark val="none"/>
        <c:minorTickMark val="none"/>
        <c:tickLblPos val="none"/>
        <c:crossAx val="124541696"/>
        <c:crosses val="autoZero"/>
        <c:auto val="1"/>
        <c:lblAlgn val="ctr"/>
        <c:lblOffset val="100"/>
        <c:noMultiLvlLbl val="0"/>
      </c:catAx>
      <c:valAx>
        <c:axId val="124541696"/>
        <c:scaling>
          <c:orientation val="minMax"/>
        </c:scaling>
        <c:delete val="0"/>
        <c:axPos val="b"/>
        <c:majorGridlines/>
        <c:numFmt formatCode="General" sourceLinked="1"/>
        <c:majorTickMark val="none"/>
        <c:minorTickMark val="none"/>
        <c:tickLblPos val="nextTo"/>
        <c:crossAx val="117463552"/>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0-BEA8-410B-8371-2DF84F48F4AE}"/>
              </c:ext>
            </c:extLst>
          </c:dPt>
          <c:dPt>
            <c:idx val="2"/>
            <c:invertIfNegative val="0"/>
            <c:bubble3D val="0"/>
            <c:spPr>
              <a:solidFill>
                <a:srgbClr val="009900"/>
              </a:solidFill>
            </c:spPr>
            <c:extLst xmlns:c16r2="http://schemas.microsoft.com/office/drawing/2015/06/chart">
              <c:ext xmlns:c16="http://schemas.microsoft.com/office/drawing/2014/chart" uri="{C3380CC4-5D6E-409C-BE32-E72D297353CC}">
                <c16:uniqueId val="{00000001-BEA8-410B-8371-2DF84F48F4AE}"/>
              </c:ext>
            </c:extLst>
          </c:dPt>
          <c:val>
            <c:numRef>
              <c:f>'PROYECCIONES EGRESOS'!$C$82:$C$86</c:f>
              <c:numCache>
                <c:formatCode>#,##0</c:formatCode>
                <c:ptCount val="5"/>
                <c:pt idx="0">
                  <c:v>57753744.135000005</c:v>
                </c:pt>
                <c:pt idx="1">
                  <c:v>2319574</c:v>
                </c:pt>
                <c:pt idx="2">
                  <c:v>2650000</c:v>
                </c:pt>
                <c:pt idx="3">
                  <c:v>1060000</c:v>
                </c:pt>
                <c:pt idx="4">
                  <c:v>0</c:v>
                </c:pt>
              </c:numCache>
            </c:numRef>
          </c:val>
          <c:extLst xmlns:c16r2="http://schemas.microsoft.com/office/drawing/2015/06/chart">
            <c:ext xmlns:c16="http://schemas.microsoft.com/office/drawing/2014/chart" uri="{C3380CC4-5D6E-409C-BE32-E72D297353CC}">
              <c16:uniqueId val="{00000002-BEA8-410B-8371-2DF84F48F4AE}"/>
            </c:ext>
          </c:extLst>
        </c:ser>
        <c:dLbls>
          <c:showLegendKey val="0"/>
          <c:showVal val="0"/>
          <c:showCatName val="0"/>
          <c:showSerName val="0"/>
          <c:showPercent val="0"/>
          <c:showBubbleSize val="0"/>
        </c:dLbls>
        <c:gapWidth val="18"/>
        <c:overlap val="90"/>
        <c:axId val="117464064"/>
        <c:axId val="126386752"/>
      </c:barChart>
      <c:catAx>
        <c:axId val="11746406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26386752"/>
        <c:crosses val="autoZero"/>
        <c:auto val="1"/>
        <c:lblAlgn val="ctr"/>
        <c:lblOffset val="100"/>
        <c:noMultiLvlLbl val="0"/>
      </c:catAx>
      <c:valAx>
        <c:axId val="126386752"/>
        <c:scaling>
          <c:orientation val="minMax"/>
        </c:scaling>
        <c:delete val="1"/>
        <c:axPos val="l"/>
        <c:majorGridlines/>
        <c:numFmt formatCode="#,##0" sourceLinked="1"/>
        <c:majorTickMark val="out"/>
        <c:minorTickMark val="none"/>
        <c:tickLblPos val="none"/>
        <c:crossAx val="11746406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3152775</xdr:colOff>
      <xdr:row>2</xdr:row>
      <xdr:rowOff>247650</xdr:rowOff>
    </xdr:from>
    <xdr:to>
      <xdr:col>1</xdr:col>
      <xdr:colOff>3152775</xdr:colOff>
      <xdr:row>5</xdr:row>
      <xdr:rowOff>21801</xdr:rowOff>
    </xdr:to>
    <xdr:pic>
      <xdr:nvPicPr>
        <xdr:cNvPr id="6" name="Picture 3" descr="C:\Documents and Settings\mfv-dt\Configuración local\Archivos temporales de Internet\Content.IE5\G9YBWLQB\MC900434750[2].png"/>
        <xdr:cNvPicPr>
          <a:picLocks noChangeAspect="1" noChangeArrowheads="1"/>
        </xdr:cNvPicPr>
      </xdr:nvPicPr>
      <xdr:blipFill>
        <a:blip xmlns:r="http://schemas.openxmlformats.org/officeDocument/2006/relationships" r:embed="rId1" cstate="print"/>
        <a:srcRect/>
        <a:stretch>
          <a:fillRect/>
        </a:stretch>
      </xdr:blipFill>
      <xdr:spPr bwMode="auto">
        <a:xfrm>
          <a:off x="3670935" y="1276350"/>
          <a:ext cx="0" cy="345651"/>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73</xdr:row>
      <xdr:rowOff>0</xdr:rowOff>
    </xdr:from>
    <xdr:to>
      <xdr:col>8</xdr:col>
      <xdr:colOff>857250</xdr:colOff>
      <xdr:row>78</xdr:row>
      <xdr:rowOff>0</xdr:rowOff>
    </xdr:to>
    <xdr:graphicFrame macro="">
      <xdr:nvGraphicFramePr>
        <xdr:cNvPr id="9109"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xdr:colOff>
      <xdr:row>79</xdr:row>
      <xdr:rowOff>0</xdr:rowOff>
    </xdr:from>
    <xdr:to>
      <xdr:col>8</xdr:col>
      <xdr:colOff>857250</xdr:colOff>
      <xdr:row>88</xdr:row>
      <xdr:rowOff>0</xdr:rowOff>
    </xdr:to>
    <xdr:graphicFrame macro="">
      <xdr:nvGraphicFramePr>
        <xdr:cNvPr id="9110"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55418</xdr:colOff>
      <xdr:row>90</xdr:row>
      <xdr:rowOff>27708</xdr:rowOff>
    </xdr:from>
    <xdr:to>
      <xdr:col>8</xdr:col>
      <xdr:colOff>874568</xdr:colOff>
      <xdr:row>95</xdr:row>
      <xdr:rowOff>173180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80</xdr:row>
      <xdr:rowOff>0</xdr:rowOff>
    </xdr:from>
    <xdr:to>
      <xdr:col>8</xdr:col>
      <xdr:colOff>1704975</xdr:colOff>
      <xdr:row>87</xdr:row>
      <xdr:rowOff>0</xdr:rowOff>
    </xdr:to>
    <xdr:graphicFrame macro="">
      <xdr:nvGraphicFramePr>
        <xdr:cNvPr id="1011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765"/>
  <sheetViews>
    <sheetView topLeftCell="A104" zoomScale="110" zoomScaleNormal="110" workbookViewId="0">
      <selection activeCell="B114" sqref="B114"/>
    </sheetView>
  </sheetViews>
  <sheetFormatPr baseColWidth="10" defaultColWidth="0" defaultRowHeight="36.75" customHeight="1" x14ac:dyDescent="0.25"/>
  <cols>
    <col min="1" max="1" width="7.5703125" style="25" customWidth="1"/>
    <col min="2" max="2" width="82.42578125" style="26" customWidth="1"/>
    <col min="3" max="3" width="21.7109375" style="38" customWidth="1"/>
    <col min="4" max="16384" width="0" style="24" hidden="1"/>
  </cols>
  <sheetData>
    <row r="1" spans="1:4" ht="53.25" customHeight="1" x14ac:dyDescent="0.25">
      <c r="A1" s="288" t="s">
        <v>568</v>
      </c>
      <c r="B1" s="289"/>
      <c r="C1" s="289"/>
    </row>
    <row r="2" spans="1:4" s="41" customFormat="1" ht="28.5" customHeight="1" x14ac:dyDescent="0.25">
      <c r="A2" s="290" t="s">
        <v>744</v>
      </c>
      <c r="B2" s="291"/>
      <c r="C2" s="292"/>
      <c r="D2" s="75"/>
    </row>
    <row r="3" spans="1:4" s="46" customFormat="1" ht="22.5" customHeight="1" x14ac:dyDescent="0.25">
      <c r="A3" s="293" t="s">
        <v>100</v>
      </c>
      <c r="B3" s="295" t="s">
        <v>1</v>
      </c>
      <c r="C3" s="297" t="s">
        <v>101</v>
      </c>
      <c r="D3" s="76"/>
    </row>
    <row r="4" spans="1:4" s="46" customFormat="1" ht="15" customHeight="1" x14ac:dyDescent="0.25">
      <c r="A4" s="294"/>
      <c r="B4" s="296"/>
      <c r="C4" s="298"/>
      <c r="D4" s="76"/>
    </row>
    <row r="5" spans="1:4" s="46" customFormat="1" ht="3.75" customHeight="1" x14ac:dyDescent="0.25">
      <c r="A5" s="138"/>
      <c r="B5" s="139"/>
      <c r="C5" s="140"/>
      <c r="D5" s="76"/>
    </row>
    <row r="6" spans="1:4" s="47" customFormat="1" ht="25.5" customHeight="1" x14ac:dyDescent="0.25">
      <c r="A6" s="141">
        <v>1</v>
      </c>
      <c r="B6" s="142" t="s">
        <v>4</v>
      </c>
      <c r="C6" s="185">
        <f>SUM(C7+C9+C13+C14+C15+C16+C17+C23+C24)</f>
        <v>10206701.119999999</v>
      </c>
      <c r="D6" s="77"/>
    </row>
    <row r="7" spans="1:4" s="111" customFormat="1" ht="25.5" customHeight="1" x14ac:dyDescent="0.25">
      <c r="A7" s="233">
        <v>1.1000000000000001</v>
      </c>
      <c r="B7" s="234" t="s">
        <v>102</v>
      </c>
      <c r="C7" s="235">
        <f>SUM(C8)</f>
        <v>10000</v>
      </c>
      <c r="D7" s="110"/>
    </row>
    <row r="8" spans="1:4" s="129" customFormat="1" ht="25.5" customHeight="1" x14ac:dyDescent="0.25">
      <c r="A8" s="178" t="s">
        <v>584</v>
      </c>
      <c r="B8" s="179" t="s">
        <v>585</v>
      </c>
      <c r="C8" s="188">
        <v>10000</v>
      </c>
      <c r="D8" s="128"/>
    </row>
    <row r="9" spans="1:4" s="113" customFormat="1" ht="25.5" customHeight="1" x14ac:dyDescent="0.25">
      <c r="A9" s="233">
        <v>1.2</v>
      </c>
      <c r="B9" s="234" t="s">
        <v>103</v>
      </c>
      <c r="C9" s="235">
        <f>SUM(C10:C12)</f>
        <v>9765275.3399999999</v>
      </c>
      <c r="D9" s="112"/>
    </row>
    <row r="10" spans="1:4" s="129" customFormat="1" ht="25.5" customHeight="1" x14ac:dyDescent="0.25">
      <c r="A10" s="178" t="s">
        <v>586</v>
      </c>
      <c r="B10" s="179" t="s">
        <v>587</v>
      </c>
      <c r="C10" s="188">
        <f>4103656.87+250000</f>
        <v>4353656.87</v>
      </c>
      <c r="D10" s="128"/>
    </row>
    <row r="11" spans="1:4" s="129" customFormat="1" ht="25.5" customHeight="1" x14ac:dyDescent="0.25">
      <c r="A11" s="178" t="s">
        <v>588</v>
      </c>
      <c r="B11" s="179" t="s">
        <v>589</v>
      </c>
      <c r="C11" s="188">
        <v>5411618.4700000007</v>
      </c>
      <c r="D11" s="128"/>
    </row>
    <row r="12" spans="1:4" s="129" customFormat="1" ht="25.5" customHeight="1" x14ac:dyDescent="0.25">
      <c r="A12" s="178" t="s">
        <v>590</v>
      </c>
      <c r="B12" s="179" t="s">
        <v>591</v>
      </c>
      <c r="C12" s="188"/>
      <c r="D12" s="128"/>
    </row>
    <row r="13" spans="1:4" s="115" customFormat="1" ht="30" customHeight="1" x14ac:dyDescent="0.25">
      <c r="A13" s="233">
        <v>1.3</v>
      </c>
      <c r="B13" s="234" t="s">
        <v>104</v>
      </c>
      <c r="C13" s="236"/>
      <c r="D13" s="114"/>
    </row>
    <row r="14" spans="1:4" s="115" customFormat="1" ht="25.5" customHeight="1" x14ac:dyDescent="0.25">
      <c r="A14" s="233">
        <v>1.4</v>
      </c>
      <c r="B14" s="234" t="s">
        <v>105</v>
      </c>
      <c r="C14" s="236"/>
      <c r="D14" s="114"/>
    </row>
    <row r="15" spans="1:4" s="115" customFormat="1" ht="25.5" customHeight="1" x14ac:dyDescent="0.25">
      <c r="A15" s="233">
        <v>1.5</v>
      </c>
      <c r="B15" s="234" t="s">
        <v>106</v>
      </c>
      <c r="C15" s="236"/>
      <c r="D15" s="114"/>
    </row>
    <row r="16" spans="1:4" s="115" customFormat="1" ht="25.5" customHeight="1" x14ac:dyDescent="0.25">
      <c r="A16" s="233">
        <v>1.6</v>
      </c>
      <c r="B16" s="234" t="s">
        <v>107</v>
      </c>
      <c r="C16" s="236"/>
      <c r="D16" s="114"/>
    </row>
    <row r="17" spans="1:4" s="113" customFormat="1" ht="25.5" customHeight="1" x14ac:dyDescent="0.25">
      <c r="A17" s="233">
        <v>1.7</v>
      </c>
      <c r="B17" s="237" t="s">
        <v>108</v>
      </c>
      <c r="C17" s="235">
        <f>SUM(C18:C22)</f>
        <v>431425.77999999997</v>
      </c>
      <c r="D17" s="112"/>
    </row>
    <row r="18" spans="1:4" s="129" customFormat="1" ht="25.5" customHeight="1" x14ac:dyDescent="0.25">
      <c r="A18" s="178" t="s">
        <v>592</v>
      </c>
      <c r="B18" s="179" t="s">
        <v>593</v>
      </c>
      <c r="C18" s="188">
        <f>213672.88+5000</f>
        <v>218672.88</v>
      </c>
      <c r="D18" s="128"/>
    </row>
    <row r="19" spans="1:4" s="129" customFormat="1" ht="25.5" customHeight="1" x14ac:dyDescent="0.25">
      <c r="A19" s="178" t="s">
        <v>594</v>
      </c>
      <c r="B19" s="180" t="s">
        <v>595</v>
      </c>
      <c r="C19" s="188">
        <f>120636.34+50000</f>
        <v>170636.34</v>
      </c>
      <c r="D19" s="128"/>
    </row>
    <row r="20" spans="1:4" s="129" customFormat="1" ht="25.5" customHeight="1" x14ac:dyDescent="0.25">
      <c r="A20" s="178" t="s">
        <v>596</v>
      </c>
      <c r="B20" s="179" t="s">
        <v>597</v>
      </c>
      <c r="C20" s="188"/>
      <c r="D20" s="128"/>
    </row>
    <row r="21" spans="1:4" s="129" customFormat="1" ht="25.5" customHeight="1" x14ac:dyDescent="0.25">
      <c r="A21" s="178" t="s">
        <v>598</v>
      </c>
      <c r="B21" s="179" t="s">
        <v>599</v>
      </c>
      <c r="C21" s="188">
        <f>17116.56+25000</f>
        <v>42116.56</v>
      </c>
      <c r="D21" s="128"/>
    </row>
    <row r="22" spans="1:4" s="129" customFormat="1" ht="25.5" customHeight="1" x14ac:dyDescent="0.25">
      <c r="A22" s="178" t="s">
        <v>600</v>
      </c>
      <c r="B22" s="179" t="s">
        <v>601</v>
      </c>
      <c r="C22" s="188"/>
      <c r="D22" s="128"/>
    </row>
    <row r="23" spans="1:4" s="111" customFormat="1" ht="25.5" customHeight="1" x14ac:dyDescent="0.25">
      <c r="A23" s="233">
        <v>1.8</v>
      </c>
      <c r="B23" s="234" t="s">
        <v>109</v>
      </c>
      <c r="C23" s="236"/>
      <c r="D23" s="110"/>
    </row>
    <row r="24" spans="1:4" s="111" customFormat="1" ht="25.5" customHeight="1" x14ac:dyDescent="0.25">
      <c r="A24" s="233">
        <v>1.9</v>
      </c>
      <c r="B24" s="238" t="s">
        <v>570</v>
      </c>
      <c r="C24" s="239"/>
      <c r="D24" s="110"/>
    </row>
    <row r="25" spans="1:4" s="50" customFormat="1" ht="25.5" customHeight="1" x14ac:dyDescent="0.25">
      <c r="A25" s="141">
        <v>2</v>
      </c>
      <c r="B25" s="143" t="s">
        <v>12</v>
      </c>
      <c r="C25" s="186">
        <f>SUM(C26:C30)</f>
        <v>0</v>
      </c>
      <c r="D25" s="81"/>
    </row>
    <row r="26" spans="1:4" s="40" customFormat="1" ht="25.5" customHeight="1" x14ac:dyDescent="0.25">
      <c r="A26" s="233">
        <v>2.1</v>
      </c>
      <c r="B26" s="234" t="s">
        <v>110</v>
      </c>
      <c r="C26" s="240"/>
      <c r="D26" s="79"/>
    </row>
    <row r="27" spans="1:4" s="40" customFormat="1" ht="25.5" customHeight="1" x14ac:dyDescent="0.25">
      <c r="A27" s="233">
        <v>2.2000000000000002</v>
      </c>
      <c r="B27" s="234" t="s">
        <v>602</v>
      </c>
      <c r="C27" s="240"/>
      <c r="D27" s="79"/>
    </row>
    <row r="28" spans="1:4" s="40" customFormat="1" ht="25.5" customHeight="1" x14ac:dyDescent="0.25">
      <c r="A28" s="233">
        <v>2.2999999999999998</v>
      </c>
      <c r="B28" s="234" t="s">
        <v>111</v>
      </c>
      <c r="C28" s="240"/>
      <c r="D28" s="79"/>
    </row>
    <row r="29" spans="1:4" s="40" customFormat="1" ht="33" customHeight="1" x14ac:dyDescent="0.25">
      <c r="A29" s="233">
        <v>2.4</v>
      </c>
      <c r="B29" s="234" t="s">
        <v>112</v>
      </c>
      <c r="C29" s="240"/>
      <c r="D29" s="79"/>
    </row>
    <row r="30" spans="1:4" s="40" customFormat="1" ht="25.5" customHeight="1" x14ac:dyDescent="0.25">
      <c r="A30" s="233">
        <v>2.5</v>
      </c>
      <c r="B30" s="234" t="s">
        <v>571</v>
      </c>
      <c r="C30" s="240"/>
      <c r="D30" s="79"/>
    </row>
    <row r="31" spans="1:4" s="50" customFormat="1" ht="25.5" customHeight="1" x14ac:dyDescent="0.25">
      <c r="A31" s="141">
        <v>3</v>
      </c>
      <c r="B31" s="144" t="s">
        <v>13</v>
      </c>
      <c r="C31" s="186">
        <f>SUM(C32:C33)</f>
        <v>0</v>
      </c>
      <c r="D31" s="81"/>
    </row>
    <row r="32" spans="1:4" s="117" customFormat="1" ht="25.5" customHeight="1" x14ac:dyDescent="0.25">
      <c r="A32" s="233">
        <v>3.1</v>
      </c>
      <c r="B32" s="234" t="s">
        <v>113</v>
      </c>
      <c r="C32" s="236"/>
      <c r="D32" s="116"/>
    </row>
    <row r="33" spans="1:4" s="117" customFormat="1" ht="45.6" customHeight="1" x14ac:dyDescent="0.25">
      <c r="A33" s="233">
        <v>3.9</v>
      </c>
      <c r="B33" s="234" t="s">
        <v>666</v>
      </c>
      <c r="C33" s="236"/>
      <c r="D33" s="116"/>
    </row>
    <row r="34" spans="1:4" s="87" customFormat="1" ht="25.5" customHeight="1" x14ac:dyDescent="0.25">
      <c r="A34" s="141">
        <v>4</v>
      </c>
      <c r="B34" s="145" t="s">
        <v>114</v>
      </c>
      <c r="C34" s="186">
        <f>SUM(C35+C41+C56+C57+C62)</f>
        <v>8524416.4099999983</v>
      </c>
      <c r="D34" s="86"/>
    </row>
    <row r="35" spans="1:4" s="119" customFormat="1" ht="33.6" customHeight="1" x14ac:dyDescent="0.25">
      <c r="A35" s="233">
        <v>4.0999999999999996</v>
      </c>
      <c r="B35" s="51" t="s">
        <v>115</v>
      </c>
      <c r="C35" s="235">
        <f>SUM(C36:C39)</f>
        <v>449715.97</v>
      </c>
      <c r="D35" s="118"/>
    </row>
    <row r="36" spans="1:4" s="131" customFormat="1" ht="25.5" customHeight="1" x14ac:dyDescent="0.25">
      <c r="A36" s="178" t="s">
        <v>603</v>
      </c>
      <c r="B36" s="179" t="s">
        <v>604</v>
      </c>
      <c r="C36" s="188">
        <v>195207.5</v>
      </c>
      <c r="D36" s="130"/>
    </row>
    <row r="37" spans="1:4" s="131" customFormat="1" ht="25.5" customHeight="1" x14ac:dyDescent="0.25">
      <c r="A37" s="178" t="s">
        <v>750</v>
      </c>
      <c r="B37" s="179" t="s">
        <v>752</v>
      </c>
      <c r="C37" s="188">
        <v>1584</v>
      </c>
      <c r="D37" s="130"/>
    </row>
    <row r="38" spans="1:4" s="131" customFormat="1" ht="25.5" customHeight="1" x14ac:dyDescent="0.25">
      <c r="A38" s="178" t="s">
        <v>751</v>
      </c>
      <c r="B38" s="179" t="s">
        <v>753</v>
      </c>
      <c r="C38" s="188">
        <f>212200.87+14236.6</f>
        <v>226437.47</v>
      </c>
      <c r="D38" s="130"/>
    </row>
    <row r="39" spans="1:4" s="131" customFormat="1" ht="26.45" customHeight="1" x14ac:dyDescent="0.25">
      <c r="A39" s="178" t="s">
        <v>605</v>
      </c>
      <c r="B39" s="179" t="s">
        <v>606</v>
      </c>
      <c r="C39" s="188">
        <v>26487</v>
      </c>
      <c r="D39" s="130"/>
    </row>
    <row r="40" spans="1:4" s="121" customFormat="1" ht="25.5" customHeight="1" x14ac:dyDescent="0.25">
      <c r="A40" s="233">
        <v>4.2</v>
      </c>
      <c r="B40" s="234" t="s">
        <v>572</v>
      </c>
      <c r="C40" s="187"/>
      <c r="D40" s="120"/>
    </row>
    <row r="41" spans="1:4" s="125" customFormat="1" ht="25.5" customHeight="1" x14ac:dyDescent="0.25">
      <c r="A41" s="241">
        <v>4.3</v>
      </c>
      <c r="B41" s="242" t="s">
        <v>116</v>
      </c>
      <c r="C41" s="243">
        <f>SUM(C42:C55)</f>
        <v>7605114.6099999994</v>
      </c>
      <c r="D41" s="124"/>
    </row>
    <row r="42" spans="1:4" s="123" customFormat="1" ht="16.149999999999999" customHeight="1" x14ac:dyDescent="0.25">
      <c r="A42" s="181" t="s">
        <v>607</v>
      </c>
      <c r="B42" s="182" t="s">
        <v>608</v>
      </c>
      <c r="C42" s="193">
        <f>384087+2500+40000</f>
        <v>426587</v>
      </c>
      <c r="D42" s="122"/>
    </row>
    <row r="43" spans="1:4" s="52" customFormat="1" ht="19.149999999999999" customHeight="1" x14ac:dyDescent="0.25">
      <c r="A43" s="178" t="s">
        <v>609</v>
      </c>
      <c r="B43" s="179" t="s">
        <v>610</v>
      </c>
      <c r="C43" s="188">
        <f>38085.84+95290</f>
        <v>133375.84</v>
      </c>
      <c r="D43" s="82"/>
    </row>
    <row r="44" spans="1:4" s="48" customFormat="1" ht="16.899999999999999" customHeight="1" x14ac:dyDescent="0.25">
      <c r="A44" s="178" t="s">
        <v>611</v>
      </c>
      <c r="B44" s="179" t="s">
        <v>612</v>
      </c>
      <c r="C44" s="188">
        <f>341629.23+50000</f>
        <v>391629.23</v>
      </c>
      <c r="D44" s="78"/>
    </row>
    <row r="45" spans="1:4" s="109" customFormat="1" ht="18.600000000000001" customHeight="1" x14ac:dyDescent="0.25">
      <c r="A45" s="178" t="s">
        <v>613</v>
      </c>
      <c r="B45" s="179" t="s">
        <v>614</v>
      </c>
      <c r="C45" s="188">
        <v>15911</v>
      </c>
      <c r="D45" s="108"/>
    </row>
    <row r="46" spans="1:4" s="52" customFormat="1" ht="18" customHeight="1" x14ac:dyDescent="0.25">
      <c r="A46" s="178" t="s">
        <v>615</v>
      </c>
      <c r="B46" s="179" t="s">
        <v>616</v>
      </c>
      <c r="C46" s="188">
        <f>5420+780450.9</f>
        <v>785870.9</v>
      </c>
      <c r="D46" s="82"/>
    </row>
    <row r="47" spans="1:4" s="52" customFormat="1" ht="21.6" customHeight="1" x14ac:dyDescent="0.25">
      <c r="A47" s="178" t="s">
        <v>617</v>
      </c>
      <c r="B47" s="179" t="s">
        <v>618</v>
      </c>
      <c r="C47" s="188"/>
      <c r="D47" s="82"/>
    </row>
    <row r="48" spans="1:4" s="52" customFormat="1" ht="21.6" customHeight="1" x14ac:dyDescent="0.25">
      <c r="A48" s="178" t="s">
        <v>619</v>
      </c>
      <c r="B48" s="179" t="s">
        <v>620</v>
      </c>
      <c r="C48" s="188">
        <v>69702.100000000006</v>
      </c>
      <c r="D48" s="82"/>
    </row>
    <row r="49" spans="1:4" s="52" customFormat="1" ht="20.45" customHeight="1" x14ac:dyDescent="0.25">
      <c r="A49" s="178" t="s">
        <v>621</v>
      </c>
      <c r="B49" s="179" t="s">
        <v>622</v>
      </c>
      <c r="C49" s="188">
        <f>8637.34+1632.08+214</f>
        <v>10483.42</v>
      </c>
      <c r="D49" s="82"/>
    </row>
    <row r="50" spans="1:4" s="52" customFormat="1" ht="21.6" customHeight="1" x14ac:dyDescent="0.25">
      <c r="A50" s="178" t="s">
        <v>623</v>
      </c>
      <c r="B50" s="179" t="s">
        <v>624</v>
      </c>
      <c r="C50" s="188">
        <v>9000</v>
      </c>
      <c r="D50" s="82"/>
    </row>
    <row r="51" spans="1:4" s="52" customFormat="1" ht="28.5" customHeight="1" x14ac:dyDescent="0.25">
      <c r="A51" s="178" t="s">
        <v>625</v>
      </c>
      <c r="B51" s="179" t="s">
        <v>746</v>
      </c>
      <c r="C51" s="188">
        <f>2927596.67+716656.91+128619.16+576142.76+40000</f>
        <v>4389015.5</v>
      </c>
      <c r="D51" s="82"/>
    </row>
    <row r="52" spans="1:4" s="52" customFormat="1" ht="17.45" customHeight="1" x14ac:dyDescent="0.25">
      <c r="A52" s="178" t="s">
        <v>626</v>
      </c>
      <c r="B52" s="179" t="s">
        <v>627</v>
      </c>
      <c r="C52" s="188"/>
      <c r="D52" s="82"/>
    </row>
    <row r="53" spans="1:4" s="52" customFormat="1" ht="19.149999999999999" customHeight="1" x14ac:dyDescent="0.25">
      <c r="A53" s="178" t="s">
        <v>628</v>
      </c>
      <c r="B53" s="179" t="s">
        <v>629</v>
      </c>
      <c r="C53" s="188">
        <f>34018.08+26369+24991.06+13000</f>
        <v>98378.14</v>
      </c>
      <c r="D53" s="82"/>
    </row>
    <row r="54" spans="1:4" s="52" customFormat="1" ht="16.149999999999999" customHeight="1" x14ac:dyDescent="0.25">
      <c r="A54" s="178" t="s">
        <v>630</v>
      </c>
      <c r="B54" s="179" t="s">
        <v>631</v>
      </c>
      <c r="C54" s="188">
        <f>656369+205176.4+10082.2</f>
        <v>871627.6</v>
      </c>
      <c r="D54" s="82"/>
    </row>
    <row r="55" spans="1:4" s="48" customFormat="1" ht="21.6" customHeight="1" x14ac:dyDescent="0.25">
      <c r="A55" s="178" t="s">
        <v>632</v>
      </c>
      <c r="B55" s="179" t="s">
        <v>633</v>
      </c>
      <c r="C55" s="188">
        <f>31606.7+35245.48+1358.98+2598.31+214537.76+118186.65</f>
        <v>403533.88</v>
      </c>
      <c r="D55" s="78"/>
    </row>
    <row r="56" spans="1:4" s="111" customFormat="1" ht="26.45" customHeight="1" x14ac:dyDescent="0.25">
      <c r="A56" s="233">
        <v>4.4000000000000004</v>
      </c>
      <c r="B56" s="51" t="s">
        <v>117</v>
      </c>
      <c r="C56" s="236">
        <f>291898+45731.55</f>
        <v>337629.55</v>
      </c>
      <c r="D56" s="110"/>
    </row>
    <row r="57" spans="1:4" s="52" customFormat="1" ht="24" customHeight="1" x14ac:dyDescent="0.25">
      <c r="A57" s="233">
        <v>4.5</v>
      </c>
      <c r="B57" s="234" t="s">
        <v>667</v>
      </c>
      <c r="C57" s="235">
        <f>SUM(C58:C61)</f>
        <v>131956.28</v>
      </c>
      <c r="D57" s="82"/>
    </row>
    <row r="58" spans="1:4" s="52" customFormat="1" ht="21" customHeight="1" x14ac:dyDescent="0.25">
      <c r="A58" s="178" t="s">
        <v>634</v>
      </c>
      <c r="B58" s="179" t="s">
        <v>593</v>
      </c>
      <c r="C58" s="188">
        <v>128646.28</v>
      </c>
      <c r="D58" s="82"/>
    </row>
    <row r="59" spans="1:4" s="52" customFormat="1" ht="20.45" customHeight="1" x14ac:dyDescent="0.25">
      <c r="A59" s="178" t="s">
        <v>635</v>
      </c>
      <c r="B59" s="179" t="s">
        <v>595</v>
      </c>
      <c r="C59" s="188">
        <v>3310</v>
      </c>
      <c r="D59" s="82"/>
    </row>
    <row r="60" spans="1:4" s="52" customFormat="1" ht="19.899999999999999" customHeight="1" x14ac:dyDescent="0.25">
      <c r="A60" s="178" t="s">
        <v>636</v>
      </c>
      <c r="B60" s="179" t="s">
        <v>597</v>
      </c>
      <c r="C60" s="188"/>
      <c r="D60" s="82"/>
    </row>
    <row r="61" spans="1:4" s="52" customFormat="1" ht="19.149999999999999" customHeight="1" x14ac:dyDescent="0.25">
      <c r="A61" s="178" t="s">
        <v>637</v>
      </c>
      <c r="B61" s="179" t="s">
        <v>599</v>
      </c>
      <c r="C61" s="188"/>
      <c r="D61" s="82"/>
    </row>
    <row r="62" spans="1:4" s="52" customFormat="1" ht="30.6" customHeight="1" x14ac:dyDescent="0.25">
      <c r="A62" s="233">
        <v>4.9000000000000004</v>
      </c>
      <c r="B62" s="234" t="s">
        <v>573</v>
      </c>
      <c r="C62" s="236"/>
      <c r="D62" s="82"/>
    </row>
    <row r="63" spans="1:4" s="52" customFormat="1" ht="26.45" customHeight="1" x14ac:dyDescent="0.25">
      <c r="A63" s="141">
        <v>5</v>
      </c>
      <c r="B63" s="143" t="s">
        <v>16</v>
      </c>
      <c r="C63" s="186">
        <f>SUM(C64+C69)</f>
        <v>134192.5</v>
      </c>
      <c r="D63" s="82"/>
    </row>
    <row r="64" spans="1:4" s="119" customFormat="1" ht="25.9" customHeight="1" x14ac:dyDescent="0.25">
      <c r="A64" s="233">
        <v>5.0999999999999996</v>
      </c>
      <c r="B64" s="51" t="s">
        <v>16</v>
      </c>
      <c r="C64" s="235">
        <f>SUM(C65:C67)</f>
        <v>134192.5</v>
      </c>
      <c r="D64" s="118"/>
    </row>
    <row r="65" spans="1:4" s="52" customFormat="1" ht="24.6" customHeight="1" x14ac:dyDescent="0.25">
      <c r="A65" s="178" t="s">
        <v>638</v>
      </c>
      <c r="B65" s="179" t="s">
        <v>639</v>
      </c>
      <c r="C65" s="188"/>
      <c r="D65" s="82"/>
    </row>
    <row r="66" spans="1:4" s="52" customFormat="1" ht="18.600000000000001" customHeight="1" x14ac:dyDescent="0.25">
      <c r="A66" s="178" t="s">
        <v>640</v>
      </c>
      <c r="B66" s="179" t="s">
        <v>641</v>
      </c>
      <c r="C66" s="188"/>
      <c r="D66" s="82"/>
    </row>
    <row r="67" spans="1:4" s="52" customFormat="1" ht="21" customHeight="1" x14ac:dyDescent="0.25">
      <c r="A67" s="178" t="s">
        <v>642</v>
      </c>
      <c r="B67" s="179" t="s">
        <v>643</v>
      </c>
      <c r="C67" s="188">
        <f>134092.5+100</f>
        <v>134192.5</v>
      </c>
      <c r="D67" s="82"/>
    </row>
    <row r="68" spans="1:4" s="119" customFormat="1" ht="23.45" customHeight="1" x14ac:dyDescent="0.25">
      <c r="A68" s="233">
        <v>5.2</v>
      </c>
      <c r="B68" s="51" t="s">
        <v>574</v>
      </c>
      <c r="C68" s="187"/>
      <c r="D68" s="118"/>
    </row>
    <row r="69" spans="1:4" s="119" customFormat="1" ht="37.9" customHeight="1" x14ac:dyDescent="0.25">
      <c r="A69" s="233">
        <v>5.9</v>
      </c>
      <c r="B69" s="51" t="s">
        <v>675</v>
      </c>
      <c r="C69" s="236"/>
      <c r="D69" s="118"/>
    </row>
    <row r="70" spans="1:4" s="52" customFormat="1" ht="29.45" customHeight="1" x14ac:dyDescent="0.25">
      <c r="A70" s="141">
        <v>6</v>
      </c>
      <c r="B70" s="143" t="s">
        <v>17</v>
      </c>
      <c r="C70" s="186">
        <f>SUM(C71+C79+C80+C81)</f>
        <v>129850.1</v>
      </c>
      <c r="D70" s="82"/>
    </row>
    <row r="71" spans="1:4" s="119" customFormat="1" ht="18.600000000000001" customHeight="1" x14ac:dyDescent="0.25">
      <c r="A71" s="233">
        <v>6.1</v>
      </c>
      <c r="B71" s="51" t="s">
        <v>575</v>
      </c>
      <c r="C71" s="235">
        <f>SUM(C72:C78)</f>
        <v>129850.1</v>
      </c>
      <c r="D71" s="118"/>
    </row>
    <row r="72" spans="1:4" s="52" customFormat="1" ht="20.25" customHeight="1" x14ac:dyDescent="0.25">
      <c r="A72" s="178" t="s">
        <v>644</v>
      </c>
      <c r="B72" s="179" t="s">
        <v>645</v>
      </c>
      <c r="C72" s="188"/>
      <c r="D72" s="82"/>
    </row>
    <row r="73" spans="1:4" s="52" customFormat="1" ht="19.899999999999999" customHeight="1" x14ac:dyDescent="0.25">
      <c r="A73" s="178" t="s">
        <v>646</v>
      </c>
      <c r="B73" s="179" t="s">
        <v>595</v>
      </c>
      <c r="C73" s="188">
        <v>96550.1</v>
      </c>
      <c r="D73" s="82"/>
    </row>
    <row r="74" spans="1:4" s="52" customFormat="1" ht="22.15" customHeight="1" x14ac:dyDescent="0.25">
      <c r="A74" s="178" t="s">
        <v>647</v>
      </c>
      <c r="B74" s="179" t="s">
        <v>118</v>
      </c>
      <c r="C74" s="188"/>
      <c r="D74" s="82"/>
    </row>
    <row r="75" spans="1:4" s="52" customFormat="1" ht="19.899999999999999" customHeight="1" x14ac:dyDescent="0.25">
      <c r="A75" s="178" t="s">
        <v>648</v>
      </c>
      <c r="B75" s="179" t="s">
        <v>649</v>
      </c>
      <c r="C75" s="188">
        <v>27100</v>
      </c>
      <c r="D75" s="82"/>
    </row>
    <row r="76" spans="1:4" s="52" customFormat="1" ht="22.15" customHeight="1" x14ac:dyDescent="0.25">
      <c r="A76" s="178" t="s">
        <v>650</v>
      </c>
      <c r="B76" s="179" t="s">
        <v>651</v>
      </c>
      <c r="C76" s="188"/>
      <c r="D76" s="82"/>
    </row>
    <row r="77" spans="1:4" s="52" customFormat="1" ht="22.15" customHeight="1" x14ac:dyDescent="0.25">
      <c r="A77" s="178" t="s">
        <v>652</v>
      </c>
      <c r="B77" s="179" t="s">
        <v>653</v>
      </c>
      <c r="C77" s="188"/>
      <c r="D77" s="82"/>
    </row>
    <row r="78" spans="1:4" s="52" customFormat="1" ht="23.45" customHeight="1" x14ac:dyDescent="0.25">
      <c r="A78" s="178" t="s">
        <v>654</v>
      </c>
      <c r="B78" s="179" t="s">
        <v>655</v>
      </c>
      <c r="C78" s="188">
        <v>6200</v>
      </c>
      <c r="D78" s="82"/>
    </row>
    <row r="79" spans="1:4" s="119" customFormat="1" ht="21" customHeight="1" x14ac:dyDescent="0.25">
      <c r="A79" s="233">
        <v>6.2</v>
      </c>
      <c r="B79" s="51" t="s">
        <v>656</v>
      </c>
      <c r="C79" s="236"/>
      <c r="D79" s="118"/>
    </row>
    <row r="80" spans="1:4" s="119" customFormat="1" ht="24.6" customHeight="1" x14ac:dyDescent="0.25">
      <c r="A80" s="233">
        <v>6.3</v>
      </c>
      <c r="B80" s="244" t="s">
        <v>657</v>
      </c>
      <c r="C80" s="239"/>
      <c r="D80" s="118"/>
    </row>
    <row r="81" spans="1:4" s="119" customFormat="1" ht="24.6" customHeight="1" x14ac:dyDescent="0.25">
      <c r="A81" s="233">
        <v>6.9</v>
      </c>
      <c r="B81" s="244" t="s">
        <v>676</v>
      </c>
      <c r="C81" s="239"/>
      <c r="D81" s="118"/>
    </row>
    <row r="82" spans="1:4" s="53" customFormat="1" ht="25.5" customHeight="1" x14ac:dyDescent="0.25">
      <c r="A82" s="141">
        <v>7</v>
      </c>
      <c r="B82" s="143" t="s">
        <v>576</v>
      </c>
      <c r="C82" s="186">
        <f>SUM(C83:C91)</f>
        <v>146800.51</v>
      </c>
      <c r="D82" s="83"/>
    </row>
    <row r="83" spans="1:4" s="53" customFormat="1" ht="36.75" customHeight="1" x14ac:dyDescent="0.25">
      <c r="A83" s="233">
        <v>7.1</v>
      </c>
      <c r="B83" s="245" t="s">
        <v>732</v>
      </c>
      <c r="C83" s="239"/>
      <c r="D83" s="83"/>
    </row>
    <row r="84" spans="1:4" s="53" customFormat="1" ht="36.75" customHeight="1" x14ac:dyDescent="0.25">
      <c r="A84" s="233">
        <v>7.2</v>
      </c>
      <c r="B84" s="245" t="s">
        <v>577</v>
      </c>
      <c r="C84" s="239"/>
      <c r="D84" s="83"/>
    </row>
    <row r="85" spans="1:4" s="53" customFormat="1" ht="36.75" customHeight="1" x14ac:dyDescent="0.25">
      <c r="A85" s="233">
        <v>7.3</v>
      </c>
      <c r="B85" s="245" t="s">
        <v>578</v>
      </c>
      <c r="C85" s="239"/>
      <c r="D85" s="83"/>
    </row>
    <row r="86" spans="1:4" s="53" customFormat="1" ht="47.45" customHeight="1" x14ac:dyDescent="0.25">
      <c r="A86" s="233">
        <v>7.4</v>
      </c>
      <c r="B86" s="245" t="s">
        <v>579</v>
      </c>
      <c r="C86" s="239"/>
      <c r="D86" s="83"/>
    </row>
    <row r="87" spans="1:4" s="53" customFormat="1" ht="50.45" customHeight="1" x14ac:dyDescent="0.25">
      <c r="A87" s="233">
        <v>7.5</v>
      </c>
      <c r="B87" s="245" t="s">
        <v>580</v>
      </c>
      <c r="C87" s="239"/>
      <c r="D87" s="83"/>
    </row>
    <row r="88" spans="1:4" s="53" customFormat="1" ht="49.9" customHeight="1" x14ac:dyDescent="0.25">
      <c r="A88" s="233">
        <v>7.6</v>
      </c>
      <c r="B88" s="245" t="s">
        <v>581</v>
      </c>
      <c r="C88" s="239"/>
      <c r="D88" s="83"/>
    </row>
    <row r="89" spans="1:4" s="53" customFormat="1" ht="43.9" customHeight="1" x14ac:dyDescent="0.25">
      <c r="A89" s="233">
        <v>7.7</v>
      </c>
      <c r="B89" s="245" t="s">
        <v>582</v>
      </c>
      <c r="C89" s="239"/>
      <c r="D89" s="83"/>
    </row>
    <row r="90" spans="1:4" s="53" customFormat="1" ht="39.6" customHeight="1" x14ac:dyDescent="0.25">
      <c r="A90" s="233">
        <v>7.8</v>
      </c>
      <c r="B90" s="245" t="s">
        <v>583</v>
      </c>
      <c r="C90" s="239"/>
      <c r="D90" s="83"/>
    </row>
    <row r="91" spans="1:4" s="53" customFormat="1" ht="33.6" customHeight="1" x14ac:dyDescent="0.25">
      <c r="A91" s="233">
        <v>7.9</v>
      </c>
      <c r="B91" s="245" t="s">
        <v>25</v>
      </c>
      <c r="C91" s="239">
        <f>120143.32+26657.19</f>
        <v>146800.51</v>
      </c>
      <c r="D91" s="83"/>
    </row>
    <row r="92" spans="1:4" s="52" customFormat="1" ht="37.9" customHeight="1" x14ac:dyDescent="0.25">
      <c r="A92" s="141">
        <v>8</v>
      </c>
      <c r="B92" s="146" t="s">
        <v>745</v>
      </c>
      <c r="C92" s="186">
        <f>SUM(C93+C96+C101+C102+C103)</f>
        <v>44641357.82</v>
      </c>
      <c r="D92" s="82"/>
    </row>
    <row r="93" spans="1:4" s="119" customFormat="1" ht="25.5" customHeight="1" x14ac:dyDescent="0.25">
      <c r="A93" s="233">
        <v>8.1</v>
      </c>
      <c r="B93" s="51" t="s">
        <v>119</v>
      </c>
      <c r="C93" s="235">
        <f>SUM(C94:C95)</f>
        <v>31231819.810000002</v>
      </c>
      <c r="D93" s="118"/>
    </row>
    <row r="94" spans="1:4" s="49" customFormat="1" ht="25.5" customHeight="1" x14ac:dyDescent="0.25">
      <c r="A94" s="178" t="s">
        <v>546</v>
      </c>
      <c r="B94" s="284" t="s">
        <v>120</v>
      </c>
      <c r="C94" s="189">
        <v>30616294.810000002</v>
      </c>
      <c r="D94" s="80"/>
    </row>
    <row r="95" spans="1:4" s="49" customFormat="1" ht="25.5" customHeight="1" x14ac:dyDescent="0.25">
      <c r="A95" s="178" t="s">
        <v>658</v>
      </c>
      <c r="B95" s="284" t="s">
        <v>121</v>
      </c>
      <c r="C95" s="189">
        <v>615525</v>
      </c>
      <c r="D95" s="80"/>
    </row>
    <row r="96" spans="1:4" s="119" customFormat="1" ht="25.5" customHeight="1" x14ac:dyDescent="0.25">
      <c r="A96" s="233">
        <v>8.1999999999999993</v>
      </c>
      <c r="B96" s="51" t="s">
        <v>122</v>
      </c>
      <c r="C96" s="235">
        <f>SUM(C97:C100)</f>
        <v>13272538.009999998</v>
      </c>
      <c r="D96" s="118"/>
    </row>
    <row r="97" spans="1:4" s="49" customFormat="1" ht="25.5" customHeight="1" x14ac:dyDescent="0.25">
      <c r="A97" s="178" t="s">
        <v>547</v>
      </c>
      <c r="B97" s="284" t="s">
        <v>123</v>
      </c>
      <c r="C97" s="189">
        <v>2249573.69</v>
      </c>
      <c r="D97" s="80"/>
    </row>
    <row r="98" spans="1:4" s="49" customFormat="1" ht="25.5" customHeight="1" x14ac:dyDescent="0.25">
      <c r="A98" s="178" t="s">
        <v>659</v>
      </c>
      <c r="B98" s="284" t="s">
        <v>124</v>
      </c>
      <c r="C98" s="189"/>
      <c r="D98" s="80"/>
    </row>
    <row r="99" spans="1:4" s="49" customFormat="1" ht="25.5" customHeight="1" x14ac:dyDescent="0.25">
      <c r="A99" s="178" t="s">
        <v>660</v>
      </c>
      <c r="B99" s="284" t="s">
        <v>125</v>
      </c>
      <c r="C99" s="189">
        <v>11022964.319999998</v>
      </c>
      <c r="D99" s="80"/>
    </row>
    <row r="100" spans="1:4" s="49" customFormat="1" ht="25.5" customHeight="1" x14ac:dyDescent="0.25">
      <c r="A100" s="178" t="s">
        <v>661</v>
      </c>
      <c r="B100" s="284" t="s">
        <v>126</v>
      </c>
      <c r="C100" s="189"/>
      <c r="D100" s="80"/>
    </row>
    <row r="101" spans="1:4" s="119" customFormat="1" ht="25.5" customHeight="1" x14ac:dyDescent="0.25">
      <c r="A101" s="233">
        <v>8.3000000000000007</v>
      </c>
      <c r="B101" s="51" t="s">
        <v>127</v>
      </c>
      <c r="C101" s="236">
        <v>137000</v>
      </c>
      <c r="D101" s="118"/>
    </row>
    <row r="102" spans="1:4" s="119" customFormat="1" ht="25.5" customHeight="1" x14ac:dyDescent="0.25">
      <c r="A102" s="233">
        <v>8.4</v>
      </c>
      <c r="B102" s="51" t="s">
        <v>662</v>
      </c>
      <c r="C102" s="236"/>
      <c r="D102" s="118"/>
    </row>
    <row r="103" spans="1:4" s="119" customFormat="1" ht="25.5" customHeight="1" x14ac:dyDescent="0.25">
      <c r="A103" s="233">
        <v>8.5</v>
      </c>
      <c r="B103" s="51" t="s">
        <v>663</v>
      </c>
      <c r="C103" s="236"/>
      <c r="D103" s="118"/>
    </row>
    <row r="104" spans="1:4" s="54" customFormat="1" ht="33.6" customHeight="1" x14ac:dyDescent="0.25">
      <c r="A104" s="141">
        <v>9</v>
      </c>
      <c r="B104" s="146" t="s">
        <v>747</v>
      </c>
      <c r="C104" s="186">
        <f>SUM(C105+C107+C109+C111)</f>
        <v>0</v>
      </c>
      <c r="D104" s="84"/>
    </row>
    <row r="105" spans="1:4" s="127" customFormat="1" ht="23.45" customHeight="1" x14ac:dyDescent="0.25">
      <c r="A105" s="233">
        <v>9.1</v>
      </c>
      <c r="B105" s="51" t="s">
        <v>748</v>
      </c>
      <c r="C105" s="236"/>
      <c r="D105" s="126"/>
    </row>
    <row r="106" spans="1:4" s="119" customFormat="1" ht="20.45" customHeight="1" x14ac:dyDescent="0.25">
      <c r="A106" s="233">
        <v>9.1999999999999993</v>
      </c>
      <c r="B106" s="238" t="s">
        <v>668</v>
      </c>
      <c r="C106" s="190"/>
      <c r="D106" s="118"/>
    </row>
    <row r="107" spans="1:4" s="127" customFormat="1" ht="22.9" customHeight="1" x14ac:dyDescent="0.25">
      <c r="A107" s="233">
        <v>9.3000000000000007</v>
      </c>
      <c r="B107" s="51" t="s">
        <v>129</v>
      </c>
      <c r="C107" s="236"/>
      <c r="D107" s="126"/>
    </row>
    <row r="108" spans="1:4" s="127" customFormat="1" ht="21.6" customHeight="1" x14ac:dyDescent="0.25">
      <c r="A108" s="233">
        <v>9.4</v>
      </c>
      <c r="B108" s="244" t="s">
        <v>669</v>
      </c>
      <c r="C108" s="191"/>
      <c r="D108" s="126"/>
    </row>
    <row r="109" spans="1:4" s="127" customFormat="1" ht="23.45" customHeight="1" x14ac:dyDescent="0.25">
      <c r="A109" s="233">
        <v>9.5</v>
      </c>
      <c r="B109" s="244" t="s">
        <v>131</v>
      </c>
      <c r="C109" s="246"/>
      <c r="D109" s="126"/>
    </row>
    <row r="110" spans="1:4" s="127" customFormat="1" ht="26.45" customHeight="1" x14ac:dyDescent="0.25">
      <c r="A110" s="233">
        <v>9.6</v>
      </c>
      <c r="B110" s="51" t="s">
        <v>749</v>
      </c>
      <c r="C110" s="187"/>
      <c r="D110" s="126"/>
    </row>
    <row r="111" spans="1:4" s="127" customFormat="1" ht="27" customHeight="1" x14ac:dyDescent="0.25">
      <c r="A111" s="233">
        <v>9.6999999999999993</v>
      </c>
      <c r="B111" s="244" t="s">
        <v>664</v>
      </c>
      <c r="C111" s="246"/>
      <c r="D111" s="126"/>
    </row>
    <row r="112" spans="1:4" s="54" customFormat="1" ht="20.45" customHeight="1" x14ac:dyDescent="0.25">
      <c r="A112" s="141">
        <v>0</v>
      </c>
      <c r="B112" s="143" t="s">
        <v>22</v>
      </c>
      <c r="C112" s="186">
        <f>SUM(C113+C115)</f>
        <v>0</v>
      </c>
      <c r="D112" s="84"/>
    </row>
    <row r="113" spans="1:4" s="127" customFormat="1" ht="22.15" customHeight="1" x14ac:dyDescent="0.25">
      <c r="A113" s="233">
        <v>0.1</v>
      </c>
      <c r="B113" s="51" t="s">
        <v>132</v>
      </c>
      <c r="C113" s="236"/>
      <c r="D113" s="126"/>
    </row>
    <row r="114" spans="1:4" s="127" customFormat="1" ht="25.15" customHeight="1" x14ac:dyDescent="0.25">
      <c r="A114" s="233">
        <v>0.2</v>
      </c>
      <c r="B114" s="51" t="s">
        <v>133</v>
      </c>
      <c r="C114" s="187"/>
      <c r="D114" s="126"/>
    </row>
    <row r="115" spans="1:4" s="119" customFormat="1" ht="25.9" customHeight="1" x14ac:dyDescent="0.25">
      <c r="A115" s="233">
        <v>0.3</v>
      </c>
      <c r="B115" s="238" t="s">
        <v>665</v>
      </c>
      <c r="C115" s="239"/>
      <c r="D115" s="118"/>
    </row>
    <row r="116" spans="1:4" s="55" customFormat="1" ht="23.45" customHeight="1" x14ac:dyDescent="0.25">
      <c r="A116" s="286" t="s">
        <v>134</v>
      </c>
      <c r="B116" s="287"/>
      <c r="C116" s="192">
        <f>SUM(C6+C25+C31+C34+C63+C70+C82+C92+C104+C112)</f>
        <v>63783318.460000001</v>
      </c>
      <c r="D116" s="85"/>
    </row>
    <row r="117" spans="1:4" s="45" customFormat="1" ht="12.75" customHeight="1" x14ac:dyDescent="0.25">
      <c r="A117" s="42"/>
      <c r="B117" s="43"/>
      <c r="C117" s="44"/>
    </row>
    <row r="118" spans="1:4" ht="12.75" customHeight="1" x14ac:dyDescent="0.25"/>
    <row r="119" spans="1:4" ht="12.75" customHeight="1" x14ac:dyDescent="0.25"/>
    <row r="120" spans="1:4" ht="12.75" customHeight="1" x14ac:dyDescent="0.25"/>
    <row r="121" spans="1:4" ht="12.75" customHeight="1" x14ac:dyDescent="0.25"/>
    <row r="122" spans="1:4" ht="12.75" customHeight="1" x14ac:dyDescent="0.25"/>
    <row r="123" spans="1:4" ht="12.75" customHeight="1" x14ac:dyDescent="0.25"/>
    <row r="124" spans="1:4" ht="12.75" customHeight="1" x14ac:dyDescent="0.25"/>
    <row r="125" spans="1:4" ht="12.75" customHeight="1" x14ac:dyDescent="0.25"/>
    <row r="126" spans="1:4" ht="12.75" customHeight="1" x14ac:dyDescent="0.25"/>
    <row r="127" spans="1:4" ht="12.75" customHeight="1" x14ac:dyDescent="0.25"/>
    <row r="128" spans="1:4"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sheetData>
  <sheetProtection algorithmName="SHA-512" hashValue="e/WbKwF5MK5BFpBS0aY+X/tpJOBLTzidhYc3hOphPzs3cyOtwv1mVHvQF7VUfdwLUkQRKnM29tLT7k3/T+4GEQ==" saltValue="cG72iZRv6q6TRRFLtgr1nQ==" spinCount="100000" sheet="1" objects="1" scenarios="1"/>
  <mergeCells count="6">
    <mergeCell ref="A116:B116"/>
    <mergeCell ref="A1:C1"/>
    <mergeCell ref="A2:C2"/>
    <mergeCell ref="A3:A4"/>
    <mergeCell ref="B3:B4"/>
    <mergeCell ref="C3:C4"/>
  </mergeCells>
  <conditionalFormatting sqref="B84">
    <cfRule type="containsBlanks" dxfId="8" priority="10">
      <formula>LEN(TRIM(B84))=0</formula>
    </cfRule>
  </conditionalFormatting>
  <conditionalFormatting sqref="B83">
    <cfRule type="containsBlanks" dxfId="7" priority="9">
      <formula>LEN(TRIM(B83))=0</formula>
    </cfRule>
  </conditionalFormatting>
  <conditionalFormatting sqref="B85">
    <cfRule type="containsBlanks" dxfId="6" priority="7">
      <formula>LEN(TRIM(B85))=0</formula>
    </cfRule>
  </conditionalFormatting>
  <conditionalFormatting sqref="B86">
    <cfRule type="containsBlanks" dxfId="5" priority="6">
      <formula>LEN(TRIM(B86))=0</formula>
    </cfRule>
  </conditionalFormatting>
  <conditionalFormatting sqref="B87">
    <cfRule type="containsBlanks" dxfId="4" priority="5">
      <formula>LEN(TRIM(B87))=0</formula>
    </cfRule>
  </conditionalFormatting>
  <conditionalFormatting sqref="B88">
    <cfRule type="containsBlanks" dxfId="3" priority="4">
      <formula>LEN(TRIM(B88))=0</formula>
    </cfRule>
  </conditionalFormatting>
  <conditionalFormatting sqref="B89">
    <cfRule type="containsBlanks" dxfId="2" priority="3">
      <formula>LEN(TRIM(B89))=0</formula>
    </cfRule>
  </conditionalFormatting>
  <conditionalFormatting sqref="B90">
    <cfRule type="containsBlanks" dxfId="1" priority="2">
      <formula>LEN(TRIM(B90))=0</formula>
    </cfRule>
  </conditionalFormatting>
  <conditionalFormatting sqref="B91">
    <cfRule type="containsBlanks" dxfId="0" priority="1">
      <formula>LEN(TRIM(B91))=0</formula>
    </cfRule>
  </conditionalFormatting>
  <dataValidations count="2">
    <dataValidation type="whole" operator="greaterThanOrEqual" allowBlank="1" showInputMessage="1" showErrorMessage="1" sqref="C97:C100 C94:C95">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s>
  <pageMargins left="0.70866141732283472" right="0.70866141732283472" top="0.55118110236220474" bottom="0.55118110236220474" header="0.31496062992125984" footer="0.31496062992125984"/>
  <pageSetup scale="80" orientation="portrait" horizontalDpi="4294967295" verticalDpi="4294967295" r:id="rId1"/>
  <headerFooter>
    <oddFooter>&amp;L&amp;"-,Cursiva"&amp;10Ejercicio Fiscal 2019&amp;R&amp;"-,Cursiva"&amp;10Página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FFFF00"/>
  </sheetPr>
  <dimension ref="A1:XFC522"/>
  <sheetViews>
    <sheetView zoomScaleNormal="100" zoomScalePageLayoutView="90" workbookViewId="0">
      <pane ySplit="6" topLeftCell="A76" activePane="bottomLeft" state="frozen"/>
      <selection pane="bottomLeft" activeCell="A70" sqref="A70"/>
    </sheetView>
  </sheetViews>
  <sheetFormatPr baseColWidth="10" defaultColWidth="0" defaultRowHeight="0" customHeight="1" zeroHeight="1" x14ac:dyDescent="0.25"/>
  <cols>
    <col min="1" max="1" width="8.42578125" style="34" customWidth="1"/>
    <col min="2" max="2" width="55.140625" style="35" customWidth="1"/>
    <col min="3" max="3" width="15" style="36" customWidth="1"/>
    <col min="4" max="4" width="18.42578125" style="36" customWidth="1"/>
    <col min="5" max="5" width="18.5703125" style="36" customWidth="1"/>
    <col min="6" max="6" width="17" style="36" customWidth="1"/>
    <col min="7" max="7" width="16.7109375" style="36" customWidth="1"/>
    <col min="8" max="8" width="16.140625" style="36" customWidth="1"/>
    <col min="9" max="9" width="18.7109375" style="36" customWidth="1"/>
    <col min="10" max="10" width="16" style="36" customWidth="1"/>
    <col min="11" max="11" width="15.7109375" style="36" customWidth="1"/>
    <col min="12" max="12" width="17.7109375" style="36" customWidth="1"/>
    <col min="13" max="13" width="16.28515625" style="36" customWidth="1"/>
    <col min="14" max="14" width="0.28515625" style="22" customWidth="1"/>
    <col min="15" max="15" width="11.42578125" style="22" hidden="1" customWidth="1"/>
    <col min="16" max="28" width="0" style="22" hidden="1" customWidth="1"/>
    <col min="29" max="16383" width="11.42578125" style="22" hidden="1"/>
    <col min="16384" max="16384" width="3.28515625" style="22" hidden="1" customWidth="1"/>
  </cols>
  <sheetData>
    <row r="1" spans="1:15" customFormat="1" ht="33" customHeight="1" x14ac:dyDescent="0.25">
      <c r="A1" s="299" t="s">
        <v>569</v>
      </c>
      <c r="B1" s="300"/>
      <c r="C1" s="300"/>
      <c r="D1" s="300"/>
      <c r="E1" s="300"/>
      <c r="F1" s="300"/>
      <c r="G1" s="300"/>
      <c r="H1" s="300"/>
      <c r="I1" s="300"/>
      <c r="J1" s="300"/>
      <c r="K1" s="300"/>
      <c r="L1" s="300"/>
      <c r="M1" s="300"/>
      <c r="N1" s="301"/>
    </row>
    <row r="2" spans="1:15" customFormat="1" ht="24" customHeight="1" x14ac:dyDescent="0.35">
      <c r="A2" s="302" t="str">
        <f>'ESTIMACIÓN DE INGRESOS'!A2:C2</f>
        <v>Nombre del Municipio: xxxxxxxxxxx</v>
      </c>
      <c r="B2" s="303"/>
      <c r="C2" s="303"/>
      <c r="D2" s="303"/>
      <c r="E2" s="303"/>
      <c r="F2" s="303"/>
      <c r="G2" s="303"/>
      <c r="H2" s="303"/>
      <c r="I2" s="303"/>
      <c r="J2" s="303"/>
      <c r="K2" s="303"/>
      <c r="L2" s="303"/>
      <c r="M2" s="303"/>
      <c r="N2" s="304"/>
    </row>
    <row r="3" spans="1:15" s="107" customFormat="1" ht="31.15" customHeight="1" x14ac:dyDescent="0.25">
      <c r="A3" s="306" t="s">
        <v>543</v>
      </c>
      <c r="B3" s="308" t="s">
        <v>1</v>
      </c>
      <c r="C3" s="313" t="s">
        <v>709</v>
      </c>
      <c r="D3" s="314"/>
      <c r="E3" s="314"/>
      <c r="F3" s="314"/>
      <c r="G3" s="314"/>
      <c r="H3" s="314"/>
      <c r="I3" s="315"/>
      <c r="J3" s="310" t="s">
        <v>710</v>
      </c>
      <c r="K3" s="311"/>
      <c r="L3" s="312"/>
      <c r="M3" s="305" t="s">
        <v>544</v>
      </c>
      <c r="N3" s="106"/>
    </row>
    <row r="4" spans="1:15" s="107" customFormat="1" ht="73.150000000000006" customHeight="1" x14ac:dyDescent="0.25">
      <c r="A4" s="307"/>
      <c r="B4" s="309"/>
      <c r="C4" s="135" t="s">
        <v>708</v>
      </c>
      <c r="D4" s="135" t="s">
        <v>714</v>
      </c>
      <c r="E4" s="135" t="s">
        <v>715</v>
      </c>
      <c r="F4" s="136" t="s">
        <v>716</v>
      </c>
      <c r="G4" s="136" t="s">
        <v>717</v>
      </c>
      <c r="H4" s="137" t="s">
        <v>718</v>
      </c>
      <c r="I4" s="133" t="s">
        <v>719</v>
      </c>
      <c r="J4" s="133" t="s">
        <v>711</v>
      </c>
      <c r="K4" s="133" t="s">
        <v>712</v>
      </c>
      <c r="L4" s="134" t="s">
        <v>713</v>
      </c>
      <c r="M4" s="305"/>
      <c r="N4" s="106"/>
    </row>
    <row r="5" spans="1:15" s="93" customFormat="1" ht="6.6" customHeight="1" x14ac:dyDescent="0.25">
      <c r="A5" s="88"/>
      <c r="B5" s="89"/>
      <c r="C5" s="90"/>
      <c r="D5" s="90"/>
      <c r="E5" s="89"/>
      <c r="F5" s="89"/>
      <c r="G5" s="89"/>
      <c r="H5" s="89"/>
      <c r="I5" s="91"/>
      <c r="J5" s="91"/>
      <c r="K5" s="91"/>
      <c r="L5" s="91"/>
      <c r="M5" s="91"/>
      <c r="N5" s="92"/>
    </row>
    <row r="6" spans="1:15" s="100" customFormat="1" ht="25.5" customHeight="1" x14ac:dyDescent="0.25">
      <c r="A6" s="96">
        <v>1000</v>
      </c>
      <c r="B6" s="97" t="s">
        <v>31</v>
      </c>
      <c r="C6" s="98">
        <f t="shared" ref="C6:N6" si="0">C7+C12+C17+C26+C31+C38+C40</f>
        <v>10910761.82</v>
      </c>
      <c r="D6" s="98">
        <f>D7+D12+D17+D26+D31+D38+D40</f>
        <v>0</v>
      </c>
      <c r="E6" s="98">
        <f t="shared" si="0"/>
        <v>0</v>
      </c>
      <c r="F6" s="98">
        <f t="shared" si="0"/>
        <v>0</v>
      </c>
      <c r="G6" s="98">
        <f t="shared" si="0"/>
        <v>7526134.7849999992</v>
      </c>
      <c r="H6" s="98">
        <f t="shared" si="0"/>
        <v>0</v>
      </c>
      <c r="I6" s="98">
        <f t="shared" si="0"/>
        <v>0</v>
      </c>
      <c r="J6" s="98">
        <f t="shared" si="0"/>
        <v>7182935.5300000003</v>
      </c>
      <c r="K6" s="98">
        <f t="shared" si="0"/>
        <v>137000</v>
      </c>
      <c r="L6" s="98">
        <f t="shared" si="0"/>
        <v>0</v>
      </c>
      <c r="M6" s="98">
        <f>SUM(C6:L6)</f>
        <v>25756832.135000002</v>
      </c>
      <c r="N6" s="99">
        <f t="shared" si="0"/>
        <v>0</v>
      </c>
    </row>
    <row r="7" spans="1:15" customFormat="1" ht="25.5" customHeight="1" x14ac:dyDescent="0.25">
      <c r="A7" s="56">
        <v>1100</v>
      </c>
      <c r="B7" s="57" t="s">
        <v>135</v>
      </c>
      <c r="C7" s="194">
        <f>SUM(C8:C11)</f>
        <v>9000000</v>
      </c>
      <c r="D7" s="194">
        <f>SUM(D8:D11)</f>
        <v>0</v>
      </c>
      <c r="E7" s="194">
        <f t="shared" ref="E7:L7" si="1">SUM(E8:E11)</f>
        <v>0</v>
      </c>
      <c r="F7" s="194">
        <f t="shared" si="1"/>
        <v>0</v>
      </c>
      <c r="G7" s="194">
        <f t="shared" si="1"/>
        <v>5279579.7649999997</v>
      </c>
      <c r="H7" s="194">
        <f t="shared" si="1"/>
        <v>0</v>
      </c>
      <c r="I7" s="194">
        <f t="shared" si="1"/>
        <v>0</v>
      </c>
      <c r="J7" s="194">
        <f t="shared" si="1"/>
        <v>4009201.92</v>
      </c>
      <c r="K7" s="194">
        <f t="shared" si="1"/>
        <v>0</v>
      </c>
      <c r="L7" s="194">
        <f t="shared" si="1"/>
        <v>0</v>
      </c>
      <c r="M7" s="194">
        <f t="shared" ref="M7:M70" si="2">SUM(C7:L7)</f>
        <v>18288781.685000002</v>
      </c>
      <c r="N7" s="195"/>
      <c r="O7">
        <v>1</v>
      </c>
    </row>
    <row r="8" spans="1:15" customFormat="1" ht="25.5" customHeight="1" x14ac:dyDescent="0.25">
      <c r="A8" s="62">
        <v>111</v>
      </c>
      <c r="B8" s="58" t="s">
        <v>136</v>
      </c>
      <c r="C8" s="196">
        <v>2000000</v>
      </c>
      <c r="D8" s="196"/>
      <c r="E8" s="196"/>
      <c r="F8" s="196"/>
      <c r="G8" s="196">
        <v>1583624.8</v>
      </c>
      <c r="H8" s="196"/>
      <c r="I8" s="196"/>
      <c r="J8" s="196"/>
      <c r="K8" s="196"/>
      <c r="L8" s="196"/>
      <c r="M8" s="197">
        <f t="shared" si="2"/>
        <v>3583624.8</v>
      </c>
      <c r="N8" s="198"/>
      <c r="O8">
        <v>2</v>
      </c>
    </row>
    <row r="9" spans="1:15" customFormat="1" ht="25.5" customHeight="1" x14ac:dyDescent="0.25">
      <c r="A9" s="62">
        <v>112</v>
      </c>
      <c r="B9" s="59" t="s">
        <v>137</v>
      </c>
      <c r="C9" s="196"/>
      <c r="D9" s="196"/>
      <c r="E9" s="196"/>
      <c r="F9" s="196"/>
      <c r="G9" s="196"/>
      <c r="H9" s="196"/>
      <c r="I9" s="196"/>
      <c r="J9" s="196"/>
      <c r="K9" s="196"/>
      <c r="L9" s="196"/>
      <c r="M9" s="197">
        <f t="shared" si="2"/>
        <v>0</v>
      </c>
      <c r="N9" s="198"/>
      <c r="O9">
        <v>3</v>
      </c>
    </row>
    <row r="10" spans="1:15" customFormat="1" ht="25.5" customHeight="1" x14ac:dyDescent="0.25">
      <c r="A10" s="62">
        <v>113</v>
      </c>
      <c r="B10" s="59" t="s">
        <v>138</v>
      </c>
      <c r="C10" s="196">
        <v>7000000</v>
      </c>
      <c r="D10" s="196"/>
      <c r="E10" s="196"/>
      <c r="F10" s="196"/>
      <c r="G10" s="196">
        <v>3695954.9649999999</v>
      </c>
      <c r="H10" s="196"/>
      <c r="I10" s="196"/>
      <c r="J10" s="196">
        <v>4009201.92</v>
      </c>
      <c r="K10" s="196"/>
      <c r="L10" s="196"/>
      <c r="M10" s="197">
        <f t="shared" si="2"/>
        <v>14705156.885</v>
      </c>
      <c r="N10" s="195"/>
    </row>
    <row r="11" spans="1:15" customFormat="1" ht="25.5" customHeight="1" x14ac:dyDescent="0.25">
      <c r="A11" s="62">
        <v>114</v>
      </c>
      <c r="B11" s="59" t="s">
        <v>139</v>
      </c>
      <c r="C11" s="196"/>
      <c r="D11" s="196"/>
      <c r="E11" s="196"/>
      <c r="F11" s="196"/>
      <c r="G11" s="196"/>
      <c r="H11" s="196"/>
      <c r="I11" s="196"/>
      <c r="J11" s="196"/>
      <c r="K11" s="196"/>
      <c r="L11" s="196"/>
      <c r="M11" s="197">
        <f t="shared" si="2"/>
        <v>0</v>
      </c>
      <c r="N11" s="195"/>
      <c r="O11">
        <v>101</v>
      </c>
    </row>
    <row r="12" spans="1:15" customFormat="1" ht="25.5" customHeight="1" x14ac:dyDescent="0.25">
      <c r="A12" s="56">
        <v>1200</v>
      </c>
      <c r="B12" s="57" t="s">
        <v>140</v>
      </c>
      <c r="C12" s="194">
        <f t="shared" ref="C12:L12" si="3">SUM(C13:C16)</f>
        <v>320000</v>
      </c>
      <c r="D12" s="194">
        <f>SUM(D13:D16)</f>
        <v>0</v>
      </c>
      <c r="E12" s="194">
        <f t="shared" si="3"/>
        <v>0</v>
      </c>
      <c r="F12" s="194">
        <f t="shared" si="3"/>
        <v>0</v>
      </c>
      <c r="G12" s="194">
        <f t="shared" si="3"/>
        <v>514018.48</v>
      </c>
      <c r="H12" s="194">
        <f t="shared" si="3"/>
        <v>0</v>
      </c>
      <c r="I12" s="194">
        <f t="shared" si="3"/>
        <v>0</v>
      </c>
      <c r="J12" s="194">
        <f t="shared" si="3"/>
        <v>1936940.4</v>
      </c>
      <c r="K12" s="194">
        <f t="shared" si="3"/>
        <v>137000</v>
      </c>
      <c r="L12" s="194">
        <f t="shared" si="3"/>
        <v>0</v>
      </c>
      <c r="M12" s="194">
        <f t="shared" si="2"/>
        <v>2907958.88</v>
      </c>
      <c r="N12" s="199"/>
      <c r="O12">
        <v>102</v>
      </c>
    </row>
    <row r="13" spans="1:15" customFormat="1" ht="25.5" customHeight="1" x14ac:dyDescent="0.25">
      <c r="A13" s="62">
        <v>121</v>
      </c>
      <c r="B13" s="59" t="s">
        <v>141</v>
      </c>
      <c r="C13" s="196"/>
      <c r="D13" s="196"/>
      <c r="E13" s="196"/>
      <c r="F13" s="196"/>
      <c r="G13" s="196"/>
      <c r="H13" s="196"/>
      <c r="I13" s="196"/>
      <c r="J13" s="196"/>
      <c r="K13" s="196"/>
      <c r="L13" s="196"/>
      <c r="M13" s="197">
        <f t="shared" si="2"/>
        <v>0</v>
      </c>
      <c r="N13" s="195"/>
      <c r="O13">
        <v>103</v>
      </c>
    </row>
    <row r="14" spans="1:15" customFormat="1" ht="25.5" customHeight="1" x14ac:dyDescent="0.25">
      <c r="A14" s="62">
        <v>122</v>
      </c>
      <c r="B14" s="59" t="s">
        <v>142</v>
      </c>
      <c r="C14" s="196">
        <v>320000</v>
      </c>
      <c r="D14" s="196"/>
      <c r="E14" s="196"/>
      <c r="F14" s="196"/>
      <c r="G14" s="196">
        <v>514018.48</v>
      </c>
      <c r="H14" s="285"/>
      <c r="I14" s="196"/>
      <c r="J14" s="196">
        <v>1936940.4</v>
      </c>
      <c r="K14" s="196">
        <v>137000</v>
      </c>
      <c r="L14" s="196"/>
      <c r="M14" s="197">
        <f t="shared" si="2"/>
        <v>2907958.88</v>
      </c>
      <c r="N14" s="195"/>
      <c r="O14">
        <v>104</v>
      </c>
    </row>
    <row r="15" spans="1:15" customFormat="1" ht="25.5" customHeight="1" x14ac:dyDescent="0.25">
      <c r="A15" s="62">
        <v>123</v>
      </c>
      <c r="B15" s="59" t="s">
        <v>143</v>
      </c>
      <c r="C15" s="196"/>
      <c r="D15" s="196"/>
      <c r="E15" s="196"/>
      <c r="F15" s="196"/>
      <c r="G15" s="196"/>
      <c r="H15" s="196"/>
      <c r="I15" s="196"/>
      <c r="J15" s="196"/>
      <c r="K15" s="196"/>
      <c r="L15" s="196"/>
      <c r="M15" s="197">
        <f t="shared" si="2"/>
        <v>0</v>
      </c>
      <c r="N15" s="195"/>
      <c r="O15">
        <v>105</v>
      </c>
    </row>
    <row r="16" spans="1:15" customFormat="1" ht="39" customHeight="1" x14ac:dyDescent="0.25">
      <c r="A16" s="62">
        <v>124</v>
      </c>
      <c r="B16" s="59" t="s">
        <v>144</v>
      </c>
      <c r="C16" s="196"/>
      <c r="D16" s="196"/>
      <c r="E16" s="196"/>
      <c r="F16" s="196"/>
      <c r="G16" s="196"/>
      <c r="H16" s="196"/>
      <c r="I16" s="196"/>
      <c r="J16" s="196"/>
      <c r="K16" s="196"/>
      <c r="L16" s="196"/>
      <c r="M16" s="197">
        <f t="shared" si="2"/>
        <v>0</v>
      </c>
      <c r="N16" s="195"/>
      <c r="O16">
        <v>106</v>
      </c>
    </row>
    <row r="17" spans="1:15" customFormat="1" ht="25.5" customHeight="1" x14ac:dyDescent="0.25">
      <c r="A17" s="56">
        <v>1300</v>
      </c>
      <c r="B17" s="57" t="s">
        <v>145</v>
      </c>
      <c r="C17" s="194">
        <f>SUM(C18:C25)</f>
        <v>1590761.82</v>
      </c>
      <c r="D17" s="194">
        <f>SUM(D18:D25)</f>
        <v>0</v>
      </c>
      <c r="E17" s="194">
        <f t="shared" ref="E17:N17" si="4">SUM(E18:E25)</f>
        <v>0</v>
      </c>
      <c r="F17" s="194">
        <f t="shared" si="4"/>
        <v>0</v>
      </c>
      <c r="G17" s="194">
        <f t="shared" si="4"/>
        <v>1732536.54</v>
      </c>
      <c r="H17" s="194">
        <f t="shared" si="4"/>
        <v>0</v>
      </c>
      <c r="I17" s="194">
        <f t="shared" si="4"/>
        <v>0</v>
      </c>
      <c r="J17" s="194">
        <f t="shared" si="4"/>
        <v>1236793.21</v>
      </c>
      <c r="K17" s="194">
        <f t="shared" si="4"/>
        <v>0</v>
      </c>
      <c r="L17" s="194">
        <f t="shared" si="4"/>
        <v>0</v>
      </c>
      <c r="M17" s="194">
        <f t="shared" si="2"/>
        <v>4560091.57</v>
      </c>
      <c r="N17" s="200">
        <f t="shared" si="4"/>
        <v>0</v>
      </c>
      <c r="O17">
        <v>199</v>
      </c>
    </row>
    <row r="18" spans="1:15" customFormat="1" ht="25.5" customHeight="1" x14ac:dyDescent="0.25">
      <c r="A18" s="62">
        <v>131</v>
      </c>
      <c r="B18" s="59" t="s">
        <v>146</v>
      </c>
      <c r="C18" s="196"/>
      <c r="D18" s="196"/>
      <c r="E18" s="196"/>
      <c r="F18" s="196"/>
      <c r="G18" s="196"/>
      <c r="H18" s="196"/>
      <c r="I18" s="196"/>
      <c r="J18" s="196"/>
      <c r="K18" s="196"/>
      <c r="L18" s="196"/>
      <c r="M18" s="197">
        <f t="shared" si="2"/>
        <v>0</v>
      </c>
      <c r="N18" s="195"/>
    </row>
    <row r="19" spans="1:15" customFormat="1" ht="25.5" customHeight="1" x14ac:dyDescent="0.25">
      <c r="A19" s="62">
        <v>132</v>
      </c>
      <c r="B19" s="59" t="s">
        <v>147</v>
      </c>
      <c r="C19" s="196">
        <f>1125000+65761.82+400000</f>
        <v>1590761.82</v>
      </c>
      <c r="D19" s="196"/>
      <c r="E19" s="196"/>
      <c r="F19" s="196"/>
      <c r="G19" s="196">
        <f>712207.97+100000+600788.01</f>
        <v>1412995.98</v>
      </c>
      <c r="H19" s="196"/>
      <c r="I19" s="196"/>
      <c r="J19" s="196">
        <v>1181793.21</v>
      </c>
      <c r="K19" s="196"/>
      <c r="L19" s="196"/>
      <c r="M19" s="197">
        <f t="shared" si="2"/>
        <v>4185551.01</v>
      </c>
      <c r="N19" s="195"/>
      <c r="O19" s="22" t="s">
        <v>148</v>
      </c>
    </row>
    <row r="20" spans="1:15" customFormat="1" ht="25.5" customHeight="1" x14ac:dyDescent="0.25">
      <c r="A20" s="62">
        <v>133</v>
      </c>
      <c r="B20" s="59" t="s">
        <v>149</v>
      </c>
      <c r="C20" s="196"/>
      <c r="D20" s="196"/>
      <c r="E20" s="196"/>
      <c r="F20" s="196"/>
      <c r="G20" s="196">
        <v>319540.56</v>
      </c>
      <c r="H20" s="196"/>
      <c r="I20" s="196"/>
      <c r="J20" s="196">
        <v>55000</v>
      </c>
      <c r="K20" s="196"/>
      <c r="L20" s="196"/>
      <c r="M20" s="197">
        <f t="shared" si="2"/>
        <v>374540.56</v>
      </c>
      <c r="N20" s="195"/>
      <c r="O20">
        <v>201</v>
      </c>
    </row>
    <row r="21" spans="1:15" customFormat="1" ht="25.5" customHeight="1" x14ac:dyDescent="0.25">
      <c r="A21" s="62">
        <v>134</v>
      </c>
      <c r="B21" s="59" t="s">
        <v>150</v>
      </c>
      <c r="C21" s="196"/>
      <c r="D21" s="196"/>
      <c r="E21" s="196"/>
      <c r="F21" s="196"/>
      <c r="G21" s="196"/>
      <c r="H21" s="196"/>
      <c r="I21" s="196"/>
      <c r="J21" s="196"/>
      <c r="K21" s="196"/>
      <c r="L21" s="196"/>
      <c r="M21" s="197">
        <f t="shared" si="2"/>
        <v>0</v>
      </c>
      <c r="N21" s="195"/>
      <c r="O21">
        <v>203</v>
      </c>
    </row>
    <row r="22" spans="1:15" customFormat="1" ht="25.5" customHeight="1" x14ac:dyDescent="0.25">
      <c r="A22" s="62">
        <v>135</v>
      </c>
      <c r="B22" s="59" t="s">
        <v>151</v>
      </c>
      <c r="C22" s="196"/>
      <c r="D22" s="196"/>
      <c r="E22" s="196"/>
      <c r="F22" s="196"/>
      <c r="G22" s="196"/>
      <c r="H22" s="196"/>
      <c r="I22" s="196"/>
      <c r="J22" s="196"/>
      <c r="K22" s="196"/>
      <c r="L22" s="196"/>
      <c r="M22" s="197">
        <f t="shared" si="2"/>
        <v>0</v>
      </c>
      <c r="N22" s="195"/>
      <c r="O22">
        <v>205</v>
      </c>
    </row>
    <row r="23" spans="1:15" customFormat="1" ht="25.5" x14ac:dyDescent="0.25">
      <c r="A23" s="62">
        <v>136</v>
      </c>
      <c r="B23" s="59" t="s">
        <v>152</v>
      </c>
      <c r="C23" s="196"/>
      <c r="D23" s="196"/>
      <c r="E23" s="196"/>
      <c r="F23" s="196"/>
      <c r="G23" s="196"/>
      <c r="H23" s="196"/>
      <c r="I23" s="196"/>
      <c r="J23" s="196"/>
      <c r="K23" s="196"/>
      <c r="L23" s="196"/>
      <c r="M23" s="197">
        <f t="shared" si="2"/>
        <v>0</v>
      </c>
      <c r="N23" s="195"/>
      <c r="O23">
        <v>207</v>
      </c>
    </row>
    <row r="24" spans="1:15" customFormat="1" ht="25.5" customHeight="1" x14ac:dyDescent="0.25">
      <c r="A24" s="62">
        <v>137</v>
      </c>
      <c r="B24" s="59" t="s">
        <v>153</v>
      </c>
      <c r="C24" s="196"/>
      <c r="D24" s="196"/>
      <c r="E24" s="196"/>
      <c r="F24" s="196"/>
      <c r="G24" s="196"/>
      <c r="H24" s="196"/>
      <c r="I24" s="196"/>
      <c r="J24" s="196"/>
      <c r="K24" s="196"/>
      <c r="L24" s="196"/>
      <c r="M24" s="197">
        <f t="shared" si="2"/>
        <v>0</v>
      </c>
      <c r="N24" s="195"/>
      <c r="O24">
        <v>209</v>
      </c>
    </row>
    <row r="25" spans="1:15" customFormat="1" ht="25.5" x14ac:dyDescent="0.25">
      <c r="A25" s="62">
        <v>138</v>
      </c>
      <c r="B25" s="59" t="s">
        <v>154</v>
      </c>
      <c r="C25" s="196"/>
      <c r="D25" s="196"/>
      <c r="E25" s="196"/>
      <c r="F25" s="196"/>
      <c r="G25" s="196"/>
      <c r="H25" s="196"/>
      <c r="I25" s="196"/>
      <c r="J25" s="196"/>
      <c r="K25" s="196"/>
      <c r="L25" s="196"/>
      <c r="M25" s="197">
        <f t="shared" si="2"/>
        <v>0</v>
      </c>
      <c r="N25" s="195"/>
      <c r="O25">
        <v>211</v>
      </c>
    </row>
    <row r="26" spans="1:15" customFormat="1" ht="25.5" customHeight="1" x14ac:dyDescent="0.25">
      <c r="A26" s="56">
        <v>1400</v>
      </c>
      <c r="B26" s="57" t="s">
        <v>155</v>
      </c>
      <c r="C26" s="194">
        <f t="shared" ref="C26:N26" si="5">SUM(C27:C30)</f>
        <v>0</v>
      </c>
      <c r="D26" s="194">
        <f>SUM(D27:D30)</f>
        <v>0</v>
      </c>
      <c r="E26" s="194">
        <f t="shared" si="5"/>
        <v>0</v>
      </c>
      <c r="F26" s="194">
        <f t="shared" si="5"/>
        <v>0</v>
      </c>
      <c r="G26" s="194">
        <f t="shared" si="5"/>
        <v>0</v>
      </c>
      <c r="H26" s="194">
        <f t="shared" si="5"/>
        <v>0</v>
      </c>
      <c r="I26" s="194">
        <f t="shared" si="5"/>
        <v>0</v>
      </c>
      <c r="J26" s="194">
        <f t="shared" si="5"/>
        <v>0</v>
      </c>
      <c r="K26" s="194">
        <f t="shared" si="5"/>
        <v>0</v>
      </c>
      <c r="L26" s="194">
        <f t="shared" si="5"/>
        <v>0</v>
      </c>
      <c r="M26" s="194">
        <f t="shared" si="2"/>
        <v>0</v>
      </c>
      <c r="N26" s="200">
        <f t="shared" si="5"/>
        <v>0</v>
      </c>
      <c r="O26">
        <v>213</v>
      </c>
    </row>
    <row r="27" spans="1:15" customFormat="1" ht="25.5" customHeight="1" x14ac:dyDescent="0.25">
      <c r="A27" s="62">
        <v>141</v>
      </c>
      <c r="B27" s="59" t="s">
        <v>156</v>
      </c>
      <c r="C27" s="196"/>
      <c r="D27" s="196"/>
      <c r="E27" s="196"/>
      <c r="F27" s="196"/>
      <c r="G27" s="196"/>
      <c r="H27" s="196"/>
      <c r="I27" s="196"/>
      <c r="J27" s="196"/>
      <c r="K27" s="196"/>
      <c r="L27" s="196"/>
      <c r="M27" s="197">
        <f t="shared" si="2"/>
        <v>0</v>
      </c>
      <c r="N27" s="195"/>
      <c r="O27">
        <v>215</v>
      </c>
    </row>
    <row r="28" spans="1:15" customFormat="1" ht="25.5" customHeight="1" x14ac:dyDescent="0.25">
      <c r="A28" s="62">
        <v>142</v>
      </c>
      <c r="B28" s="59" t="s">
        <v>157</v>
      </c>
      <c r="C28" s="196"/>
      <c r="D28" s="196"/>
      <c r="E28" s="196"/>
      <c r="F28" s="196"/>
      <c r="G28" s="196"/>
      <c r="H28" s="196"/>
      <c r="I28" s="196"/>
      <c r="J28" s="196"/>
      <c r="K28" s="196"/>
      <c r="L28" s="196"/>
      <c r="M28" s="197">
        <f t="shared" si="2"/>
        <v>0</v>
      </c>
      <c r="N28" s="195"/>
      <c r="O28">
        <v>217</v>
      </c>
    </row>
    <row r="29" spans="1:15" customFormat="1" ht="25.5" customHeight="1" x14ac:dyDescent="0.25">
      <c r="A29" s="62">
        <v>143</v>
      </c>
      <c r="B29" s="59" t="s">
        <v>158</v>
      </c>
      <c r="C29" s="196"/>
      <c r="D29" s="196"/>
      <c r="E29" s="196"/>
      <c r="F29" s="196"/>
      <c r="G29" s="196"/>
      <c r="H29" s="196"/>
      <c r="I29" s="196"/>
      <c r="J29" s="196"/>
      <c r="K29" s="196"/>
      <c r="L29" s="196"/>
      <c r="M29" s="197">
        <f t="shared" si="2"/>
        <v>0</v>
      </c>
      <c r="N29" s="195"/>
      <c r="O29">
        <v>219</v>
      </c>
    </row>
    <row r="30" spans="1:15" customFormat="1" ht="25.5" customHeight="1" x14ac:dyDescent="0.25">
      <c r="A30" s="62">
        <v>144</v>
      </c>
      <c r="B30" s="59" t="s">
        <v>159</v>
      </c>
      <c r="C30" s="196"/>
      <c r="D30" s="196"/>
      <c r="E30" s="196"/>
      <c r="F30" s="196"/>
      <c r="G30" s="196"/>
      <c r="H30" s="196"/>
      <c r="I30" s="196"/>
      <c r="J30" s="196"/>
      <c r="K30" s="196"/>
      <c r="L30" s="196"/>
      <c r="M30" s="197">
        <f t="shared" si="2"/>
        <v>0</v>
      </c>
      <c r="N30" s="195"/>
      <c r="O30">
        <v>221</v>
      </c>
    </row>
    <row r="31" spans="1:15" customFormat="1" ht="25.5" customHeight="1" x14ac:dyDescent="0.25">
      <c r="A31" s="56">
        <v>1500</v>
      </c>
      <c r="B31" s="57" t="s">
        <v>160</v>
      </c>
      <c r="C31" s="194">
        <f t="shared" ref="C31:N31" si="6">SUM(C32:C37)</f>
        <v>0</v>
      </c>
      <c r="D31" s="194">
        <f>SUM(D32:D37)</f>
        <v>0</v>
      </c>
      <c r="E31" s="194">
        <f t="shared" si="6"/>
        <v>0</v>
      </c>
      <c r="F31" s="194">
        <f t="shared" si="6"/>
        <v>0</v>
      </c>
      <c r="G31" s="194">
        <f t="shared" si="6"/>
        <v>0</v>
      </c>
      <c r="H31" s="194">
        <f t="shared" si="6"/>
        <v>0</v>
      </c>
      <c r="I31" s="194">
        <f t="shared" si="6"/>
        <v>0</v>
      </c>
      <c r="J31" s="194">
        <f t="shared" si="6"/>
        <v>0</v>
      </c>
      <c r="K31" s="194">
        <f t="shared" si="6"/>
        <v>0</v>
      </c>
      <c r="L31" s="194">
        <f t="shared" si="6"/>
        <v>0</v>
      </c>
      <c r="M31" s="194">
        <f t="shared" si="2"/>
        <v>0</v>
      </c>
      <c r="N31" s="200">
        <f t="shared" si="6"/>
        <v>0</v>
      </c>
      <c r="O31">
        <v>223</v>
      </c>
    </row>
    <row r="32" spans="1:15" customFormat="1" ht="25.5" customHeight="1" x14ac:dyDescent="0.25">
      <c r="A32" s="62">
        <v>151</v>
      </c>
      <c r="B32" s="59" t="s">
        <v>161</v>
      </c>
      <c r="C32" s="196"/>
      <c r="D32" s="196"/>
      <c r="E32" s="196"/>
      <c r="F32" s="196"/>
      <c r="G32" s="196"/>
      <c r="H32" s="196"/>
      <c r="I32" s="196"/>
      <c r="J32" s="196"/>
      <c r="K32" s="196"/>
      <c r="L32" s="196"/>
      <c r="M32" s="197">
        <f t="shared" si="2"/>
        <v>0</v>
      </c>
      <c r="N32" s="195"/>
      <c r="O32">
        <v>225</v>
      </c>
    </row>
    <row r="33" spans="1:15" customFormat="1" ht="25.5" customHeight="1" x14ac:dyDescent="0.25">
      <c r="A33" s="62">
        <v>152</v>
      </c>
      <c r="B33" s="59" t="s">
        <v>118</v>
      </c>
      <c r="C33" s="196"/>
      <c r="D33" s="196"/>
      <c r="E33" s="196"/>
      <c r="F33" s="196"/>
      <c r="G33" s="196"/>
      <c r="H33" s="196"/>
      <c r="I33" s="196"/>
      <c r="J33" s="196"/>
      <c r="K33" s="196"/>
      <c r="L33" s="196"/>
      <c r="M33" s="197">
        <f t="shared" si="2"/>
        <v>0</v>
      </c>
      <c r="N33" s="195"/>
      <c r="O33">
        <v>227</v>
      </c>
    </row>
    <row r="34" spans="1:15" customFormat="1" ht="25.5" customHeight="1" x14ac:dyDescent="0.25">
      <c r="A34" s="62">
        <v>153</v>
      </c>
      <c r="B34" s="59" t="s">
        <v>162</v>
      </c>
      <c r="C34" s="196"/>
      <c r="D34" s="196"/>
      <c r="E34" s="196"/>
      <c r="F34" s="196"/>
      <c r="G34" s="196"/>
      <c r="H34" s="196"/>
      <c r="I34" s="196"/>
      <c r="J34" s="196"/>
      <c r="K34" s="196"/>
      <c r="L34" s="196"/>
      <c r="M34" s="197">
        <f t="shared" si="2"/>
        <v>0</v>
      </c>
      <c r="N34" s="195"/>
      <c r="O34">
        <v>229</v>
      </c>
    </row>
    <row r="35" spans="1:15" customFormat="1" ht="25.5" customHeight="1" x14ac:dyDescent="0.25">
      <c r="A35" s="62">
        <v>154</v>
      </c>
      <c r="B35" s="59" t="s">
        <v>163</v>
      </c>
      <c r="C35" s="196"/>
      <c r="D35" s="196"/>
      <c r="E35" s="196"/>
      <c r="F35" s="196"/>
      <c r="G35" s="196"/>
      <c r="H35" s="196"/>
      <c r="I35" s="196"/>
      <c r="J35" s="196"/>
      <c r="K35" s="196"/>
      <c r="L35" s="196"/>
      <c r="M35" s="197">
        <f t="shared" si="2"/>
        <v>0</v>
      </c>
      <c r="N35" s="195"/>
      <c r="O35" s="22" t="s">
        <v>164</v>
      </c>
    </row>
    <row r="36" spans="1:15" customFormat="1" ht="25.5" customHeight="1" x14ac:dyDescent="0.25">
      <c r="A36" s="62">
        <v>155</v>
      </c>
      <c r="B36" s="59" t="s">
        <v>165</v>
      </c>
      <c r="C36" s="196"/>
      <c r="D36" s="196"/>
      <c r="E36" s="196"/>
      <c r="F36" s="196"/>
      <c r="G36" s="196"/>
      <c r="H36" s="196"/>
      <c r="I36" s="196"/>
      <c r="J36" s="196"/>
      <c r="K36" s="196"/>
      <c r="L36" s="196"/>
      <c r="M36" s="197">
        <f t="shared" si="2"/>
        <v>0</v>
      </c>
      <c r="N36" s="195"/>
      <c r="O36">
        <v>202</v>
      </c>
    </row>
    <row r="37" spans="1:15" customFormat="1" ht="25.5" customHeight="1" x14ac:dyDescent="0.25">
      <c r="A37" s="62">
        <v>159</v>
      </c>
      <c r="B37" s="59" t="s">
        <v>166</v>
      </c>
      <c r="C37" s="196"/>
      <c r="D37" s="196"/>
      <c r="E37" s="196"/>
      <c r="F37" s="196"/>
      <c r="G37" s="196"/>
      <c r="H37" s="196"/>
      <c r="I37" s="196"/>
      <c r="J37" s="196"/>
      <c r="K37" s="196"/>
      <c r="L37" s="196"/>
      <c r="M37" s="197">
        <f t="shared" si="2"/>
        <v>0</v>
      </c>
      <c r="N37" s="195"/>
      <c r="O37">
        <v>204</v>
      </c>
    </row>
    <row r="38" spans="1:15" customFormat="1" ht="25.5" customHeight="1" x14ac:dyDescent="0.25">
      <c r="A38" s="56">
        <v>1600</v>
      </c>
      <c r="B38" s="51" t="s">
        <v>167</v>
      </c>
      <c r="C38" s="194">
        <f t="shared" ref="C38:N38" si="7">SUM(C39)</f>
        <v>0</v>
      </c>
      <c r="D38" s="194">
        <f t="shared" si="7"/>
        <v>0</v>
      </c>
      <c r="E38" s="194">
        <f t="shared" si="7"/>
        <v>0</v>
      </c>
      <c r="F38" s="194">
        <f t="shared" si="7"/>
        <v>0</v>
      </c>
      <c r="G38" s="194">
        <f t="shared" si="7"/>
        <v>0</v>
      </c>
      <c r="H38" s="194">
        <f t="shared" si="7"/>
        <v>0</v>
      </c>
      <c r="I38" s="194">
        <f t="shared" si="7"/>
        <v>0</v>
      </c>
      <c r="J38" s="194">
        <f t="shared" si="7"/>
        <v>0</v>
      </c>
      <c r="K38" s="194">
        <f t="shared" si="7"/>
        <v>0</v>
      </c>
      <c r="L38" s="194">
        <f t="shared" si="7"/>
        <v>0</v>
      </c>
      <c r="M38" s="194">
        <f t="shared" si="2"/>
        <v>0</v>
      </c>
      <c r="N38" s="200">
        <f t="shared" si="7"/>
        <v>0</v>
      </c>
      <c r="O38">
        <v>206</v>
      </c>
    </row>
    <row r="39" spans="1:15" customFormat="1" ht="30" customHeight="1" x14ac:dyDescent="0.25">
      <c r="A39" s="62">
        <v>161</v>
      </c>
      <c r="B39" s="59" t="s">
        <v>168</v>
      </c>
      <c r="C39" s="196"/>
      <c r="D39" s="196"/>
      <c r="E39" s="196"/>
      <c r="F39" s="196"/>
      <c r="G39" s="196"/>
      <c r="H39" s="196"/>
      <c r="I39" s="196"/>
      <c r="J39" s="196"/>
      <c r="K39" s="196"/>
      <c r="L39" s="196"/>
      <c r="M39" s="197">
        <f t="shared" si="2"/>
        <v>0</v>
      </c>
      <c r="N39" s="195"/>
      <c r="O39">
        <v>208</v>
      </c>
    </row>
    <row r="40" spans="1:15" customFormat="1" ht="25.5" customHeight="1" x14ac:dyDescent="0.25">
      <c r="A40" s="63">
        <v>1700</v>
      </c>
      <c r="B40" s="57" t="s">
        <v>169</v>
      </c>
      <c r="C40" s="194">
        <f t="shared" ref="C40:N40" si="8">SUM(C41:C42)</f>
        <v>0</v>
      </c>
      <c r="D40" s="194">
        <f>SUM(D41:D42)</f>
        <v>0</v>
      </c>
      <c r="E40" s="194">
        <f t="shared" si="8"/>
        <v>0</v>
      </c>
      <c r="F40" s="194">
        <f t="shared" si="8"/>
        <v>0</v>
      </c>
      <c r="G40" s="194">
        <f t="shared" si="8"/>
        <v>0</v>
      </c>
      <c r="H40" s="194">
        <f t="shared" si="8"/>
        <v>0</v>
      </c>
      <c r="I40" s="194">
        <f t="shared" si="8"/>
        <v>0</v>
      </c>
      <c r="J40" s="194">
        <f t="shared" si="8"/>
        <v>0</v>
      </c>
      <c r="K40" s="194">
        <f t="shared" si="8"/>
        <v>0</v>
      </c>
      <c r="L40" s="194">
        <f t="shared" si="8"/>
        <v>0</v>
      </c>
      <c r="M40" s="194">
        <f t="shared" si="2"/>
        <v>0</v>
      </c>
      <c r="N40" s="200">
        <f t="shared" si="8"/>
        <v>0</v>
      </c>
      <c r="O40">
        <v>210</v>
      </c>
    </row>
    <row r="41" spans="1:15" customFormat="1" ht="25.5" customHeight="1" x14ac:dyDescent="0.25">
      <c r="A41" s="62">
        <v>171</v>
      </c>
      <c r="B41" s="59" t="s">
        <v>170</v>
      </c>
      <c r="C41" s="196"/>
      <c r="D41" s="196"/>
      <c r="E41" s="196"/>
      <c r="F41" s="196"/>
      <c r="G41" s="196"/>
      <c r="H41" s="196"/>
      <c r="I41" s="196"/>
      <c r="J41" s="196"/>
      <c r="K41" s="196"/>
      <c r="L41" s="196"/>
      <c r="M41" s="197">
        <f t="shared" si="2"/>
        <v>0</v>
      </c>
      <c r="N41" s="195"/>
      <c r="O41">
        <v>212</v>
      </c>
    </row>
    <row r="42" spans="1:15" customFormat="1" ht="25.5" customHeight="1" x14ac:dyDescent="0.25">
      <c r="A42" s="62">
        <v>172</v>
      </c>
      <c r="B42" s="59" t="s">
        <v>171</v>
      </c>
      <c r="C42" s="196"/>
      <c r="D42" s="196"/>
      <c r="E42" s="196"/>
      <c r="F42" s="196"/>
      <c r="G42" s="196"/>
      <c r="H42" s="196"/>
      <c r="I42" s="196"/>
      <c r="J42" s="196"/>
      <c r="K42" s="196"/>
      <c r="L42" s="196"/>
      <c r="M42" s="197">
        <f t="shared" si="2"/>
        <v>0</v>
      </c>
      <c r="N42" s="195"/>
      <c r="O42">
        <v>214</v>
      </c>
    </row>
    <row r="43" spans="1:15" s="101" customFormat="1" ht="25.5" customHeight="1" x14ac:dyDescent="0.25">
      <c r="A43" s="96">
        <v>2000</v>
      </c>
      <c r="B43" s="97" t="s">
        <v>39</v>
      </c>
      <c r="C43" s="201">
        <f t="shared" ref="C43:N43" si="9">C44+C53+C57+C67+C77+C85+C88+C94+C98</f>
        <v>2672000</v>
      </c>
      <c r="D43" s="201">
        <f>D44+D53+D57+D67+D77+D85+D88+D94+D98</f>
        <v>0</v>
      </c>
      <c r="E43" s="201">
        <f t="shared" si="9"/>
        <v>0</v>
      </c>
      <c r="F43" s="201">
        <f t="shared" si="9"/>
        <v>0</v>
      </c>
      <c r="G43" s="201">
        <f t="shared" si="9"/>
        <v>3502000</v>
      </c>
      <c r="H43" s="201">
        <f t="shared" si="9"/>
        <v>0</v>
      </c>
      <c r="I43" s="201">
        <f t="shared" si="9"/>
        <v>0</v>
      </c>
      <c r="J43" s="201">
        <f t="shared" si="9"/>
        <v>1350000</v>
      </c>
      <c r="K43" s="201">
        <f t="shared" si="9"/>
        <v>0</v>
      </c>
      <c r="L43" s="201">
        <f t="shared" si="9"/>
        <v>0</v>
      </c>
      <c r="M43" s="201">
        <f t="shared" si="2"/>
        <v>7524000</v>
      </c>
      <c r="N43" s="202">
        <f t="shared" si="9"/>
        <v>0</v>
      </c>
      <c r="O43" s="101">
        <v>216</v>
      </c>
    </row>
    <row r="44" spans="1:15" customFormat="1" ht="30" x14ac:dyDescent="0.25">
      <c r="A44" s="56">
        <v>2100</v>
      </c>
      <c r="B44" s="57" t="s">
        <v>172</v>
      </c>
      <c r="C44" s="194">
        <f t="shared" ref="C44:N44" si="10">SUM(C45:C52)</f>
        <v>348000</v>
      </c>
      <c r="D44" s="194">
        <f>SUM(D45:D52)</f>
        <v>0</v>
      </c>
      <c r="E44" s="194">
        <f t="shared" si="10"/>
        <v>0</v>
      </c>
      <c r="F44" s="194">
        <f t="shared" si="10"/>
        <v>0</v>
      </c>
      <c r="G44" s="194">
        <f t="shared" si="10"/>
        <v>92000</v>
      </c>
      <c r="H44" s="194">
        <f t="shared" si="10"/>
        <v>0</v>
      </c>
      <c r="I44" s="194">
        <f t="shared" si="10"/>
        <v>0</v>
      </c>
      <c r="J44" s="194">
        <f t="shared" si="10"/>
        <v>0</v>
      </c>
      <c r="K44" s="194">
        <f t="shared" si="10"/>
        <v>0</v>
      </c>
      <c r="L44" s="194">
        <f t="shared" si="10"/>
        <v>0</v>
      </c>
      <c r="M44" s="194">
        <f t="shared" si="2"/>
        <v>440000</v>
      </c>
      <c r="N44" s="200">
        <f t="shared" si="10"/>
        <v>0</v>
      </c>
      <c r="O44">
        <v>224</v>
      </c>
    </row>
    <row r="45" spans="1:15" customFormat="1" ht="25.5" customHeight="1" x14ac:dyDescent="0.25">
      <c r="A45" s="62">
        <v>211</v>
      </c>
      <c r="B45" s="59" t="s">
        <v>173</v>
      </c>
      <c r="C45" s="196">
        <v>168000</v>
      </c>
      <c r="D45" s="196"/>
      <c r="E45" s="196"/>
      <c r="F45" s="196"/>
      <c r="G45" s="196"/>
      <c r="H45" s="196"/>
      <c r="I45" s="196"/>
      <c r="J45" s="196"/>
      <c r="K45" s="196"/>
      <c r="L45" s="196"/>
      <c r="M45" s="197">
        <f t="shared" si="2"/>
        <v>168000</v>
      </c>
      <c r="N45" s="195"/>
      <c r="O45">
        <v>226</v>
      </c>
    </row>
    <row r="46" spans="1:15" customFormat="1" ht="25.5" customHeight="1" x14ac:dyDescent="0.25">
      <c r="A46" s="62">
        <v>212</v>
      </c>
      <c r="B46" s="59" t="s">
        <v>174</v>
      </c>
      <c r="C46" s="196"/>
      <c r="D46" s="196"/>
      <c r="E46" s="196"/>
      <c r="F46" s="196"/>
      <c r="G46" s="196">
        <v>5000</v>
      </c>
      <c r="H46" s="196"/>
      <c r="I46" s="196"/>
      <c r="J46" s="196"/>
      <c r="K46" s="196"/>
      <c r="L46" s="196"/>
      <c r="M46" s="197">
        <f t="shared" si="2"/>
        <v>5000</v>
      </c>
      <c r="N46" s="195"/>
      <c r="O46">
        <v>228</v>
      </c>
    </row>
    <row r="47" spans="1:15" customFormat="1" ht="25.5" customHeight="1" x14ac:dyDescent="0.25">
      <c r="A47" s="62">
        <v>213</v>
      </c>
      <c r="B47" s="59" t="s">
        <v>175</v>
      </c>
      <c r="C47" s="196"/>
      <c r="D47" s="196"/>
      <c r="E47" s="196"/>
      <c r="F47" s="196"/>
      <c r="G47" s="196"/>
      <c r="H47" s="196"/>
      <c r="I47" s="196"/>
      <c r="J47" s="196"/>
      <c r="K47" s="196"/>
      <c r="L47" s="196"/>
      <c r="M47" s="197">
        <f t="shared" si="2"/>
        <v>0</v>
      </c>
      <c r="N47" s="195"/>
      <c r="O47">
        <v>230</v>
      </c>
    </row>
    <row r="48" spans="1:15" customFormat="1" ht="34.5" customHeight="1" x14ac:dyDescent="0.25">
      <c r="A48" s="62">
        <v>214</v>
      </c>
      <c r="B48" s="59" t="s">
        <v>176</v>
      </c>
      <c r="C48" s="196">
        <v>25000</v>
      </c>
      <c r="D48" s="196"/>
      <c r="E48" s="196"/>
      <c r="F48" s="196"/>
      <c r="G48" s="196">
        <v>15000</v>
      </c>
      <c r="H48" s="196"/>
      <c r="I48" s="196"/>
      <c r="J48" s="196"/>
      <c r="K48" s="196"/>
      <c r="L48" s="196"/>
      <c r="M48" s="197">
        <f t="shared" si="2"/>
        <v>40000</v>
      </c>
      <c r="N48" s="195"/>
    </row>
    <row r="49" spans="1:15" customFormat="1" ht="25.5" customHeight="1" x14ac:dyDescent="0.25">
      <c r="A49" s="62">
        <v>215</v>
      </c>
      <c r="B49" s="59" t="s">
        <v>177</v>
      </c>
      <c r="C49" s="196">
        <v>5000</v>
      </c>
      <c r="D49" s="196"/>
      <c r="E49" s="196"/>
      <c r="F49" s="196"/>
      <c r="G49" s="196">
        <v>7000</v>
      </c>
      <c r="H49" s="196"/>
      <c r="I49" s="196"/>
      <c r="J49" s="196"/>
      <c r="K49" s="196"/>
      <c r="L49" s="196"/>
      <c r="M49" s="197">
        <f t="shared" si="2"/>
        <v>12000</v>
      </c>
      <c r="N49" s="195"/>
      <c r="O49">
        <v>301</v>
      </c>
    </row>
    <row r="50" spans="1:15" customFormat="1" ht="25.5" customHeight="1" x14ac:dyDescent="0.25">
      <c r="A50" s="62">
        <v>216</v>
      </c>
      <c r="B50" s="59" t="s">
        <v>178</v>
      </c>
      <c r="C50" s="196">
        <v>30000</v>
      </c>
      <c r="D50" s="196"/>
      <c r="E50" s="196"/>
      <c r="F50" s="196"/>
      <c r="G50" s="196">
        <v>15000</v>
      </c>
      <c r="H50" s="196"/>
      <c r="I50" s="196"/>
      <c r="J50" s="196"/>
      <c r="K50" s="196"/>
      <c r="L50" s="196"/>
      <c r="M50" s="197">
        <f t="shared" si="2"/>
        <v>45000</v>
      </c>
      <c r="N50" s="195"/>
      <c r="O50">
        <v>302</v>
      </c>
    </row>
    <row r="51" spans="1:15" customFormat="1" ht="25.5" customHeight="1" x14ac:dyDescent="0.25">
      <c r="A51" s="62">
        <v>217</v>
      </c>
      <c r="B51" s="59" t="s">
        <v>179</v>
      </c>
      <c r="C51" s="196"/>
      <c r="D51" s="196"/>
      <c r="E51" s="196"/>
      <c r="F51" s="196"/>
      <c r="G51" s="196"/>
      <c r="H51" s="196"/>
      <c r="I51" s="196"/>
      <c r="J51" s="196"/>
      <c r="K51" s="196"/>
      <c r="L51" s="196"/>
      <c r="M51" s="197">
        <f t="shared" si="2"/>
        <v>0</v>
      </c>
      <c r="N51" s="195"/>
      <c r="O51">
        <v>303</v>
      </c>
    </row>
    <row r="52" spans="1:15" customFormat="1" ht="29.45" customHeight="1" x14ac:dyDescent="0.25">
      <c r="A52" s="62">
        <v>218</v>
      </c>
      <c r="B52" s="59" t="s">
        <v>180</v>
      </c>
      <c r="C52" s="196">
        <v>120000</v>
      </c>
      <c r="D52" s="196"/>
      <c r="E52" s="196"/>
      <c r="F52" s="196"/>
      <c r="G52" s="196">
        <v>50000</v>
      </c>
      <c r="H52" s="196"/>
      <c r="I52" s="196"/>
      <c r="J52" s="196"/>
      <c r="K52" s="196"/>
      <c r="L52" s="196"/>
      <c r="M52" s="197">
        <f t="shared" si="2"/>
        <v>170000</v>
      </c>
      <c r="N52" s="195"/>
      <c r="O52">
        <v>304</v>
      </c>
    </row>
    <row r="53" spans="1:15" customFormat="1" ht="25.5" customHeight="1" x14ac:dyDescent="0.25">
      <c r="A53" s="56">
        <v>2200</v>
      </c>
      <c r="B53" s="57" t="s">
        <v>181</v>
      </c>
      <c r="C53" s="194">
        <f t="shared" ref="C53:N53" si="11">SUM(C54:C56)</f>
        <v>20000</v>
      </c>
      <c r="D53" s="194">
        <f>SUM(D54:D56)</f>
        <v>0</v>
      </c>
      <c r="E53" s="194">
        <f t="shared" si="11"/>
        <v>0</v>
      </c>
      <c r="F53" s="194">
        <f t="shared" si="11"/>
        <v>0</v>
      </c>
      <c r="G53" s="194">
        <f t="shared" si="11"/>
        <v>10000</v>
      </c>
      <c r="H53" s="194">
        <f t="shared" si="11"/>
        <v>0</v>
      </c>
      <c r="I53" s="194">
        <f t="shared" si="11"/>
        <v>0</v>
      </c>
      <c r="J53" s="194">
        <f t="shared" si="11"/>
        <v>0</v>
      </c>
      <c r="K53" s="194">
        <f t="shared" si="11"/>
        <v>0</v>
      </c>
      <c r="L53" s="194">
        <f t="shared" si="11"/>
        <v>0</v>
      </c>
      <c r="M53" s="194">
        <f t="shared" si="2"/>
        <v>30000</v>
      </c>
      <c r="N53" s="200">
        <f t="shared" si="11"/>
        <v>0</v>
      </c>
      <c r="O53">
        <v>305</v>
      </c>
    </row>
    <row r="54" spans="1:15" customFormat="1" ht="25.5" customHeight="1" x14ac:dyDescent="0.25">
      <c r="A54" s="62">
        <v>221</v>
      </c>
      <c r="B54" s="59" t="s">
        <v>182</v>
      </c>
      <c r="C54" s="196">
        <v>20000</v>
      </c>
      <c r="D54" s="196"/>
      <c r="E54" s="196"/>
      <c r="F54" s="196"/>
      <c r="G54" s="196">
        <v>10000</v>
      </c>
      <c r="H54" s="196"/>
      <c r="I54" s="196"/>
      <c r="J54" s="196"/>
      <c r="K54" s="196"/>
      <c r="L54" s="196"/>
      <c r="M54" s="197">
        <f t="shared" si="2"/>
        <v>30000</v>
      </c>
      <c r="N54" s="195"/>
      <c r="O54">
        <v>306</v>
      </c>
    </row>
    <row r="55" spans="1:15" customFormat="1" ht="25.5" customHeight="1" x14ac:dyDescent="0.25">
      <c r="A55" s="62">
        <v>222</v>
      </c>
      <c r="B55" s="59" t="s">
        <v>183</v>
      </c>
      <c r="C55" s="196"/>
      <c r="D55" s="196"/>
      <c r="E55" s="196"/>
      <c r="F55" s="196"/>
      <c r="G55" s="196"/>
      <c r="H55" s="196"/>
      <c r="I55" s="196"/>
      <c r="J55" s="196"/>
      <c r="K55" s="196"/>
      <c r="L55" s="196"/>
      <c r="M55" s="197">
        <f t="shared" si="2"/>
        <v>0</v>
      </c>
      <c r="N55" s="195"/>
      <c r="O55">
        <v>307</v>
      </c>
    </row>
    <row r="56" spans="1:15" customFormat="1" ht="25.5" customHeight="1" x14ac:dyDescent="0.25">
      <c r="A56" s="62">
        <v>223</v>
      </c>
      <c r="B56" s="59" t="s">
        <v>184</v>
      </c>
      <c r="C56" s="196"/>
      <c r="D56" s="196"/>
      <c r="E56" s="196"/>
      <c r="F56" s="196"/>
      <c r="G56" s="196"/>
      <c r="H56" s="196"/>
      <c r="I56" s="196"/>
      <c r="J56" s="196"/>
      <c r="K56" s="196"/>
      <c r="L56" s="196"/>
      <c r="M56" s="197">
        <f t="shared" si="2"/>
        <v>0</v>
      </c>
      <c r="N56" s="195"/>
      <c r="O56">
        <v>308</v>
      </c>
    </row>
    <row r="57" spans="1:15" customFormat="1" ht="30" x14ac:dyDescent="0.25">
      <c r="A57" s="56">
        <v>2300</v>
      </c>
      <c r="B57" s="57" t="s">
        <v>185</v>
      </c>
      <c r="C57" s="194">
        <f t="shared" ref="C57:N57" si="12">SUM(C58:C66)</f>
        <v>0</v>
      </c>
      <c r="D57" s="194">
        <f>SUM(D58:D66)</f>
        <v>0</v>
      </c>
      <c r="E57" s="194">
        <f t="shared" si="12"/>
        <v>0</v>
      </c>
      <c r="F57" s="194">
        <f t="shared" si="12"/>
        <v>0</v>
      </c>
      <c r="G57" s="194">
        <f t="shared" si="12"/>
        <v>0</v>
      </c>
      <c r="H57" s="194">
        <f t="shared" si="12"/>
        <v>0</v>
      </c>
      <c r="I57" s="194">
        <f t="shared" si="12"/>
        <v>0</v>
      </c>
      <c r="J57" s="194">
        <f t="shared" si="12"/>
        <v>0</v>
      </c>
      <c r="K57" s="194">
        <f t="shared" si="12"/>
        <v>0</v>
      </c>
      <c r="L57" s="194">
        <f t="shared" si="12"/>
        <v>0</v>
      </c>
      <c r="M57" s="194">
        <f t="shared" si="2"/>
        <v>0</v>
      </c>
      <c r="N57" s="200">
        <f t="shared" si="12"/>
        <v>0</v>
      </c>
      <c r="O57">
        <v>309</v>
      </c>
    </row>
    <row r="58" spans="1:15" customFormat="1" ht="25.5" x14ac:dyDescent="0.25">
      <c r="A58" s="62">
        <v>231</v>
      </c>
      <c r="B58" s="59" t="s">
        <v>186</v>
      </c>
      <c r="C58" s="196"/>
      <c r="D58" s="196"/>
      <c r="E58" s="196"/>
      <c r="F58" s="196"/>
      <c r="G58" s="196"/>
      <c r="H58" s="196"/>
      <c r="I58" s="196"/>
      <c r="J58" s="196"/>
      <c r="K58" s="196"/>
      <c r="L58" s="196"/>
      <c r="M58" s="197">
        <f t="shared" si="2"/>
        <v>0</v>
      </c>
      <c r="N58" s="195"/>
      <c r="O58">
        <v>310</v>
      </c>
    </row>
    <row r="59" spans="1:15" customFormat="1" ht="25.5" customHeight="1" x14ac:dyDescent="0.25">
      <c r="A59" s="62">
        <v>232</v>
      </c>
      <c r="B59" s="59" t="s">
        <v>187</v>
      </c>
      <c r="C59" s="196"/>
      <c r="D59" s="196"/>
      <c r="E59" s="196"/>
      <c r="F59" s="196"/>
      <c r="G59" s="196"/>
      <c r="H59" s="196"/>
      <c r="I59" s="196"/>
      <c r="J59" s="196"/>
      <c r="K59" s="196"/>
      <c r="L59" s="196"/>
      <c r="M59" s="197">
        <f t="shared" si="2"/>
        <v>0</v>
      </c>
      <c r="N59" s="195"/>
      <c r="O59">
        <v>311</v>
      </c>
    </row>
    <row r="60" spans="1:15" customFormat="1" ht="25.5" x14ac:dyDescent="0.25">
      <c r="A60" s="62">
        <v>233</v>
      </c>
      <c r="B60" s="59" t="s">
        <v>188</v>
      </c>
      <c r="C60" s="196"/>
      <c r="D60" s="196"/>
      <c r="E60" s="196"/>
      <c r="F60" s="196"/>
      <c r="G60" s="196"/>
      <c r="H60" s="196"/>
      <c r="I60" s="196"/>
      <c r="J60" s="196"/>
      <c r="K60" s="196"/>
      <c r="L60" s="196"/>
      <c r="M60" s="197">
        <f t="shared" si="2"/>
        <v>0</v>
      </c>
      <c r="N60" s="195"/>
      <c r="O60">
        <v>312</v>
      </c>
    </row>
    <row r="61" spans="1:15" customFormat="1" ht="25.5" x14ac:dyDescent="0.25">
      <c r="A61" s="62">
        <v>234</v>
      </c>
      <c r="B61" s="59" t="s">
        <v>189</v>
      </c>
      <c r="C61" s="196"/>
      <c r="D61" s="196"/>
      <c r="E61" s="196"/>
      <c r="F61" s="196"/>
      <c r="G61" s="196"/>
      <c r="H61" s="196"/>
      <c r="I61" s="196"/>
      <c r="J61" s="196"/>
      <c r="K61" s="196"/>
      <c r="L61" s="196"/>
      <c r="M61" s="197">
        <f t="shared" si="2"/>
        <v>0</v>
      </c>
      <c r="N61" s="195"/>
      <c r="O61">
        <v>313</v>
      </c>
    </row>
    <row r="62" spans="1:15" customFormat="1" ht="25.5" x14ac:dyDescent="0.25">
      <c r="A62" s="62">
        <v>235</v>
      </c>
      <c r="B62" s="59" t="s">
        <v>190</v>
      </c>
      <c r="C62" s="196"/>
      <c r="D62" s="196"/>
      <c r="E62" s="196"/>
      <c r="F62" s="196"/>
      <c r="G62" s="196"/>
      <c r="H62" s="196"/>
      <c r="I62" s="196"/>
      <c r="J62" s="196"/>
      <c r="K62" s="196"/>
      <c r="L62" s="196"/>
      <c r="M62" s="197">
        <f t="shared" si="2"/>
        <v>0</v>
      </c>
      <c r="N62" s="195"/>
      <c r="O62">
        <v>314</v>
      </c>
    </row>
    <row r="63" spans="1:15" customFormat="1" ht="25.5" x14ac:dyDescent="0.25">
      <c r="A63" s="62">
        <v>236</v>
      </c>
      <c r="B63" s="59" t="s">
        <v>191</v>
      </c>
      <c r="C63" s="196"/>
      <c r="D63" s="196"/>
      <c r="E63" s="196"/>
      <c r="F63" s="196"/>
      <c r="G63" s="196"/>
      <c r="H63" s="196"/>
      <c r="I63" s="196"/>
      <c r="J63" s="196"/>
      <c r="K63" s="196"/>
      <c r="L63" s="196"/>
      <c r="M63" s="197">
        <f t="shared" si="2"/>
        <v>0</v>
      </c>
      <c r="N63" s="195"/>
      <c r="O63">
        <v>315</v>
      </c>
    </row>
    <row r="64" spans="1:15" customFormat="1" ht="25.5" x14ac:dyDescent="0.25">
      <c r="A64" s="62">
        <v>237</v>
      </c>
      <c r="B64" s="59" t="s">
        <v>192</v>
      </c>
      <c r="C64" s="196"/>
      <c r="D64" s="196"/>
      <c r="E64" s="196"/>
      <c r="F64" s="196"/>
      <c r="G64" s="196"/>
      <c r="H64" s="196"/>
      <c r="I64" s="196"/>
      <c r="J64" s="196"/>
      <c r="K64" s="196"/>
      <c r="L64" s="196"/>
      <c r="M64" s="197">
        <f t="shared" si="2"/>
        <v>0</v>
      </c>
      <c r="N64" s="195"/>
      <c r="O64">
        <v>316</v>
      </c>
    </row>
    <row r="65" spans="1:15" customFormat="1" ht="25.5" customHeight="1" x14ac:dyDescent="0.25">
      <c r="A65" s="62">
        <v>238</v>
      </c>
      <c r="B65" s="59" t="s">
        <v>193</v>
      </c>
      <c r="C65" s="196"/>
      <c r="D65" s="196"/>
      <c r="E65" s="196"/>
      <c r="F65" s="196"/>
      <c r="G65" s="196"/>
      <c r="H65" s="196"/>
      <c r="I65" s="196"/>
      <c r="J65" s="196"/>
      <c r="K65" s="196"/>
      <c r="L65" s="196"/>
      <c r="M65" s="197">
        <f t="shared" si="2"/>
        <v>0</v>
      </c>
      <c r="N65" s="195"/>
      <c r="O65">
        <v>317</v>
      </c>
    </row>
    <row r="66" spans="1:15" customFormat="1" ht="25.5" customHeight="1" x14ac:dyDescent="0.25">
      <c r="A66" s="62">
        <v>239</v>
      </c>
      <c r="B66" s="59" t="s">
        <v>194</v>
      </c>
      <c r="C66" s="196"/>
      <c r="D66" s="196"/>
      <c r="E66" s="196"/>
      <c r="F66" s="196"/>
      <c r="G66" s="196"/>
      <c r="H66" s="196"/>
      <c r="I66" s="196"/>
      <c r="J66" s="196"/>
      <c r="K66" s="196"/>
      <c r="L66" s="196"/>
      <c r="M66" s="197">
        <f t="shared" si="2"/>
        <v>0</v>
      </c>
      <c r="N66" s="195"/>
      <c r="O66">
        <v>399</v>
      </c>
    </row>
    <row r="67" spans="1:15" customFormat="1" ht="30" x14ac:dyDescent="0.25">
      <c r="A67" s="56">
        <v>2400</v>
      </c>
      <c r="B67" s="57" t="s">
        <v>195</v>
      </c>
      <c r="C67" s="194">
        <f t="shared" ref="C67:N67" si="13">SUM(C68:C76)</f>
        <v>252000</v>
      </c>
      <c r="D67" s="194">
        <f>SUM(D68:D76)</f>
        <v>0</v>
      </c>
      <c r="E67" s="194">
        <f t="shared" si="13"/>
        <v>0</v>
      </c>
      <c r="F67" s="194">
        <f t="shared" si="13"/>
        <v>0</v>
      </c>
      <c r="G67" s="194">
        <f t="shared" si="13"/>
        <v>250000</v>
      </c>
      <c r="H67" s="194">
        <f t="shared" si="13"/>
        <v>0</v>
      </c>
      <c r="I67" s="194">
        <f t="shared" si="13"/>
        <v>0</v>
      </c>
      <c r="J67" s="194">
        <f t="shared" si="13"/>
        <v>0</v>
      </c>
      <c r="K67" s="194">
        <f t="shared" si="13"/>
        <v>0</v>
      </c>
      <c r="L67" s="194">
        <f t="shared" si="13"/>
        <v>0</v>
      </c>
      <c r="M67" s="194">
        <f t="shared" si="2"/>
        <v>502000</v>
      </c>
      <c r="N67" s="200">
        <f t="shared" si="13"/>
        <v>0</v>
      </c>
    </row>
    <row r="68" spans="1:15" customFormat="1" ht="25.5" customHeight="1" x14ac:dyDescent="0.25">
      <c r="A68" s="62">
        <v>241</v>
      </c>
      <c r="B68" s="59" t="s">
        <v>196</v>
      </c>
      <c r="C68" s="196">
        <v>47000</v>
      </c>
      <c r="D68" s="196"/>
      <c r="E68" s="196"/>
      <c r="F68" s="196"/>
      <c r="G68" s="196"/>
      <c r="H68" s="196"/>
      <c r="I68" s="196"/>
      <c r="J68" s="196"/>
      <c r="K68" s="196"/>
      <c r="L68" s="196"/>
      <c r="M68" s="197">
        <f t="shared" si="2"/>
        <v>47000</v>
      </c>
      <c r="N68" s="195"/>
      <c r="O68">
        <v>401</v>
      </c>
    </row>
    <row r="69" spans="1:15" customFormat="1" ht="25.5" customHeight="1" x14ac:dyDescent="0.25">
      <c r="A69" s="62">
        <v>242</v>
      </c>
      <c r="B69" s="59" t="s">
        <v>197</v>
      </c>
      <c r="C69" s="196">
        <v>20000</v>
      </c>
      <c r="D69" s="196"/>
      <c r="E69" s="196"/>
      <c r="F69" s="196"/>
      <c r="G69" s="196">
        <v>13000</v>
      </c>
      <c r="H69" s="196"/>
      <c r="I69" s="196"/>
      <c r="J69" s="196"/>
      <c r="K69" s="196"/>
      <c r="L69" s="196"/>
      <c r="M69" s="197">
        <f t="shared" si="2"/>
        <v>33000</v>
      </c>
      <c r="N69" s="195"/>
      <c r="O69">
        <v>402</v>
      </c>
    </row>
    <row r="70" spans="1:15" customFormat="1" ht="25.5" customHeight="1" x14ac:dyDescent="0.25">
      <c r="A70" s="62">
        <v>243</v>
      </c>
      <c r="B70" s="59" t="s">
        <v>198</v>
      </c>
      <c r="C70" s="196">
        <v>4000</v>
      </c>
      <c r="D70" s="196"/>
      <c r="E70" s="196"/>
      <c r="F70" s="196"/>
      <c r="G70" s="196"/>
      <c r="H70" s="196"/>
      <c r="I70" s="196"/>
      <c r="J70" s="196"/>
      <c r="K70" s="196"/>
      <c r="L70" s="196"/>
      <c r="M70" s="197">
        <f t="shared" si="2"/>
        <v>4000</v>
      </c>
      <c r="N70" s="195"/>
      <c r="O70">
        <v>403</v>
      </c>
    </row>
    <row r="71" spans="1:15" customFormat="1" ht="25.5" customHeight="1" x14ac:dyDescent="0.25">
      <c r="A71" s="62">
        <v>244</v>
      </c>
      <c r="B71" s="59" t="s">
        <v>199</v>
      </c>
      <c r="C71" s="196"/>
      <c r="D71" s="196"/>
      <c r="E71" s="196"/>
      <c r="F71" s="196"/>
      <c r="G71" s="196"/>
      <c r="H71" s="196"/>
      <c r="I71" s="196"/>
      <c r="J71" s="196"/>
      <c r="K71" s="196"/>
      <c r="L71" s="196"/>
      <c r="M71" s="197">
        <f t="shared" ref="M71:M134" si="14">SUM(C71:L71)</f>
        <v>0</v>
      </c>
      <c r="N71" s="195"/>
      <c r="O71">
        <v>404</v>
      </c>
    </row>
    <row r="72" spans="1:15" customFormat="1" ht="25.5" customHeight="1" x14ac:dyDescent="0.25">
      <c r="A72" s="62">
        <v>245</v>
      </c>
      <c r="B72" s="59" t="s">
        <v>200</v>
      </c>
      <c r="C72" s="196">
        <v>2000</v>
      </c>
      <c r="D72" s="196"/>
      <c r="E72" s="196"/>
      <c r="F72" s="196"/>
      <c r="G72" s="196"/>
      <c r="H72" s="196"/>
      <c r="I72" s="196"/>
      <c r="J72" s="196"/>
      <c r="K72" s="196"/>
      <c r="L72" s="196"/>
      <c r="M72" s="197">
        <f t="shared" si="14"/>
        <v>2000</v>
      </c>
      <c r="N72" s="195"/>
      <c r="O72">
        <v>405</v>
      </c>
    </row>
    <row r="73" spans="1:15" customFormat="1" ht="25.5" customHeight="1" x14ac:dyDescent="0.25">
      <c r="A73" s="62">
        <v>246</v>
      </c>
      <c r="B73" s="59" t="s">
        <v>201</v>
      </c>
      <c r="C73" s="196">
        <v>50000</v>
      </c>
      <c r="D73" s="196"/>
      <c r="E73" s="196"/>
      <c r="F73" s="196"/>
      <c r="G73" s="196">
        <v>150000</v>
      </c>
      <c r="H73" s="196"/>
      <c r="I73" s="196"/>
      <c r="J73" s="196"/>
      <c r="K73" s="196"/>
      <c r="L73" s="196"/>
      <c r="M73" s="197">
        <f t="shared" si="14"/>
        <v>200000</v>
      </c>
      <c r="N73" s="195"/>
      <c r="O73">
        <v>406</v>
      </c>
    </row>
    <row r="74" spans="1:15" customFormat="1" ht="25.5" customHeight="1" x14ac:dyDescent="0.25">
      <c r="A74" s="62">
        <v>247</v>
      </c>
      <c r="B74" s="59" t="s">
        <v>202</v>
      </c>
      <c r="C74" s="196">
        <v>15000</v>
      </c>
      <c r="D74" s="196"/>
      <c r="E74" s="196"/>
      <c r="F74" s="196"/>
      <c r="G74" s="196">
        <v>7000</v>
      </c>
      <c r="H74" s="196"/>
      <c r="I74" s="196"/>
      <c r="J74" s="196"/>
      <c r="K74" s="196"/>
      <c r="L74" s="196"/>
      <c r="M74" s="197">
        <f t="shared" si="14"/>
        <v>22000</v>
      </c>
      <c r="N74" s="195"/>
      <c r="O74">
        <v>407</v>
      </c>
    </row>
    <row r="75" spans="1:15" customFormat="1" ht="25.5" customHeight="1" x14ac:dyDescent="0.25">
      <c r="A75" s="62">
        <v>248</v>
      </c>
      <c r="B75" s="59" t="s">
        <v>203</v>
      </c>
      <c r="C75" s="196">
        <v>4000</v>
      </c>
      <c r="D75" s="196"/>
      <c r="E75" s="196"/>
      <c r="F75" s="196"/>
      <c r="G75" s="196"/>
      <c r="H75" s="196"/>
      <c r="I75" s="196"/>
      <c r="J75" s="196"/>
      <c r="K75" s="196"/>
      <c r="L75" s="196"/>
      <c r="M75" s="197">
        <f t="shared" si="14"/>
        <v>4000</v>
      </c>
      <c r="N75" s="195"/>
      <c r="O75">
        <v>499</v>
      </c>
    </row>
    <row r="76" spans="1:15" customFormat="1" ht="25.5" customHeight="1" x14ac:dyDescent="0.25">
      <c r="A76" s="62">
        <v>249</v>
      </c>
      <c r="B76" s="59" t="s">
        <v>204</v>
      </c>
      <c r="C76" s="196">
        <v>110000</v>
      </c>
      <c r="D76" s="196"/>
      <c r="E76" s="196"/>
      <c r="F76" s="196"/>
      <c r="G76" s="196">
        <v>80000</v>
      </c>
      <c r="H76" s="196"/>
      <c r="I76" s="196"/>
      <c r="J76" s="196"/>
      <c r="K76" s="196"/>
      <c r="L76" s="196"/>
      <c r="M76" s="197">
        <f t="shared" si="14"/>
        <v>190000</v>
      </c>
      <c r="N76" s="195"/>
    </row>
    <row r="77" spans="1:15" customFormat="1" ht="25.5" customHeight="1" x14ac:dyDescent="0.25">
      <c r="A77" s="56">
        <v>2500</v>
      </c>
      <c r="B77" s="57" t="s">
        <v>205</v>
      </c>
      <c r="C77" s="194">
        <f t="shared" ref="C77:N77" si="15">SUM(C78:C84)</f>
        <v>140000</v>
      </c>
      <c r="D77" s="194">
        <f>SUM(D78:D84)</f>
        <v>0</v>
      </c>
      <c r="E77" s="194">
        <f t="shared" si="15"/>
        <v>0</v>
      </c>
      <c r="F77" s="194">
        <f t="shared" si="15"/>
        <v>0</v>
      </c>
      <c r="G77" s="194">
        <f t="shared" si="15"/>
        <v>100000</v>
      </c>
      <c r="H77" s="194">
        <f t="shared" si="15"/>
        <v>0</v>
      </c>
      <c r="I77" s="194">
        <f t="shared" si="15"/>
        <v>0</v>
      </c>
      <c r="J77" s="194">
        <f t="shared" si="15"/>
        <v>0</v>
      </c>
      <c r="K77" s="194">
        <f t="shared" si="15"/>
        <v>0</v>
      </c>
      <c r="L77" s="194">
        <f t="shared" si="15"/>
        <v>0</v>
      </c>
      <c r="M77" s="194">
        <f t="shared" si="14"/>
        <v>240000</v>
      </c>
      <c r="N77" s="200">
        <f t="shared" si="15"/>
        <v>0</v>
      </c>
      <c r="O77">
        <v>501</v>
      </c>
    </row>
    <row r="78" spans="1:15" customFormat="1" ht="25.5" customHeight="1" x14ac:dyDescent="0.25">
      <c r="A78" s="62">
        <v>251</v>
      </c>
      <c r="B78" s="59" t="s">
        <v>206</v>
      </c>
      <c r="C78" s="196">
        <v>15000</v>
      </c>
      <c r="D78" s="196"/>
      <c r="E78" s="196"/>
      <c r="F78" s="196"/>
      <c r="G78" s="196">
        <v>25000</v>
      </c>
      <c r="H78" s="196"/>
      <c r="I78" s="196"/>
      <c r="J78" s="196"/>
      <c r="K78" s="196"/>
      <c r="L78" s="196"/>
      <c r="M78" s="197">
        <f t="shared" si="14"/>
        <v>40000</v>
      </c>
      <c r="N78" s="195"/>
      <c r="O78">
        <v>502</v>
      </c>
    </row>
    <row r="79" spans="1:15" customFormat="1" ht="25.5" customHeight="1" x14ac:dyDescent="0.25">
      <c r="A79" s="62">
        <v>252</v>
      </c>
      <c r="B79" s="59" t="s">
        <v>207</v>
      </c>
      <c r="C79" s="196"/>
      <c r="D79" s="196"/>
      <c r="E79" s="196"/>
      <c r="F79" s="196"/>
      <c r="G79" s="196">
        <v>2000</v>
      </c>
      <c r="H79" s="196"/>
      <c r="I79" s="196"/>
      <c r="J79" s="196"/>
      <c r="K79" s="196"/>
      <c r="L79" s="196"/>
      <c r="M79" s="197">
        <f t="shared" si="14"/>
        <v>2000</v>
      </c>
      <c r="N79" s="195"/>
      <c r="O79">
        <v>503</v>
      </c>
    </row>
    <row r="80" spans="1:15" customFormat="1" ht="25.5" customHeight="1" x14ac:dyDescent="0.25">
      <c r="A80" s="62">
        <v>253</v>
      </c>
      <c r="B80" s="59" t="s">
        <v>208</v>
      </c>
      <c r="C80" s="196">
        <v>110000</v>
      </c>
      <c r="D80" s="196"/>
      <c r="E80" s="196"/>
      <c r="F80" s="196"/>
      <c r="G80" s="196">
        <v>30000</v>
      </c>
      <c r="H80" s="196"/>
      <c r="I80" s="196"/>
      <c r="J80" s="196"/>
      <c r="K80" s="196"/>
      <c r="L80" s="196"/>
      <c r="M80" s="197">
        <f t="shared" si="14"/>
        <v>140000</v>
      </c>
      <c r="N80" s="195"/>
      <c r="O80">
        <v>599</v>
      </c>
    </row>
    <row r="81" spans="1:15" customFormat="1" ht="25.5" customHeight="1" x14ac:dyDescent="0.25">
      <c r="A81" s="62">
        <v>254</v>
      </c>
      <c r="B81" s="59" t="s">
        <v>209</v>
      </c>
      <c r="C81" s="196">
        <v>15000</v>
      </c>
      <c r="D81" s="196"/>
      <c r="E81" s="196"/>
      <c r="F81" s="196"/>
      <c r="G81" s="196">
        <v>25000</v>
      </c>
      <c r="H81" s="196"/>
      <c r="I81" s="196"/>
      <c r="J81" s="196"/>
      <c r="K81" s="196"/>
      <c r="L81" s="196"/>
      <c r="M81" s="197">
        <f t="shared" si="14"/>
        <v>40000</v>
      </c>
      <c r="N81" s="195"/>
    </row>
    <row r="82" spans="1:15" customFormat="1" ht="25.5" customHeight="1" x14ac:dyDescent="0.25">
      <c r="A82" s="62">
        <v>255</v>
      </c>
      <c r="B82" s="59" t="s">
        <v>210</v>
      </c>
      <c r="C82" s="196"/>
      <c r="D82" s="196"/>
      <c r="E82" s="196"/>
      <c r="F82" s="196"/>
      <c r="G82" s="196"/>
      <c r="H82" s="196"/>
      <c r="I82" s="196"/>
      <c r="J82" s="196"/>
      <c r="K82" s="196"/>
      <c r="L82" s="196"/>
      <c r="M82" s="197">
        <f t="shared" si="14"/>
        <v>0</v>
      </c>
      <c r="N82" s="195"/>
      <c r="O82">
        <v>901</v>
      </c>
    </row>
    <row r="83" spans="1:15" customFormat="1" ht="25.5" customHeight="1" x14ac:dyDescent="0.25">
      <c r="A83" s="62">
        <v>256</v>
      </c>
      <c r="B83" s="59" t="s">
        <v>211</v>
      </c>
      <c r="C83" s="196"/>
      <c r="D83" s="196"/>
      <c r="E83" s="196"/>
      <c r="F83" s="196"/>
      <c r="G83" s="196">
        <v>18000</v>
      </c>
      <c r="H83" s="196"/>
      <c r="I83" s="196"/>
      <c r="J83" s="196"/>
      <c r="K83" s="196"/>
      <c r="L83" s="196"/>
      <c r="M83" s="197">
        <f t="shared" si="14"/>
        <v>18000</v>
      </c>
      <c r="N83" s="195"/>
      <c r="O83">
        <v>902</v>
      </c>
    </row>
    <row r="84" spans="1:15" customFormat="1" ht="25.5" customHeight="1" x14ac:dyDescent="0.25">
      <c r="A84" s="62">
        <v>259</v>
      </c>
      <c r="B84" s="59" t="s">
        <v>212</v>
      </c>
      <c r="C84" s="196"/>
      <c r="D84" s="196"/>
      <c r="E84" s="196"/>
      <c r="F84" s="196"/>
      <c r="G84" s="196"/>
      <c r="H84" s="196"/>
      <c r="I84" s="196"/>
      <c r="J84" s="196"/>
      <c r="K84" s="196"/>
      <c r="L84" s="196"/>
      <c r="M84" s="197">
        <f t="shared" si="14"/>
        <v>0</v>
      </c>
      <c r="N84" s="195"/>
      <c r="O84">
        <v>903</v>
      </c>
    </row>
    <row r="85" spans="1:15" customFormat="1" ht="25.5" customHeight="1" x14ac:dyDescent="0.25">
      <c r="A85" s="56">
        <v>2600</v>
      </c>
      <c r="B85" s="57" t="s">
        <v>213</v>
      </c>
      <c r="C85" s="194">
        <f t="shared" ref="C85:N85" si="16">SUM(C86:C87)</f>
        <v>1650000</v>
      </c>
      <c r="D85" s="194">
        <f>SUM(D86:D87)</f>
        <v>0</v>
      </c>
      <c r="E85" s="194">
        <f t="shared" si="16"/>
        <v>0</v>
      </c>
      <c r="F85" s="194">
        <f t="shared" si="16"/>
        <v>0</v>
      </c>
      <c r="G85" s="194">
        <f t="shared" si="16"/>
        <v>2500000</v>
      </c>
      <c r="H85" s="194">
        <f t="shared" si="16"/>
        <v>0</v>
      </c>
      <c r="I85" s="194">
        <f t="shared" si="16"/>
        <v>0</v>
      </c>
      <c r="J85" s="194">
        <f t="shared" si="16"/>
        <v>1350000</v>
      </c>
      <c r="K85" s="194">
        <f t="shared" si="16"/>
        <v>0</v>
      </c>
      <c r="L85" s="194">
        <f t="shared" si="16"/>
        <v>0</v>
      </c>
      <c r="M85" s="194">
        <f t="shared" si="14"/>
        <v>5500000</v>
      </c>
      <c r="N85" s="200">
        <f t="shared" si="16"/>
        <v>0</v>
      </c>
      <c r="O85">
        <v>904</v>
      </c>
    </row>
    <row r="86" spans="1:15" customFormat="1" ht="25.5" customHeight="1" x14ac:dyDescent="0.25">
      <c r="A86" s="62">
        <v>261</v>
      </c>
      <c r="B86" s="59" t="s">
        <v>214</v>
      </c>
      <c r="C86" s="196">
        <f>1150000+500000</f>
        <v>1650000</v>
      </c>
      <c r="D86" s="196"/>
      <c r="E86" s="196"/>
      <c r="F86" s="196"/>
      <c r="G86" s="196">
        <f>2000000+500000</f>
        <v>2500000</v>
      </c>
      <c r="H86" s="196"/>
      <c r="I86" s="196"/>
      <c r="J86" s="196">
        <v>1350000</v>
      </c>
      <c r="K86" s="196"/>
      <c r="L86" s="196"/>
      <c r="M86" s="197">
        <f t="shared" si="14"/>
        <v>5500000</v>
      </c>
      <c r="N86" s="195"/>
      <c r="O86">
        <v>999</v>
      </c>
    </row>
    <row r="87" spans="1:15" customFormat="1" ht="25.5" customHeight="1" x14ac:dyDescent="0.25">
      <c r="A87" s="62">
        <v>262</v>
      </c>
      <c r="B87" s="59" t="s">
        <v>215</v>
      </c>
      <c r="C87" s="196"/>
      <c r="D87" s="196"/>
      <c r="E87" s="196"/>
      <c r="F87" s="196"/>
      <c r="G87" s="196"/>
      <c r="H87" s="196"/>
      <c r="I87" s="196"/>
      <c r="J87" s="196"/>
      <c r="K87" s="196"/>
      <c r="L87" s="196"/>
      <c r="M87" s="197">
        <f t="shared" si="14"/>
        <v>0</v>
      </c>
      <c r="N87" s="195"/>
    </row>
    <row r="88" spans="1:15" customFormat="1" ht="30" x14ac:dyDescent="0.25">
      <c r="A88" s="56">
        <v>2700</v>
      </c>
      <c r="B88" s="57" t="s">
        <v>216</v>
      </c>
      <c r="C88" s="194">
        <f t="shared" ref="C88:N88" si="17">SUM(C89:C93)</f>
        <v>58000</v>
      </c>
      <c r="D88" s="194">
        <f>SUM(D89:D93)</f>
        <v>0</v>
      </c>
      <c r="E88" s="194">
        <f t="shared" si="17"/>
        <v>0</v>
      </c>
      <c r="F88" s="194">
        <f t="shared" si="17"/>
        <v>0</v>
      </c>
      <c r="G88" s="194">
        <f t="shared" si="17"/>
        <v>71000</v>
      </c>
      <c r="H88" s="194">
        <f t="shared" si="17"/>
        <v>0</v>
      </c>
      <c r="I88" s="194">
        <f t="shared" si="17"/>
        <v>0</v>
      </c>
      <c r="J88" s="194">
        <f t="shared" si="17"/>
        <v>0</v>
      </c>
      <c r="K88" s="194">
        <f t="shared" si="17"/>
        <v>0</v>
      </c>
      <c r="L88" s="194">
        <f t="shared" si="17"/>
        <v>0</v>
      </c>
      <c r="M88" s="194">
        <f t="shared" si="14"/>
        <v>129000</v>
      </c>
      <c r="N88" s="200">
        <f t="shared" si="17"/>
        <v>0</v>
      </c>
    </row>
    <row r="89" spans="1:15" customFormat="1" ht="25.5" customHeight="1" x14ac:dyDescent="0.25">
      <c r="A89" s="62">
        <v>271</v>
      </c>
      <c r="B89" s="59" t="s">
        <v>217</v>
      </c>
      <c r="C89" s="196">
        <v>30000</v>
      </c>
      <c r="D89" s="196"/>
      <c r="E89" s="196"/>
      <c r="F89" s="196"/>
      <c r="G89" s="196">
        <v>30000</v>
      </c>
      <c r="H89" s="196"/>
      <c r="I89" s="196"/>
      <c r="J89" s="196"/>
      <c r="K89" s="196"/>
      <c r="L89" s="196"/>
      <c r="M89" s="197">
        <f t="shared" si="14"/>
        <v>60000</v>
      </c>
      <c r="N89" s="195"/>
    </row>
    <row r="90" spans="1:15" customFormat="1" ht="25.5" customHeight="1" x14ac:dyDescent="0.25">
      <c r="A90" s="62">
        <v>272</v>
      </c>
      <c r="B90" s="59" t="s">
        <v>218</v>
      </c>
      <c r="C90" s="196">
        <v>3000</v>
      </c>
      <c r="D90" s="196"/>
      <c r="E90" s="196"/>
      <c r="F90" s="196"/>
      <c r="G90" s="196">
        <v>4000</v>
      </c>
      <c r="H90" s="196"/>
      <c r="I90" s="196"/>
      <c r="J90" s="196"/>
      <c r="K90" s="196"/>
      <c r="L90" s="196"/>
      <c r="M90" s="197">
        <f t="shared" si="14"/>
        <v>7000</v>
      </c>
      <c r="N90" s="195"/>
    </row>
    <row r="91" spans="1:15" customFormat="1" ht="25.5" customHeight="1" x14ac:dyDescent="0.25">
      <c r="A91" s="62">
        <v>273</v>
      </c>
      <c r="B91" s="59" t="s">
        <v>219</v>
      </c>
      <c r="C91" s="196">
        <v>5000</v>
      </c>
      <c r="D91" s="196"/>
      <c r="E91" s="196"/>
      <c r="F91" s="196"/>
      <c r="G91" s="196">
        <v>7000</v>
      </c>
      <c r="H91" s="196"/>
      <c r="I91" s="196"/>
      <c r="J91" s="196"/>
      <c r="K91" s="196"/>
      <c r="L91" s="196"/>
      <c r="M91" s="197">
        <f t="shared" si="14"/>
        <v>12000</v>
      </c>
      <c r="N91" s="195"/>
    </row>
    <row r="92" spans="1:15" customFormat="1" ht="25.5" customHeight="1" x14ac:dyDescent="0.25">
      <c r="A92" s="62">
        <v>274</v>
      </c>
      <c r="B92" s="59" t="s">
        <v>220</v>
      </c>
      <c r="C92" s="196"/>
      <c r="D92" s="196"/>
      <c r="E92" s="196"/>
      <c r="F92" s="196"/>
      <c r="G92" s="196"/>
      <c r="H92" s="196"/>
      <c r="I92" s="196"/>
      <c r="J92" s="196"/>
      <c r="K92" s="196"/>
      <c r="L92" s="196"/>
      <c r="M92" s="197">
        <f t="shared" si="14"/>
        <v>0</v>
      </c>
      <c r="N92" s="195"/>
    </row>
    <row r="93" spans="1:15" customFormat="1" ht="25.5" customHeight="1" x14ac:dyDescent="0.25">
      <c r="A93" s="62">
        <v>275</v>
      </c>
      <c r="B93" s="59" t="s">
        <v>221</v>
      </c>
      <c r="C93" s="196">
        <v>20000</v>
      </c>
      <c r="D93" s="196"/>
      <c r="E93" s="196"/>
      <c r="F93" s="196"/>
      <c r="G93" s="196">
        <v>30000</v>
      </c>
      <c r="H93" s="196"/>
      <c r="I93" s="196"/>
      <c r="J93" s="196"/>
      <c r="K93" s="196"/>
      <c r="L93" s="196"/>
      <c r="M93" s="197">
        <f t="shared" si="14"/>
        <v>50000</v>
      </c>
      <c r="N93" s="195"/>
    </row>
    <row r="94" spans="1:15" customFormat="1" ht="25.5" customHeight="1" x14ac:dyDescent="0.25">
      <c r="A94" s="56">
        <v>2800</v>
      </c>
      <c r="B94" s="57" t="s">
        <v>222</v>
      </c>
      <c r="C94" s="194">
        <f t="shared" ref="C94:N94" si="18">SUM(C95:C97)</f>
        <v>3000</v>
      </c>
      <c r="D94" s="194">
        <f>SUM(D95:D97)</f>
        <v>0</v>
      </c>
      <c r="E94" s="194">
        <f t="shared" si="18"/>
        <v>0</v>
      </c>
      <c r="F94" s="194">
        <f t="shared" si="18"/>
        <v>0</v>
      </c>
      <c r="G94" s="194">
        <f t="shared" si="18"/>
        <v>3000</v>
      </c>
      <c r="H94" s="194">
        <f t="shared" si="18"/>
        <v>0</v>
      </c>
      <c r="I94" s="194">
        <f t="shared" si="18"/>
        <v>0</v>
      </c>
      <c r="J94" s="194">
        <f t="shared" si="18"/>
        <v>0</v>
      </c>
      <c r="K94" s="194">
        <f t="shared" si="18"/>
        <v>0</v>
      </c>
      <c r="L94" s="194">
        <f t="shared" si="18"/>
        <v>0</v>
      </c>
      <c r="M94" s="194">
        <f t="shared" si="14"/>
        <v>6000</v>
      </c>
      <c r="N94" s="200">
        <f t="shared" si="18"/>
        <v>0</v>
      </c>
    </row>
    <row r="95" spans="1:15" customFormat="1" ht="25.5" customHeight="1" x14ac:dyDescent="0.25">
      <c r="A95" s="62">
        <v>281</v>
      </c>
      <c r="B95" s="59" t="s">
        <v>223</v>
      </c>
      <c r="C95" s="196"/>
      <c r="D95" s="196"/>
      <c r="E95" s="196"/>
      <c r="F95" s="196"/>
      <c r="G95" s="196"/>
      <c r="H95" s="196"/>
      <c r="I95" s="196"/>
      <c r="J95" s="196"/>
      <c r="K95" s="196"/>
      <c r="L95" s="196"/>
      <c r="M95" s="197">
        <f t="shared" si="14"/>
        <v>0</v>
      </c>
      <c r="N95" s="195"/>
    </row>
    <row r="96" spans="1:15" customFormat="1" ht="25.5" customHeight="1" x14ac:dyDescent="0.25">
      <c r="A96" s="62">
        <v>282</v>
      </c>
      <c r="B96" s="59" t="s">
        <v>224</v>
      </c>
      <c r="C96" s="196">
        <v>3000</v>
      </c>
      <c r="D96" s="196"/>
      <c r="E96" s="196"/>
      <c r="F96" s="196"/>
      <c r="G96" s="196">
        <v>3000</v>
      </c>
      <c r="H96" s="196"/>
      <c r="I96" s="196"/>
      <c r="J96" s="196"/>
      <c r="K96" s="196"/>
      <c r="L96" s="196"/>
      <c r="M96" s="197">
        <f t="shared" si="14"/>
        <v>6000</v>
      </c>
      <c r="N96" s="195"/>
    </row>
    <row r="97" spans="1:14" customFormat="1" ht="25.5" customHeight="1" x14ac:dyDescent="0.25">
      <c r="A97" s="62">
        <v>283</v>
      </c>
      <c r="B97" s="59" t="s">
        <v>225</v>
      </c>
      <c r="C97" s="196"/>
      <c r="D97" s="196"/>
      <c r="E97" s="196"/>
      <c r="F97" s="196"/>
      <c r="G97" s="196"/>
      <c r="H97" s="196"/>
      <c r="I97" s="196"/>
      <c r="J97" s="196"/>
      <c r="K97" s="196"/>
      <c r="L97" s="196"/>
      <c r="M97" s="197">
        <f t="shared" si="14"/>
        <v>0</v>
      </c>
      <c r="N97" s="195"/>
    </row>
    <row r="98" spans="1:14" customFormat="1" ht="25.5" customHeight="1" x14ac:dyDescent="0.25">
      <c r="A98" s="56">
        <v>2900</v>
      </c>
      <c r="B98" s="57" t="s">
        <v>226</v>
      </c>
      <c r="C98" s="194">
        <f t="shared" ref="C98:N98" si="19">SUM(C99:C107)</f>
        <v>201000</v>
      </c>
      <c r="D98" s="194">
        <f>SUM(D99:D107)</f>
        <v>0</v>
      </c>
      <c r="E98" s="194">
        <f t="shared" si="19"/>
        <v>0</v>
      </c>
      <c r="F98" s="194">
        <f t="shared" si="19"/>
        <v>0</v>
      </c>
      <c r="G98" s="194">
        <f t="shared" si="19"/>
        <v>476000</v>
      </c>
      <c r="H98" s="194">
        <f t="shared" si="19"/>
        <v>0</v>
      </c>
      <c r="I98" s="194">
        <f t="shared" si="19"/>
        <v>0</v>
      </c>
      <c r="J98" s="194">
        <f t="shared" si="19"/>
        <v>0</v>
      </c>
      <c r="K98" s="194">
        <f t="shared" si="19"/>
        <v>0</v>
      </c>
      <c r="L98" s="194">
        <f t="shared" si="19"/>
        <v>0</v>
      </c>
      <c r="M98" s="194">
        <f t="shared" si="14"/>
        <v>677000</v>
      </c>
      <c r="N98" s="200">
        <f t="shared" si="19"/>
        <v>0</v>
      </c>
    </row>
    <row r="99" spans="1:14" customFormat="1" ht="25.5" customHeight="1" x14ac:dyDescent="0.25">
      <c r="A99" s="62">
        <v>291</v>
      </c>
      <c r="B99" s="59" t="s">
        <v>227</v>
      </c>
      <c r="C99" s="196">
        <v>8000</v>
      </c>
      <c r="D99" s="196"/>
      <c r="E99" s="196"/>
      <c r="F99" s="196"/>
      <c r="G99" s="196">
        <v>14000</v>
      </c>
      <c r="H99" s="196"/>
      <c r="I99" s="196"/>
      <c r="J99" s="196"/>
      <c r="K99" s="196"/>
      <c r="L99" s="196"/>
      <c r="M99" s="197">
        <f t="shared" si="14"/>
        <v>22000</v>
      </c>
      <c r="N99" s="195"/>
    </row>
    <row r="100" spans="1:14" customFormat="1" ht="25.5" customHeight="1" x14ac:dyDescent="0.25">
      <c r="A100" s="62">
        <v>292</v>
      </c>
      <c r="B100" s="59" t="s">
        <v>228</v>
      </c>
      <c r="C100" s="196"/>
      <c r="D100" s="196"/>
      <c r="E100" s="196"/>
      <c r="F100" s="196"/>
      <c r="G100" s="196">
        <v>5000</v>
      </c>
      <c r="H100" s="196"/>
      <c r="I100" s="196"/>
      <c r="J100" s="196"/>
      <c r="K100" s="196"/>
      <c r="L100" s="196"/>
      <c r="M100" s="197">
        <f t="shared" si="14"/>
        <v>5000</v>
      </c>
      <c r="N100" s="195"/>
    </row>
    <row r="101" spans="1:14" customFormat="1" ht="38.25" customHeight="1" x14ac:dyDescent="0.25">
      <c r="A101" s="62">
        <v>293</v>
      </c>
      <c r="B101" s="59" t="s">
        <v>229</v>
      </c>
      <c r="C101" s="196">
        <v>5000</v>
      </c>
      <c r="D101" s="196"/>
      <c r="E101" s="196"/>
      <c r="F101" s="196"/>
      <c r="G101" s="196"/>
      <c r="H101" s="196"/>
      <c r="I101" s="196"/>
      <c r="J101" s="196"/>
      <c r="K101" s="196"/>
      <c r="L101" s="196"/>
      <c r="M101" s="197">
        <f t="shared" si="14"/>
        <v>5000</v>
      </c>
      <c r="N101" s="195"/>
    </row>
    <row r="102" spans="1:14" customFormat="1" ht="25.5" x14ac:dyDescent="0.25">
      <c r="A102" s="62">
        <v>294</v>
      </c>
      <c r="B102" s="59" t="s">
        <v>230</v>
      </c>
      <c r="C102" s="196">
        <v>8000</v>
      </c>
      <c r="D102" s="196"/>
      <c r="E102" s="196"/>
      <c r="F102" s="196"/>
      <c r="G102" s="196">
        <v>12000</v>
      </c>
      <c r="H102" s="196"/>
      <c r="I102" s="196"/>
      <c r="J102" s="196"/>
      <c r="K102" s="196"/>
      <c r="L102" s="196"/>
      <c r="M102" s="197">
        <f t="shared" si="14"/>
        <v>20000</v>
      </c>
      <c r="N102" s="195"/>
    </row>
    <row r="103" spans="1:14" customFormat="1" ht="42" customHeight="1" x14ac:dyDescent="0.25">
      <c r="A103" s="62">
        <v>295</v>
      </c>
      <c r="B103" s="59" t="s">
        <v>231</v>
      </c>
      <c r="C103" s="196"/>
      <c r="D103" s="196"/>
      <c r="E103" s="196"/>
      <c r="F103" s="196"/>
      <c r="G103" s="196"/>
      <c r="H103" s="196"/>
      <c r="I103" s="196"/>
      <c r="J103" s="196"/>
      <c r="K103" s="196"/>
      <c r="L103" s="196"/>
      <c r="M103" s="197">
        <f t="shared" si="14"/>
        <v>0</v>
      </c>
      <c r="N103" s="195"/>
    </row>
    <row r="104" spans="1:14" customFormat="1" ht="26.25" customHeight="1" x14ac:dyDescent="0.25">
      <c r="A104" s="62">
        <v>296</v>
      </c>
      <c r="B104" s="59" t="s">
        <v>232</v>
      </c>
      <c r="C104" s="196">
        <v>150000</v>
      </c>
      <c r="D104" s="196"/>
      <c r="E104" s="196"/>
      <c r="F104" s="196"/>
      <c r="G104" s="196">
        <v>400000</v>
      </c>
      <c r="H104" s="196"/>
      <c r="I104" s="196"/>
      <c r="J104" s="196"/>
      <c r="K104" s="196"/>
      <c r="L104" s="196"/>
      <c r="M104" s="197">
        <f t="shared" si="14"/>
        <v>550000</v>
      </c>
      <c r="N104" s="195"/>
    </row>
    <row r="105" spans="1:14" customFormat="1" ht="24.75" customHeight="1" x14ac:dyDescent="0.25">
      <c r="A105" s="62">
        <v>297</v>
      </c>
      <c r="B105" s="59" t="s">
        <v>233</v>
      </c>
      <c r="C105" s="196"/>
      <c r="D105" s="196"/>
      <c r="E105" s="196"/>
      <c r="F105" s="196"/>
      <c r="G105" s="196"/>
      <c r="H105" s="196"/>
      <c r="I105" s="196"/>
      <c r="J105" s="196"/>
      <c r="K105" s="196"/>
      <c r="L105" s="196"/>
      <c r="M105" s="197">
        <f t="shared" si="14"/>
        <v>0</v>
      </c>
      <c r="N105" s="195"/>
    </row>
    <row r="106" spans="1:14" customFormat="1" ht="30" customHeight="1" x14ac:dyDescent="0.25">
      <c r="A106" s="62">
        <v>298</v>
      </c>
      <c r="B106" s="59" t="s">
        <v>234</v>
      </c>
      <c r="C106" s="196">
        <v>30000</v>
      </c>
      <c r="D106" s="196"/>
      <c r="E106" s="196"/>
      <c r="F106" s="196"/>
      <c r="G106" s="196">
        <v>45000</v>
      </c>
      <c r="H106" s="196"/>
      <c r="I106" s="196"/>
      <c r="J106" s="196"/>
      <c r="K106" s="196"/>
      <c r="L106" s="196"/>
      <c r="M106" s="197">
        <f t="shared" si="14"/>
        <v>75000</v>
      </c>
      <c r="N106" s="195"/>
    </row>
    <row r="107" spans="1:14" customFormat="1" ht="25.5" customHeight="1" x14ac:dyDescent="0.25">
      <c r="A107" s="62">
        <v>299</v>
      </c>
      <c r="B107" s="59" t="s">
        <v>235</v>
      </c>
      <c r="C107" s="196"/>
      <c r="D107" s="196"/>
      <c r="E107" s="196"/>
      <c r="F107" s="196"/>
      <c r="G107" s="196"/>
      <c r="H107" s="196"/>
      <c r="I107" s="196"/>
      <c r="J107" s="196"/>
      <c r="K107" s="196"/>
      <c r="L107" s="196"/>
      <c r="M107" s="197">
        <f t="shared" si="14"/>
        <v>0</v>
      </c>
      <c r="N107" s="195"/>
    </row>
    <row r="108" spans="1:14" s="100" customFormat="1" ht="25.5" customHeight="1" x14ac:dyDescent="0.25">
      <c r="A108" s="96">
        <v>3000</v>
      </c>
      <c r="B108" s="97" t="s">
        <v>48</v>
      </c>
      <c r="C108" s="201">
        <f t="shared" ref="C108:N108" si="20">C109+C119+C129+C139+C149+C159+C167+C177+C183</f>
        <v>4914199</v>
      </c>
      <c r="D108" s="201">
        <f>D109+D119+D129+D139+D149+D159+D167+D177+D183</f>
        <v>0</v>
      </c>
      <c r="E108" s="201">
        <f t="shared" si="20"/>
        <v>0</v>
      </c>
      <c r="F108" s="201">
        <f t="shared" si="20"/>
        <v>0</v>
      </c>
      <c r="G108" s="201">
        <f t="shared" si="20"/>
        <v>15212685</v>
      </c>
      <c r="H108" s="201">
        <f t="shared" si="20"/>
        <v>0</v>
      </c>
      <c r="I108" s="201">
        <f t="shared" si="20"/>
        <v>0</v>
      </c>
      <c r="J108" s="201">
        <f t="shared" si="20"/>
        <v>2490028</v>
      </c>
      <c r="K108" s="201">
        <f t="shared" si="20"/>
        <v>0</v>
      </c>
      <c r="L108" s="201">
        <f t="shared" si="20"/>
        <v>0</v>
      </c>
      <c r="M108" s="201">
        <f t="shared" si="14"/>
        <v>22616912</v>
      </c>
      <c r="N108" s="203">
        <f t="shared" si="20"/>
        <v>0</v>
      </c>
    </row>
    <row r="109" spans="1:14" customFormat="1" ht="25.5" customHeight="1" x14ac:dyDescent="0.25">
      <c r="A109" s="56">
        <v>3100</v>
      </c>
      <c r="B109" s="57" t="s">
        <v>236</v>
      </c>
      <c r="C109" s="194">
        <f>SUM(C110:C118)</f>
        <v>2331086</v>
      </c>
      <c r="D109" s="194">
        <f>SUM(D110:D118)</f>
        <v>0</v>
      </c>
      <c r="E109" s="194">
        <f t="shared" ref="E109:N109" si="21">SUM(E110:E118)</f>
        <v>0</v>
      </c>
      <c r="F109" s="194">
        <f t="shared" si="21"/>
        <v>0</v>
      </c>
      <c r="G109" s="194">
        <f t="shared" si="21"/>
        <v>3479311</v>
      </c>
      <c r="H109" s="194">
        <f t="shared" si="21"/>
        <v>0</v>
      </c>
      <c r="I109" s="194">
        <f t="shared" si="21"/>
        <v>0</v>
      </c>
      <c r="J109" s="194">
        <f t="shared" si="21"/>
        <v>2490028</v>
      </c>
      <c r="K109" s="194">
        <f t="shared" si="21"/>
        <v>0</v>
      </c>
      <c r="L109" s="194">
        <f t="shared" si="21"/>
        <v>0</v>
      </c>
      <c r="M109" s="194">
        <f t="shared" si="14"/>
        <v>8300425</v>
      </c>
      <c r="N109" s="200">
        <f t="shared" si="21"/>
        <v>0</v>
      </c>
    </row>
    <row r="110" spans="1:14" customFormat="1" ht="25.5" customHeight="1" x14ac:dyDescent="0.25">
      <c r="A110" s="62">
        <v>311</v>
      </c>
      <c r="B110" s="59" t="s">
        <v>237</v>
      </c>
      <c r="C110" s="196">
        <f>2000000+247086</f>
        <v>2247086</v>
      </c>
      <c r="D110" s="196"/>
      <c r="E110" s="196"/>
      <c r="F110" s="196"/>
      <c r="G110" s="196">
        <f>2600000+247086+615525</f>
        <v>3462611</v>
      </c>
      <c r="H110" s="196"/>
      <c r="I110" s="196"/>
      <c r="J110" s="196">
        <f>2490828-800</f>
        <v>2490028</v>
      </c>
      <c r="K110" s="196"/>
      <c r="L110" s="196"/>
      <c r="M110" s="197">
        <f t="shared" si="14"/>
        <v>8199725</v>
      </c>
      <c r="N110" s="195"/>
    </row>
    <row r="111" spans="1:14" customFormat="1" ht="25.5" customHeight="1" x14ac:dyDescent="0.25">
      <c r="A111" s="62">
        <v>312</v>
      </c>
      <c r="B111" s="59" t="s">
        <v>238</v>
      </c>
      <c r="C111" s="196"/>
      <c r="D111" s="196"/>
      <c r="E111" s="196"/>
      <c r="F111" s="196"/>
      <c r="G111" s="196"/>
      <c r="H111" s="196"/>
      <c r="I111" s="196"/>
      <c r="J111" s="196"/>
      <c r="K111" s="196"/>
      <c r="L111" s="196"/>
      <c r="M111" s="197">
        <f t="shared" si="14"/>
        <v>0</v>
      </c>
      <c r="N111" s="195"/>
    </row>
    <row r="112" spans="1:14" customFormat="1" ht="25.5" customHeight="1" x14ac:dyDescent="0.25">
      <c r="A112" s="62">
        <v>313</v>
      </c>
      <c r="B112" s="59" t="s">
        <v>239</v>
      </c>
      <c r="C112" s="196"/>
      <c r="D112" s="196"/>
      <c r="E112" s="196"/>
      <c r="F112" s="196"/>
      <c r="G112" s="196"/>
      <c r="H112" s="196"/>
      <c r="I112" s="196"/>
      <c r="J112" s="196"/>
      <c r="K112" s="196"/>
      <c r="L112" s="196"/>
      <c r="M112" s="197">
        <f t="shared" si="14"/>
        <v>0</v>
      </c>
      <c r="N112" s="195"/>
    </row>
    <row r="113" spans="1:14" customFormat="1" ht="25.5" customHeight="1" x14ac:dyDescent="0.25">
      <c r="A113" s="62">
        <v>314</v>
      </c>
      <c r="B113" s="59" t="s">
        <v>240</v>
      </c>
      <c r="C113" s="196">
        <v>65000</v>
      </c>
      <c r="D113" s="196"/>
      <c r="E113" s="196"/>
      <c r="F113" s="196"/>
      <c r="G113" s="196"/>
      <c r="H113" s="196"/>
      <c r="I113" s="196"/>
      <c r="J113" s="196"/>
      <c r="K113" s="196"/>
      <c r="L113" s="196"/>
      <c r="M113" s="197">
        <f t="shared" si="14"/>
        <v>65000</v>
      </c>
      <c r="N113" s="195"/>
    </row>
    <row r="114" spans="1:14" customFormat="1" ht="25.5" customHeight="1" x14ac:dyDescent="0.25">
      <c r="A114" s="62">
        <v>315</v>
      </c>
      <c r="B114" s="59" t="s">
        <v>241</v>
      </c>
      <c r="C114" s="196"/>
      <c r="D114" s="196"/>
      <c r="E114" s="196"/>
      <c r="F114" s="196"/>
      <c r="G114" s="196"/>
      <c r="H114" s="196"/>
      <c r="I114" s="196"/>
      <c r="J114" s="196"/>
      <c r="K114" s="196"/>
      <c r="L114" s="196"/>
      <c r="M114" s="197">
        <f t="shared" si="14"/>
        <v>0</v>
      </c>
      <c r="N114" s="195"/>
    </row>
    <row r="115" spans="1:14" customFormat="1" ht="25.5" customHeight="1" x14ac:dyDescent="0.25">
      <c r="A115" s="62">
        <v>316</v>
      </c>
      <c r="B115" s="59" t="s">
        <v>242</v>
      </c>
      <c r="C115" s="196">
        <v>15000</v>
      </c>
      <c r="D115" s="196"/>
      <c r="E115" s="196"/>
      <c r="F115" s="196"/>
      <c r="G115" s="196">
        <v>8000</v>
      </c>
      <c r="H115" s="196"/>
      <c r="I115" s="196"/>
      <c r="J115" s="196"/>
      <c r="K115" s="196"/>
      <c r="L115" s="196"/>
      <c r="M115" s="197">
        <f t="shared" si="14"/>
        <v>23000</v>
      </c>
      <c r="N115" s="195"/>
    </row>
    <row r="116" spans="1:14" customFormat="1" ht="28.15" customHeight="1" x14ac:dyDescent="0.25">
      <c r="A116" s="62">
        <v>317</v>
      </c>
      <c r="B116" s="59" t="s">
        <v>243</v>
      </c>
      <c r="C116" s="196">
        <v>4000</v>
      </c>
      <c r="D116" s="196"/>
      <c r="E116" s="196"/>
      <c r="F116" s="196"/>
      <c r="G116" s="196">
        <v>8000</v>
      </c>
      <c r="H116" s="196"/>
      <c r="I116" s="196"/>
      <c r="J116" s="196"/>
      <c r="K116" s="196"/>
      <c r="L116" s="196"/>
      <c r="M116" s="197">
        <f t="shared" si="14"/>
        <v>12000</v>
      </c>
      <c r="N116" s="195"/>
    </row>
    <row r="117" spans="1:14" customFormat="1" ht="25.5" customHeight="1" x14ac:dyDescent="0.25">
      <c r="A117" s="62">
        <v>318</v>
      </c>
      <c r="B117" s="59" t="s">
        <v>244</v>
      </c>
      <c r="C117" s="196"/>
      <c r="D117" s="196"/>
      <c r="E117" s="196"/>
      <c r="F117" s="196"/>
      <c r="G117" s="196">
        <v>700</v>
      </c>
      <c r="H117" s="196"/>
      <c r="I117" s="196"/>
      <c r="J117" s="196"/>
      <c r="K117" s="196"/>
      <c r="L117" s="196"/>
      <c r="M117" s="197">
        <f t="shared" si="14"/>
        <v>700</v>
      </c>
      <c r="N117" s="195"/>
    </row>
    <row r="118" spans="1:14" customFormat="1" ht="25.5" customHeight="1" x14ac:dyDescent="0.25">
      <c r="A118" s="62">
        <v>319</v>
      </c>
      <c r="B118" s="59" t="s">
        <v>245</v>
      </c>
      <c r="C118" s="196"/>
      <c r="D118" s="196"/>
      <c r="E118" s="196"/>
      <c r="F118" s="196"/>
      <c r="G118" s="196"/>
      <c r="H118" s="196"/>
      <c r="I118" s="196"/>
      <c r="J118" s="196"/>
      <c r="K118" s="196"/>
      <c r="L118" s="196"/>
      <c r="M118" s="197">
        <f t="shared" si="14"/>
        <v>0</v>
      </c>
      <c r="N118" s="195"/>
    </row>
    <row r="119" spans="1:14" customFormat="1" ht="25.5" customHeight="1" x14ac:dyDescent="0.25">
      <c r="A119" s="56">
        <v>3200</v>
      </c>
      <c r="B119" s="57" t="s">
        <v>246</v>
      </c>
      <c r="C119" s="194">
        <f t="shared" ref="C119:N119" si="22">SUM(C120:C128)</f>
        <v>20000</v>
      </c>
      <c r="D119" s="194">
        <f>SUM(D120:D128)</f>
        <v>0</v>
      </c>
      <c r="E119" s="194">
        <f t="shared" si="22"/>
        <v>0</v>
      </c>
      <c r="F119" s="194">
        <f t="shared" si="22"/>
        <v>0</v>
      </c>
      <c r="G119" s="194">
        <f t="shared" si="22"/>
        <v>7530000</v>
      </c>
      <c r="H119" s="194">
        <f t="shared" si="22"/>
        <v>0</v>
      </c>
      <c r="I119" s="194">
        <f t="shared" si="22"/>
        <v>0</v>
      </c>
      <c r="J119" s="194">
        <f t="shared" si="22"/>
        <v>0</v>
      </c>
      <c r="K119" s="194">
        <f t="shared" si="22"/>
        <v>0</v>
      </c>
      <c r="L119" s="194">
        <f t="shared" si="22"/>
        <v>0</v>
      </c>
      <c r="M119" s="194">
        <f t="shared" si="14"/>
        <v>7550000</v>
      </c>
      <c r="N119" s="200">
        <f t="shared" si="22"/>
        <v>0</v>
      </c>
    </row>
    <row r="120" spans="1:14" ht="25.5" customHeight="1" x14ac:dyDescent="0.25">
      <c r="A120" s="62">
        <v>321</v>
      </c>
      <c r="B120" s="59" t="s">
        <v>247</v>
      </c>
      <c r="C120" s="196"/>
      <c r="D120" s="196"/>
      <c r="E120" s="196"/>
      <c r="F120" s="196"/>
      <c r="G120" s="196"/>
      <c r="H120" s="196"/>
      <c r="I120" s="196"/>
      <c r="J120" s="196"/>
      <c r="K120" s="196"/>
      <c r="L120" s="196"/>
      <c r="M120" s="204">
        <f t="shared" si="14"/>
        <v>0</v>
      </c>
      <c r="N120" s="205"/>
    </row>
    <row r="121" spans="1:14" ht="25.5" customHeight="1" x14ac:dyDescent="0.25">
      <c r="A121" s="62">
        <v>322</v>
      </c>
      <c r="B121" s="59" t="s">
        <v>248</v>
      </c>
      <c r="C121" s="196"/>
      <c r="D121" s="196"/>
      <c r="E121" s="196"/>
      <c r="F121" s="196"/>
      <c r="G121" s="196"/>
      <c r="H121" s="196"/>
      <c r="I121" s="196"/>
      <c r="J121" s="196"/>
      <c r="K121" s="196"/>
      <c r="L121" s="196"/>
      <c r="M121" s="204">
        <f t="shared" si="14"/>
        <v>0</v>
      </c>
      <c r="N121" s="205"/>
    </row>
    <row r="122" spans="1:14" ht="25.5" x14ac:dyDescent="0.25">
      <c r="A122" s="62">
        <v>323</v>
      </c>
      <c r="B122" s="59" t="s">
        <v>249</v>
      </c>
      <c r="C122" s="196">
        <v>10000</v>
      </c>
      <c r="D122" s="196"/>
      <c r="E122" s="196"/>
      <c r="F122" s="196"/>
      <c r="G122" s="196">
        <v>15000</v>
      </c>
      <c r="H122" s="196"/>
      <c r="I122" s="196"/>
      <c r="J122" s="196"/>
      <c r="K122" s="196"/>
      <c r="L122" s="196"/>
      <c r="M122" s="204">
        <f t="shared" si="14"/>
        <v>25000</v>
      </c>
      <c r="N122" s="205"/>
    </row>
    <row r="123" spans="1:14" ht="30" customHeight="1" x14ac:dyDescent="0.25">
      <c r="A123" s="62">
        <v>324</v>
      </c>
      <c r="B123" s="59" t="s">
        <v>250</v>
      </c>
      <c r="C123" s="196"/>
      <c r="D123" s="196"/>
      <c r="E123" s="196"/>
      <c r="F123" s="196"/>
      <c r="G123" s="196"/>
      <c r="H123" s="196"/>
      <c r="I123" s="196"/>
      <c r="J123" s="196"/>
      <c r="K123" s="196"/>
      <c r="L123" s="196"/>
      <c r="M123" s="204">
        <f t="shared" si="14"/>
        <v>0</v>
      </c>
      <c r="N123" s="205"/>
    </row>
    <row r="124" spans="1:14" ht="25.5" customHeight="1" x14ac:dyDescent="0.25">
      <c r="A124" s="62">
        <v>325</v>
      </c>
      <c r="B124" s="59" t="s">
        <v>251</v>
      </c>
      <c r="C124" s="196"/>
      <c r="D124" s="196"/>
      <c r="E124" s="196"/>
      <c r="F124" s="196"/>
      <c r="G124" s="196"/>
      <c r="H124" s="196"/>
      <c r="I124" s="196"/>
      <c r="J124" s="196"/>
      <c r="K124" s="196"/>
      <c r="L124" s="196"/>
      <c r="M124" s="204">
        <f t="shared" si="14"/>
        <v>0</v>
      </c>
      <c r="N124" s="205"/>
    </row>
    <row r="125" spans="1:14" ht="25.5" customHeight="1" x14ac:dyDescent="0.25">
      <c r="A125" s="62">
        <v>326</v>
      </c>
      <c r="B125" s="59" t="s">
        <v>252</v>
      </c>
      <c r="C125" s="196">
        <v>10000</v>
      </c>
      <c r="D125" s="196"/>
      <c r="E125" s="196"/>
      <c r="F125" s="196"/>
      <c r="G125" s="196">
        <v>15000</v>
      </c>
      <c r="H125" s="196"/>
      <c r="I125" s="196"/>
      <c r="J125" s="196"/>
      <c r="K125" s="196"/>
      <c r="L125" s="196"/>
      <c r="M125" s="204">
        <f t="shared" si="14"/>
        <v>25000</v>
      </c>
      <c r="N125" s="205"/>
    </row>
    <row r="126" spans="1:14" ht="25.5" customHeight="1" x14ac:dyDescent="0.25">
      <c r="A126" s="62">
        <v>327</v>
      </c>
      <c r="B126" s="59" t="s">
        <v>253</v>
      </c>
      <c r="C126" s="196"/>
      <c r="D126" s="196"/>
      <c r="E126" s="196"/>
      <c r="F126" s="196"/>
      <c r="G126" s="196"/>
      <c r="H126" s="196"/>
      <c r="I126" s="196"/>
      <c r="J126" s="196"/>
      <c r="K126" s="196"/>
      <c r="L126" s="196"/>
      <c r="M126" s="204">
        <f t="shared" si="14"/>
        <v>0</v>
      </c>
      <c r="N126" s="205"/>
    </row>
    <row r="127" spans="1:14" ht="25.5" customHeight="1" x14ac:dyDescent="0.25">
      <c r="A127" s="62">
        <v>328</v>
      </c>
      <c r="B127" s="59" t="s">
        <v>254</v>
      </c>
      <c r="C127" s="196"/>
      <c r="D127" s="196"/>
      <c r="E127" s="196"/>
      <c r="F127" s="196"/>
      <c r="G127" s="196"/>
      <c r="H127" s="196"/>
      <c r="I127" s="196"/>
      <c r="J127" s="196"/>
      <c r="K127" s="196"/>
      <c r="L127" s="196"/>
      <c r="M127" s="204">
        <f t="shared" si="14"/>
        <v>0</v>
      </c>
      <c r="N127" s="205"/>
    </row>
    <row r="128" spans="1:14" ht="25.5" customHeight="1" x14ac:dyDescent="0.25">
      <c r="A128" s="62">
        <v>329</v>
      </c>
      <c r="B128" s="59" t="s">
        <v>255</v>
      </c>
      <c r="C128" s="196"/>
      <c r="D128" s="196"/>
      <c r="E128" s="196"/>
      <c r="F128" s="196"/>
      <c r="G128" s="196">
        <v>7500000</v>
      </c>
      <c r="H128" s="196"/>
      <c r="I128" s="196"/>
      <c r="J128" s="196"/>
      <c r="K128" s="196"/>
      <c r="L128" s="196"/>
      <c r="M128" s="204">
        <f t="shared" si="14"/>
        <v>7500000</v>
      </c>
      <c r="N128" s="205"/>
    </row>
    <row r="129" spans="1:14" customFormat="1" ht="30" x14ac:dyDescent="0.25">
      <c r="A129" s="56">
        <v>3300</v>
      </c>
      <c r="B129" s="57" t="s">
        <v>256</v>
      </c>
      <c r="C129" s="194">
        <f t="shared" ref="C129:N129" si="23">SUM(C130:C138)</f>
        <v>175000</v>
      </c>
      <c r="D129" s="194">
        <f>SUM(D130:D138)</f>
        <v>0</v>
      </c>
      <c r="E129" s="194">
        <f t="shared" si="23"/>
        <v>0</v>
      </c>
      <c r="F129" s="194">
        <f t="shared" si="23"/>
        <v>0</v>
      </c>
      <c r="G129" s="194">
        <f t="shared" si="23"/>
        <v>439000</v>
      </c>
      <c r="H129" s="194">
        <f t="shared" si="23"/>
        <v>0</v>
      </c>
      <c r="I129" s="194">
        <f t="shared" si="23"/>
        <v>0</v>
      </c>
      <c r="J129" s="194">
        <f t="shared" si="23"/>
        <v>0</v>
      </c>
      <c r="K129" s="194">
        <f t="shared" si="23"/>
        <v>0</v>
      </c>
      <c r="L129" s="194">
        <f t="shared" si="23"/>
        <v>0</v>
      </c>
      <c r="M129" s="194">
        <f t="shared" si="14"/>
        <v>614000</v>
      </c>
      <c r="N129" s="200">
        <f t="shared" si="23"/>
        <v>0</v>
      </c>
    </row>
    <row r="130" spans="1:14" customFormat="1" ht="25.5" customHeight="1" x14ac:dyDescent="0.25">
      <c r="A130" s="62">
        <v>331</v>
      </c>
      <c r="B130" s="58" t="s">
        <v>257</v>
      </c>
      <c r="C130" s="196">
        <v>150000</v>
      </c>
      <c r="D130" s="196"/>
      <c r="E130" s="196"/>
      <c r="F130" s="196"/>
      <c r="G130" s="196">
        <v>395000</v>
      </c>
      <c r="H130" s="196"/>
      <c r="I130" s="196"/>
      <c r="J130" s="196"/>
      <c r="K130" s="196"/>
      <c r="L130" s="196"/>
      <c r="M130" s="197">
        <f t="shared" si="14"/>
        <v>545000</v>
      </c>
      <c r="N130" s="195"/>
    </row>
    <row r="131" spans="1:14" customFormat="1" ht="30.75" customHeight="1" x14ac:dyDescent="0.25">
      <c r="A131" s="62">
        <v>332</v>
      </c>
      <c r="B131" s="59" t="s">
        <v>258</v>
      </c>
      <c r="C131" s="196"/>
      <c r="D131" s="196"/>
      <c r="E131" s="196"/>
      <c r="F131" s="196"/>
      <c r="G131" s="196"/>
      <c r="H131" s="196"/>
      <c r="I131" s="196"/>
      <c r="J131" s="196"/>
      <c r="K131" s="196"/>
      <c r="L131" s="196"/>
      <c r="M131" s="197">
        <f t="shared" si="14"/>
        <v>0</v>
      </c>
      <c r="N131" s="195"/>
    </row>
    <row r="132" spans="1:14" customFormat="1" ht="33" customHeight="1" x14ac:dyDescent="0.25">
      <c r="A132" s="62">
        <v>333</v>
      </c>
      <c r="B132" s="59" t="s">
        <v>259</v>
      </c>
      <c r="C132" s="196"/>
      <c r="D132" s="196"/>
      <c r="E132" s="196"/>
      <c r="F132" s="196"/>
      <c r="G132" s="196">
        <v>4000</v>
      </c>
      <c r="H132" s="196"/>
      <c r="I132" s="196"/>
      <c r="J132" s="196"/>
      <c r="K132" s="196"/>
      <c r="L132" s="196"/>
      <c r="M132" s="197">
        <f t="shared" si="14"/>
        <v>4000</v>
      </c>
      <c r="N132" s="195"/>
    </row>
    <row r="133" spans="1:14" customFormat="1" ht="25.5" customHeight="1" x14ac:dyDescent="0.25">
      <c r="A133" s="62">
        <v>334</v>
      </c>
      <c r="B133" s="59" t="s">
        <v>260</v>
      </c>
      <c r="C133" s="196">
        <v>5000</v>
      </c>
      <c r="D133" s="196"/>
      <c r="E133" s="196"/>
      <c r="F133" s="196"/>
      <c r="G133" s="196">
        <v>10000</v>
      </c>
      <c r="H133" s="196"/>
      <c r="I133" s="196"/>
      <c r="J133" s="196"/>
      <c r="K133" s="196"/>
      <c r="L133" s="196"/>
      <c r="M133" s="197">
        <f t="shared" si="14"/>
        <v>15000</v>
      </c>
      <c r="N133" s="195"/>
    </row>
    <row r="134" spans="1:14" customFormat="1" ht="25.5" customHeight="1" x14ac:dyDescent="0.25">
      <c r="A134" s="62">
        <v>335</v>
      </c>
      <c r="B134" s="59" t="s">
        <v>261</v>
      </c>
      <c r="C134" s="196"/>
      <c r="D134" s="196"/>
      <c r="E134" s="196"/>
      <c r="F134" s="196"/>
      <c r="G134" s="196"/>
      <c r="H134" s="196"/>
      <c r="I134" s="196"/>
      <c r="J134" s="196"/>
      <c r="K134" s="196"/>
      <c r="L134" s="196"/>
      <c r="M134" s="197">
        <f t="shared" si="14"/>
        <v>0</v>
      </c>
      <c r="N134" s="195"/>
    </row>
    <row r="135" spans="1:14" customFormat="1" ht="25.5" x14ac:dyDescent="0.25">
      <c r="A135" s="62">
        <v>336</v>
      </c>
      <c r="B135" s="59" t="s">
        <v>262</v>
      </c>
      <c r="C135" s="196"/>
      <c r="D135" s="196"/>
      <c r="E135" s="196"/>
      <c r="F135" s="196"/>
      <c r="G135" s="196"/>
      <c r="H135" s="196"/>
      <c r="I135" s="196"/>
      <c r="J135" s="196"/>
      <c r="K135" s="196"/>
      <c r="L135" s="196"/>
      <c r="M135" s="197">
        <f t="shared" ref="M135:M198" si="24">SUM(C135:L135)</f>
        <v>0</v>
      </c>
      <c r="N135" s="195"/>
    </row>
    <row r="136" spans="1:14" customFormat="1" ht="25.5" customHeight="1" x14ac:dyDescent="0.25">
      <c r="A136" s="62">
        <v>337</v>
      </c>
      <c r="B136" s="59" t="s">
        <v>263</v>
      </c>
      <c r="C136" s="196"/>
      <c r="D136" s="196"/>
      <c r="E136" s="196"/>
      <c r="F136" s="196"/>
      <c r="G136" s="196"/>
      <c r="H136" s="196"/>
      <c r="I136" s="196"/>
      <c r="J136" s="196"/>
      <c r="K136" s="196"/>
      <c r="L136" s="196"/>
      <c r="M136" s="197">
        <f t="shared" si="24"/>
        <v>0</v>
      </c>
      <c r="N136" s="195"/>
    </row>
    <row r="137" spans="1:14" customFormat="1" ht="25.5" customHeight="1" x14ac:dyDescent="0.25">
      <c r="A137" s="62">
        <v>338</v>
      </c>
      <c r="B137" s="59" t="s">
        <v>264</v>
      </c>
      <c r="C137" s="196"/>
      <c r="D137" s="196"/>
      <c r="E137" s="196"/>
      <c r="F137" s="196"/>
      <c r="G137" s="196"/>
      <c r="H137" s="196"/>
      <c r="I137" s="196"/>
      <c r="J137" s="196"/>
      <c r="K137" s="196"/>
      <c r="L137" s="196"/>
      <c r="M137" s="197">
        <f t="shared" si="24"/>
        <v>0</v>
      </c>
      <c r="N137" s="195"/>
    </row>
    <row r="138" spans="1:14" customFormat="1" ht="25.5" customHeight="1" x14ac:dyDescent="0.25">
      <c r="A138" s="62">
        <v>339</v>
      </c>
      <c r="B138" s="59" t="s">
        <v>265</v>
      </c>
      <c r="C138" s="196">
        <v>20000</v>
      </c>
      <c r="D138" s="196"/>
      <c r="E138" s="196"/>
      <c r="F138" s="196"/>
      <c r="G138" s="196">
        <v>30000</v>
      </c>
      <c r="H138" s="196"/>
      <c r="I138" s="196"/>
      <c r="J138" s="196"/>
      <c r="K138" s="196"/>
      <c r="L138" s="196"/>
      <c r="M138" s="197">
        <f t="shared" si="24"/>
        <v>50000</v>
      </c>
      <c r="N138" s="195"/>
    </row>
    <row r="139" spans="1:14" customFormat="1" ht="25.5" customHeight="1" x14ac:dyDescent="0.25">
      <c r="A139" s="56">
        <v>3400</v>
      </c>
      <c r="B139" s="57" t="s">
        <v>266</v>
      </c>
      <c r="C139" s="194">
        <f t="shared" ref="C139:N139" si="25">SUM(C140:C148)</f>
        <v>60000</v>
      </c>
      <c r="D139" s="194">
        <f>SUM(D140:D148)</f>
        <v>0</v>
      </c>
      <c r="E139" s="194">
        <f t="shared" si="25"/>
        <v>0</v>
      </c>
      <c r="F139" s="194">
        <f t="shared" si="25"/>
        <v>0</v>
      </c>
      <c r="G139" s="194">
        <f t="shared" si="25"/>
        <v>160000</v>
      </c>
      <c r="H139" s="194">
        <f t="shared" si="25"/>
        <v>0</v>
      </c>
      <c r="I139" s="194">
        <f t="shared" si="25"/>
        <v>0</v>
      </c>
      <c r="J139" s="194">
        <f t="shared" si="25"/>
        <v>0</v>
      </c>
      <c r="K139" s="194">
        <f t="shared" si="25"/>
        <v>0</v>
      </c>
      <c r="L139" s="194">
        <f t="shared" si="25"/>
        <v>0</v>
      </c>
      <c r="M139" s="194">
        <f t="shared" si="24"/>
        <v>220000</v>
      </c>
      <c r="N139" s="200">
        <f t="shared" si="25"/>
        <v>0</v>
      </c>
    </row>
    <row r="140" spans="1:14" customFormat="1" ht="25.5" customHeight="1" x14ac:dyDescent="0.25">
      <c r="A140" s="62">
        <v>341</v>
      </c>
      <c r="B140" s="59" t="s">
        <v>267</v>
      </c>
      <c r="C140" s="196">
        <v>25000</v>
      </c>
      <c r="D140" s="196"/>
      <c r="E140" s="196"/>
      <c r="F140" s="196"/>
      <c r="G140" s="196">
        <v>95000</v>
      </c>
      <c r="H140" s="196"/>
      <c r="I140" s="196"/>
      <c r="J140" s="196"/>
      <c r="K140" s="196"/>
      <c r="L140" s="196"/>
      <c r="M140" s="197">
        <f t="shared" si="24"/>
        <v>120000</v>
      </c>
      <c r="N140" s="195"/>
    </row>
    <row r="141" spans="1:14" customFormat="1" ht="25.5" customHeight="1" x14ac:dyDescent="0.25">
      <c r="A141" s="62">
        <v>342</v>
      </c>
      <c r="B141" s="59" t="s">
        <v>268</v>
      </c>
      <c r="C141" s="196"/>
      <c r="D141" s="196"/>
      <c r="E141" s="196"/>
      <c r="F141" s="196"/>
      <c r="G141" s="196"/>
      <c r="H141" s="196"/>
      <c r="I141" s="196"/>
      <c r="J141" s="196"/>
      <c r="K141" s="196"/>
      <c r="L141" s="196"/>
      <c r="M141" s="197">
        <f t="shared" si="24"/>
        <v>0</v>
      </c>
      <c r="N141" s="195"/>
    </row>
    <row r="142" spans="1:14" customFormat="1" ht="25.5" customHeight="1" x14ac:dyDescent="0.25">
      <c r="A142" s="62">
        <v>343</v>
      </c>
      <c r="B142" s="59" t="s">
        <v>269</v>
      </c>
      <c r="C142" s="196"/>
      <c r="D142" s="196"/>
      <c r="E142" s="196"/>
      <c r="F142" s="196"/>
      <c r="G142" s="196"/>
      <c r="H142" s="196"/>
      <c r="I142" s="196"/>
      <c r="J142" s="196"/>
      <c r="K142" s="196"/>
      <c r="L142" s="196"/>
      <c r="M142" s="197">
        <f t="shared" si="24"/>
        <v>0</v>
      </c>
      <c r="N142" s="195"/>
    </row>
    <row r="143" spans="1:14" customFormat="1" ht="25.5" customHeight="1" x14ac:dyDescent="0.25">
      <c r="A143" s="62">
        <v>344</v>
      </c>
      <c r="B143" s="59" t="s">
        <v>270</v>
      </c>
      <c r="C143" s="196">
        <v>15000</v>
      </c>
      <c r="D143" s="196"/>
      <c r="E143" s="196"/>
      <c r="F143" s="196"/>
      <c r="G143" s="196">
        <v>30000</v>
      </c>
      <c r="H143" s="196"/>
      <c r="I143" s="196"/>
      <c r="J143" s="196"/>
      <c r="K143" s="196"/>
      <c r="L143" s="196"/>
      <c r="M143" s="197">
        <f t="shared" si="24"/>
        <v>45000</v>
      </c>
      <c r="N143" s="195"/>
    </row>
    <row r="144" spans="1:14" customFormat="1" ht="25.5" customHeight="1" x14ac:dyDescent="0.25">
      <c r="A144" s="62">
        <v>345</v>
      </c>
      <c r="B144" s="59" t="s">
        <v>271</v>
      </c>
      <c r="C144" s="196">
        <v>15000</v>
      </c>
      <c r="D144" s="196"/>
      <c r="E144" s="196"/>
      <c r="F144" s="196"/>
      <c r="G144" s="196">
        <v>25000</v>
      </c>
      <c r="H144" s="196"/>
      <c r="I144" s="196"/>
      <c r="J144" s="196"/>
      <c r="K144" s="196"/>
      <c r="L144" s="196"/>
      <c r="M144" s="197">
        <f t="shared" si="24"/>
        <v>40000</v>
      </c>
      <c r="N144" s="195"/>
    </row>
    <row r="145" spans="1:14" customFormat="1" ht="25.5" customHeight="1" x14ac:dyDescent="0.25">
      <c r="A145" s="62">
        <v>346</v>
      </c>
      <c r="B145" s="59" t="s">
        <v>272</v>
      </c>
      <c r="C145" s="196"/>
      <c r="D145" s="196"/>
      <c r="E145" s="196"/>
      <c r="F145" s="196"/>
      <c r="G145" s="196"/>
      <c r="H145" s="196"/>
      <c r="I145" s="196"/>
      <c r="J145" s="196"/>
      <c r="K145" s="196"/>
      <c r="L145" s="196"/>
      <c r="M145" s="197">
        <f t="shared" si="24"/>
        <v>0</v>
      </c>
      <c r="N145" s="195"/>
    </row>
    <row r="146" spans="1:14" customFormat="1" ht="25.5" customHeight="1" x14ac:dyDescent="0.25">
      <c r="A146" s="62">
        <v>347</v>
      </c>
      <c r="B146" s="59" t="s">
        <v>273</v>
      </c>
      <c r="C146" s="196">
        <v>5000</v>
      </c>
      <c r="D146" s="196"/>
      <c r="E146" s="196"/>
      <c r="F146" s="196"/>
      <c r="G146" s="196">
        <v>10000</v>
      </c>
      <c r="H146" s="196"/>
      <c r="I146" s="196"/>
      <c r="J146" s="196"/>
      <c r="K146" s="196"/>
      <c r="L146" s="196"/>
      <c r="M146" s="197">
        <f t="shared" si="24"/>
        <v>15000</v>
      </c>
      <c r="N146" s="195"/>
    </row>
    <row r="147" spans="1:14" customFormat="1" ht="25.5" customHeight="1" x14ac:dyDescent="0.25">
      <c r="A147" s="62">
        <v>348</v>
      </c>
      <c r="B147" s="59" t="s">
        <v>274</v>
      </c>
      <c r="C147" s="196"/>
      <c r="D147" s="196"/>
      <c r="E147" s="196"/>
      <c r="F147" s="196"/>
      <c r="G147" s="196"/>
      <c r="H147" s="196"/>
      <c r="I147" s="196"/>
      <c r="J147" s="196"/>
      <c r="K147" s="196"/>
      <c r="L147" s="196"/>
      <c r="M147" s="197">
        <f t="shared" si="24"/>
        <v>0</v>
      </c>
      <c r="N147" s="195"/>
    </row>
    <row r="148" spans="1:14" customFormat="1" ht="25.5" customHeight="1" x14ac:dyDescent="0.25">
      <c r="A148" s="62">
        <v>349</v>
      </c>
      <c r="B148" s="59" t="s">
        <v>275</v>
      </c>
      <c r="C148" s="196"/>
      <c r="D148" s="196"/>
      <c r="E148" s="196"/>
      <c r="F148" s="196"/>
      <c r="G148" s="196"/>
      <c r="H148" s="196"/>
      <c r="I148" s="196"/>
      <c r="J148" s="196"/>
      <c r="K148" s="196"/>
      <c r="L148" s="196"/>
      <c r="M148" s="197">
        <f t="shared" si="24"/>
        <v>0</v>
      </c>
      <c r="N148" s="195"/>
    </row>
    <row r="149" spans="1:14" customFormat="1" ht="30" x14ac:dyDescent="0.25">
      <c r="A149" s="56">
        <v>3500</v>
      </c>
      <c r="B149" s="57" t="s">
        <v>276</v>
      </c>
      <c r="C149" s="194">
        <f t="shared" ref="C149:N149" si="26">SUM(C150:C158)</f>
        <v>1225113</v>
      </c>
      <c r="D149" s="194">
        <f>SUM(D150:D158)</f>
        <v>0</v>
      </c>
      <c r="E149" s="194">
        <f t="shared" si="26"/>
        <v>0</v>
      </c>
      <c r="F149" s="194">
        <f t="shared" si="26"/>
        <v>0</v>
      </c>
      <c r="G149" s="194">
        <f t="shared" si="26"/>
        <v>2374374</v>
      </c>
      <c r="H149" s="194">
        <f t="shared" si="26"/>
        <v>0</v>
      </c>
      <c r="I149" s="194">
        <f t="shared" si="26"/>
        <v>0</v>
      </c>
      <c r="J149" s="194">
        <f t="shared" si="26"/>
        <v>0</v>
      </c>
      <c r="K149" s="194">
        <f t="shared" si="26"/>
        <v>0</v>
      </c>
      <c r="L149" s="194">
        <f t="shared" si="26"/>
        <v>0</v>
      </c>
      <c r="M149" s="194">
        <f t="shared" si="24"/>
        <v>3599487</v>
      </c>
      <c r="N149" s="200">
        <f t="shared" si="26"/>
        <v>0</v>
      </c>
    </row>
    <row r="150" spans="1:14" customFormat="1" ht="25.5" customHeight="1" x14ac:dyDescent="0.25">
      <c r="A150" s="62">
        <v>351</v>
      </c>
      <c r="B150" s="59" t="s">
        <v>277</v>
      </c>
      <c r="C150" s="196"/>
      <c r="D150" s="196"/>
      <c r="E150" s="196"/>
      <c r="F150" s="196"/>
      <c r="G150" s="196">
        <v>100000</v>
      </c>
      <c r="H150" s="196"/>
      <c r="I150" s="196"/>
      <c r="J150" s="196"/>
      <c r="K150" s="196"/>
      <c r="L150" s="196"/>
      <c r="M150" s="197">
        <f t="shared" si="24"/>
        <v>100000</v>
      </c>
      <c r="N150" s="195"/>
    </row>
    <row r="151" spans="1:14" customFormat="1" ht="34.5" customHeight="1" x14ac:dyDescent="0.25">
      <c r="A151" s="62">
        <v>352</v>
      </c>
      <c r="B151" s="59" t="s">
        <v>278</v>
      </c>
      <c r="C151" s="196">
        <v>1000</v>
      </c>
      <c r="D151" s="196"/>
      <c r="E151" s="196"/>
      <c r="F151" s="196"/>
      <c r="G151" s="196"/>
      <c r="H151" s="196"/>
      <c r="I151" s="196"/>
      <c r="J151" s="196"/>
      <c r="K151" s="196"/>
      <c r="L151" s="196"/>
      <c r="M151" s="197">
        <f t="shared" si="24"/>
        <v>1000</v>
      </c>
      <c r="N151" s="195"/>
    </row>
    <row r="152" spans="1:14" customFormat="1" ht="33" customHeight="1" x14ac:dyDescent="0.25">
      <c r="A152" s="62">
        <v>353</v>
      </c>
      <c r="B152" s="59" t="s">
        <v>279</v>
      </c>
      <c r="C152" s="196">
        <v>6000</v>
      </c>
      <c r="D152" s="196"/>
      <c r="E152" s="196"/>
      <c r="F152" s="196"/>
      <c r="G152" s="196">
        <v>8000</v>
      </c>
      <c r="H152" s="196"/>
      <c r="I152" s="196"/>
      <c r="J152" s="196"/>
      <c r="K152" s="196"/>
      <c r="L152" s="196"/>
      <c r="M152" s="197">
        <f t="shared" si="24"/>
        <v>14000</v>
      </c>
      <c r="N152" s="195"/>
    </row>
    <row r="153" spans="1:14" customFormat="1" ht="29.25" customHeight="1" x14ac:dyDescent="0.25">
      <c r="A153" s="62">
        <v>354</v>
      </c>
      <c r="B153" s="59" t="s">
        <v>280</v>
      </c>
      <c r="C153" s="196"/>
      <c r="D153" s="196"/>
      <c r="E153" s="196"/>
      <c r="F153" s="196"/>
      <c r="G153" s="196"/>
      <c r="H153" s="196"/>
      <c r="I153" s="196"/>
      <c r="J153" s="196"/>
      <c r="K153" s="196"/>
      <c r="L153" s="196"/>
      <c r="M153" s="197">
        <f t="shared" si="24"/>
        <v>0</v>
      </c>
      <c r="N153" s="195"/>
    </row>
    <row r="154" spans="1:14" customFormat="1" ht="25.5" customHeight="1" x14ac:dyDescent="0.25">
      <c r="A154" s="62">
        <v>355</v>
      </c>
      <c r="B154" s="59" t="s">
        <v>281</v>
      </c>
      <c r="C154" s="196">
        <v>100000</v>
      </c>
      <c r="D154" s="196"/>
      <c r="E154" s="196"/>
      <c r="F154" s="196"/>
      <c r="G154" s="196">
        <v>255000</v>
      </c>
      <c r="H154" s="196"/>
      <c r="I154" s="196"/>
      <c r="J154" s="196"/>
      <c r="K154" s="196"/>
      <c r="L154" s="196"/>
      <c r="M154" s="197">
        <f t="shared" si="24"/>
        <v>355000</v>
      </c>
      <c r="N154" s="195"/>
    </row>
    <row r="155" spans="1:14" customFormat="1" ht="28.9" customHeight="1" x14ac:dyDescent="0.25">
      <c r="A155" s="62">
        <v>356</v>
      </c>
      <c r="B155" s="59" t="s">
        <v>282</v>
      </c>
      <c r="C155" s="196">
        <v>4000</v>
      </c>
      <c r="D155" s="196"/>
      <c r="E155" s="196"/>
      <c r="F155" s="196"/>
      <c r="G155" s="196"/>
      <c r="H155" s="196"/>
      <c r="I155" s="196"/>
      <c r="J155" s="196"/>
      <c r="K155" s="196"/>
      <c r="L155" s="196"/>
      <c r="M155" s="197">
        <f t="shared" si="24"/>
        <v>4000</v>
      </c>
      <c r="N155" s="195"/>
    </row>
    <row r="156" spans="1:14" customFormat="1" ht="25.5" x14ac:dyDescent="0.25">
      <c r="A156" s="62">
        <v>357</v>
      </c>
      <c r="B156" s="59" t="s">
        <v>283</v>
      </c>
      <c r="C156" s="196">
        <v>14113</v>
      </c>
      <c r="D156" s="196"/>
      <c r="E156" s="196"/>
      <c r="F156" s="196"/>
      <c r="G156" s="196">
        <f>341374+70000</f>
        <v>411374</v>
      </c>
      <c r="H156" s="196"/>
      <c r="I156" s="196"/>
      <c r="J156" s="196"/>
      <c r="K156" s="196"/>
      <c r="L156" s="196"/>
      <c r="M156" s="197">
        <f t="shared" si="24"/>
        <v>425487</v>
      </c>
      <c r="N156" s="195"/>
    </row>
    <row r="157" spans="1:14" customFormat="1" ht="25.5" customHeight="1" x14ac:dyDescent="0.25">
      <c r="A157" s="62">
        <v>358</v>
      </c>
      <c r="B157" s="59" t="s">
        <v>284</v>
      </c>
      <c r="C157" s="196">
        <v>1100000</v>
      </c>
      <c r="D157" s="196"/>
      <c r="E157" s="196"/>
      <c r="F157" s="196"/>
      <c r="G157" s="196">
        <v>1600000</v>
      </c>
      <c r="H157" s="196"/>
      <c r="I157" s="196"/>
      <c r="J157" s="196"/>
      <c r="K157" s="196"/>
      <c r="L157" s="196"/>
      <c r="M157" s="197">
        <f t="shared" si="24"/>
        <v>2700000</v>
      </c>
      <c r="N157" s="195"/>
    </row>
    <row r="158" spans="1:14" customFormat="1" ht="25.5" customHeight="1" x14ac:dyDescent="0.25">
      <c r="A158" s="62">
        <v>359</v>
      </c>
      <c r="B158" s="59" t="s">
        <v>285</v>
      </c>
      <c r="C158" s="196"/>
      <c r="D158" s="196"/>
      <c r="E158" s="196"/>
      <c r="F158" s="196"/>
      <c r="G158" s="196"/>
      <c r="H158" s="196"/>
      <c r="I158" s="196"/>
      <c r="J158" s="196"/>
      <c r="K158" s="196"/>
      <c r="L158" s="196"/>
      <c r="M158" s="197">
        <f t="shared" si="24"/>
        <v>0</v>
      </c>
      <c r="N158" s="195"/>
    </row>
    <row r="159" spans="1:14" customFormat="1" ht="25.5" customHeight="1" x14ac:dyDescent="0.25">
      <c r="A159" s="56">
        <v>3600</v>
      </c>
      <c r="B159" s="57" t="s">
        <v>286</v>
      </c>
      <c r="C159" s="194">
        <f t="shared" ref="C159:N159" si="27">SUM(C160:C166)</f>
        <v>41000</v>
      </c>
      <c r="D159" s="194">
        <f>SUM(D160:D166)</f>
        <v>0</v>
      </c>
      <c r="E159" s="194">
        <f t="shared" si="27"/>
        <v>0</v>
      </c>
      <c r="F159" s="194">
        <f t="shared" si="27"/>
        <v>0</v>
      </c>
      <c r="G159" s="194">
        <f t="shared" si="27"/>
        <v>0</v>
      </c>
      <c r="H159" s="194">
        <f t="shared" si="27"/>
        <v>0</v>
      </c>
      <c r="I159" s="194">
        <f t="shared" si="27"/>
        <v>0</v>
      </c>
      <c r="J159" s="194">
        <f t="shared" si="27"/>
        <v>0</v>
      </c>
      <c r="K159" s="194">
        <f t="shared" si="27"/>
        <v>0</v>
      </c>
      <c r="L159" s="194">
        <f t="shared" si="27"/>
        <v>0</v>
      </c>
      <c r="M159" s="194">
        <f t="shared" si="24"/>
        <v>41000</v>
      </c>
      <c r="N159" s="200">
        <f t="shared" si="27"/>
        <v>0</v>
      </c>
    </row>
    <row r="160" spans="1:14" customFormat="1" ht="29.25" customHeight="1" x14ac:dyDescent="0.25">
      <c r="A160" s="62">
        <v>361</v>
      </c>
      <c r="B160" s="59" t="s">
        <v>287</v>
      </c>
      <c r="C160" s="196">
        <v>4000</v>
      </c>
      <c r="D160" s="196"/>
      <c r="E160" s="196"/>
      <c r="F160" s="196"/>
      <c r="G160" s="196"/>
      <c r="H160" s="196"/>
      <c r="I160" s="196"/>
      <c r="J160" s="196"/>
      <c r="K160" s="196"/>
      <c r="L160" s="196"/>
      <c r="M160" s="197">
        <f t="shared" si="24"/>
        <v>4000</v>
      </c>
      <c r="N160" s="195"/>
    </row>
    <row r="161" spans="1:14" customFormat="1" ht="34.5" customHeight="1" x14ac:dyDescent="0.25">
      <c r="A161" s="62">
        <v>362</v>
      </c>
      <c r="B161" s="59" t="s">
        <v>288</v>
      </c>
      <c r="C161" s="196"/>
      <c r="D161" s="196"/>
      <c r="E161" s="196"/>
      <c r="F161" s="196"/>
      <c r="G161" s="196"/>
      <c r="H161" s="196"/>
      <c r="I161" s="196"/>
      <c r="J161" s="196"/>
      <c r="K161" s="196"/>
      <c r="L161" s="196"/>
      <c r="M161" s="197">
        <f t="shared" si="24"/>
        <v>0</v>
      </c>
      <c r="N161" s="195"/>
    </row>
    <row r="162" spans="1:14" customFormat="1" ht="29.25" customHeight="1" x14ac:dyDescent="0.25">
      <c r="A162" s="62">
        <v>363</v>
      </c>
      <c r="B162" s="59" t="s">
        <v>289</v>
      </c>
      <c r="C162" s="196"/>
      <c r="D162" s="196"/>
      <c r="E162" s="196"/>
      <c r="F162" s="196"/>
      <c r="G162" s="196"/>
      <c r="H162" s="196"/>
      <c r="I162" s="196"/>
      <c r="J162" s="196"/>
      <c r="K162" s="196"/>
      <c r="L162" s="196"/>
      <c r="M162" s="197">
        <f t="shared" si="24"/>
        <v>0</v>
      </c>
      <c r="N162" s="195"/>
    </row>
    <row r="163" spans="1:14" customFormat="1" ht="25.5" customHeight="1" x14ac:dyDescent="0.25">
      <c r="A163" s="62">
        <v>364</v>
      </c>
      <c r="B163" s="59" t="s">
        <v>290</v>
      </c>
      <c r="C163" s="196"/>
      <c r="D163" s="196"/>
      <c r="E163" s="196"/>
      <c r="F163" s="196"/>
      <c r="G163" s="196"/>
      <c r="H163" s="196"/>
      <c r="I163" s="196"/>
      <c r="J163" s="196"/>
      <c r="K163" s="196"/>
      <c r="L163" s="196"/>
      <c r="M163" s="197">
        <f t="shared" si="24"/>
        <v>0</v>
      </c>
      <c r="N163" s="195"/>
    </row>
    <row r="164" spans="1:14" customFormat="1" ht="25.5" customHeight="1" x14ac:dyDescent="0.25">
      <c r="A164" s="62">
        <v>365</v>
      </c>
      <c r="B164" s="59" t="s">
        <v>291</v>
      </c>
      <c r="C164" s="196"/>
      <c r="D164" s="196"/>
      <c r="E164" s="196"/>
      <c r="F164" s="196"/>
      <c r="G164" s="196"/>
      <c r="H164" s="196"/>
      <c r="I164" s="196"/>
      <c r="J164" s="196"/>
      <c r="K164" s="196"/>
      <c r="L164" s="196"/>
      <c r="M164" s="197">
        <f t="shared" si="24"/>
        <v>0</v>
      </c>
      <c r="N164" s="195"/>
    </row>
    <row r="165" spans="1:14" customFormat="1" ht="25.5" x14ac:dyDescent="0.25">
      <c r="A165" s="62">
        <v>366</v>
      </c>
      <c r="B165" s="59" t="s">
        <v>292</v>
      </c>
      <c r="C165" s="196">
        <v>37000</v>
      </c>
      <c r="D165" s="196"/>
      <c r="E165" s="196"/>
      <c r="F165" s="196"/>
      <c r="G165" s="196"/>
      <c r="H165" s="196"/>
      <c r="I165" s="196"/>
      <c r="J165" s="196"/>
      <c r="K165" s="196"/>
      <c r="L165" s="196"/>
      <c r="M165" s="197">
        <f t="shared" si="24"/>
        <v>37000</v>
      </c>
      <c r="N165" s="195"/>
    </row>
    <row r="166" spans="1:14" customFormat="1" ht="25.5" customHeight="1" x14ac:dyDescent="0.25">
      <c r="A166" s="62">
        <v>369</v>
      </c>
      <c r="B166" s="59" t="s">
        <v>293</v>
      </c>
      <c r="C166" s="196"/>
      <c r="D166" s="196"/>
      <c r="E166" s="196"/>
      <c r="F166" s="196"/>
      <c r="G166" s="196"/>
      <c r="H166" s="196"/>
      <c r="I166" s="196"/>
      <c r="J166" s="196"/>
      <c r="K166" s="196"/>
      <c r="L166" s="196"/>
      <c r="M166" s="197">
        <f t="shared" si="24"/>
        <v>0</v>
      </c>
      <c r="N166" s="195"/>
    </row>
    <row r="167" spans="1:14" customFormat="1" ht="25.5" customHeight="1" x14ac:dyDescent="0.25">
      <c r="A167" s="56">
        <v>3700</v>
      </c>
      <c r="B167" s="57" t="s">
        <v>294</v>
      </c>
      <c r="C167" s="194">
        <f t="shared" ref="C167:N167" si="28">SUM(C168:C176)</f>
        <v>32000</v>
      </c>
      <c r="D167" s="194">
        <f>SUM(D168:D176)</f>
        <v>0</v>
      </c>
      <c r="E167" s="194">
        <f t="shared" si="28"/>
        <v>0</v>
      </c>
      <c r="F167" s="194">
        <f t="shared" si="28"/>
        <v>0</v>
      </c>
      <c r="G167" s="194">
        <f t="shared" si="28"/>
        <v>0</v>
      </c>
      <c r="H167" s="194">
        <f t="shared" si="28"/>
        <v>0</v>
      </c>
      <c r="I167" s="194">
        <f t="shared" si="28"/>
        <v>0</v>
      </c>
      <c r="J167" s="194">
        <f t="shared" si="28"/>
        <v>0</v>
      </c>
      <c r="K167" s="194">
        <f t="shared" si="28"/>
        <v>0</v>
      </c>
      <c r="L167" s="194">
        <f t="shared" si="28"/>
        <v>0</v>
      </c>
      <c r="M167" s="194">
        <f t="shared" si="24"/>
        <v>32000</v>
      </c>
      <c r="N167" s="200">
        <f t="shared" si="28"/>
        <v>0</v>
      </c>
    </row>
    <row r="168" spans="1:14" customFormat="1" ht="25.5" customHeight="1" x14ac:dyDescent="0.25">
      <c r="A168" s="62">
        <v>371</v>
      </c>
      <c r="B168" s="59" t="s">
        <v>295</v>
      </c>
      <c r="C168" s="196">
        <v>20000</v>
      </c>
      <c r="D168" s="196"/>
      <c r="E168" s="196"/>
      <c r="F168" s="196"/>
      <c r="G168" s="196"/>
      <c r="H168" s="196"/>
      <c r="I168" s="196"/>
      <c r="J168" s="196"/>
      <c r="K168" s="196"/>
      <c r="L168" s="196"/>
      <c r="M168" s="197">
        <f t="shared" si="24"/>
        <v>20000</v>
      </c>
      <c r="N168" s="195"/>
    </row>
    <row r="169" spans="1:14" customFormat="1" ht="25.5" customHeight="1" x14ac:dyDescent="0.25">
      <c r="A169" s="62">
        <v>372</v>
      </c>
      <c r="B169" s="59" t="s">
        <v>296</v>
      </c>
      <c r="C169" s="196"/>
      <c r="D169" s="196"/>
      <c r="E169" s="196"/>
      <c r="F169" s="196"/>
      <c r="G169" s="196"/>
      <c r="H169" s="196"/>
      <c r="I169" s="196"/>
      <c r="J169" s="196"/>
      <c r="K169" s="196"/>
      <c r="L169" s="196"/>
      <c r="M169" s="197">
        <f t="shared" si="24"/>
        <v>0</v>
      </c>
      <c r="N169" s="195"/>
    </row>
    <row r="170" spans="1:14" customFormat="1" ht="25.5" customHeight="1" x14ac:dyDescent="0.25">
      <c r="A170" s="62">
        <v>373</v>
      </c>
      <c r="B170" s="59" t="s">
        <v>297</v>
      </c>
      <c r="C170" s="196"/>
      <c r="D170" s="196"/>
      <c r="E170" s="196"/>
      <c r="F170" s="196"/>
      <c r="G170" s="196"/>
      <c r="H170" s="196"/>
      <c r="I170" s="196"/>
      <c r="J170" s="196"/>
      <c r="K170" s="196"/>
      <c r="L170" s="196"/>
      <c r="M170" s="197">
        <f t="shared" si="24"/>
        <v>0</v>
      </c>
      <c r="N170" s="195"/>
    </row>
    <row r="171" spans="1:14" customFormat="1" ht="25.5" customHeight="1" x14ac:dyDescent="0.25">
      <c r="A171" s="62">
        <v>374</v>
      </c>
      <c r="B171" s="59" t="s">
        <v>298</v>
      </c>
      <c r="C171" s="196"/>
      <c r="D171" s="196"/>
      <c r="E171" s="196"/>
      <c r="F171" s="196"/>
      <c r="G171" s="196"/>
      <c r="H171" s="196"/>
      <c r="I171" s="196"/>
      <c r="J171" s="196"/>
      <c r="K171" s="196"/>
      <c r="L171" s="196"/>
      <c r="M171" s="197">
        <f t="shared" si="24"/>
        <v>0</v>
      </c>
      <c r="N171" s="195"/>
    </row>
    <row r="172" spans="1:14" customFormat="1" ht="25.5" customHeight="1" x14ac:dyDescent="0.25">
      <c r="A172" s="62">
        <v>375</v>
      </c>
      <c r="B172" s="59" t="s">
        <v>299</v>
      </c>
      <c r="C172" s="196">
        <v>12000</v>
      </c>
      <c r="D172" s="196"/>
      <c r="E172" s="196"/>
      <c r="F172" s="196"/>
      <c r="G172" s="196"/>
      <c r="H172" s="196"/>
      <c r="I172" s="196"/>
      <c r="J172" s="196"/>
      <c r="K172" s="196"/>
      <c r="L172" s="196"/>
      <c r="M172" s="197">
        <f t="shared" si="24"/>
        <v>12000</v>
      </c>
      <c r="N172" s="195"/>
    </row>
    <row r="173" spans="1:14" customFormat="1" ht="25.5" customHeight="1" x14ac:dyDescent="0.25">
      <c r="A173" s="62">
        <v>376</v>
      </c>
      <c r="B173" s="59" t="s">
        <v>300</v>
      </c>
      <c r="C173" s="196"/>
      <c r="D173" s="196"/>
      <c r="E173" s="196"/>
      <c r="F173" s="196"/>
      <c r="G173" s="196"/>
      <c r="H173" s="196"/>
      <c r="I173" s="196"/>
      <c r="J173" s="196"/>
      <c r="K173" s="196"/>
      <c r="L173" s="196"/>
      <c r="M173" s="197">
        <f t="shared" si="24"/>
        <v>0</v>
      </c>
      <c r="N173" s="195"/>
    </row>
    <row r="174" spans="1:14" customFormat="1" ht="25.5" customHeight="1" x14ac:dyDescent="0.25">
      <c r="A174" s="62">
        <v>377</v>
      </c>
      <c r="B174" s="59" t="s">
        <v>301</v>
      </c>
      <c r="C174" s="196"/>
      <c r="D174" s="196"/>
      <c r="E174" s="196"/>
      <c r="F174" s="196"/>
      <c r="G174" s="196"/>
      <c r="H174" s="196"/>
      <c r="I174" s="196"/>
      <c r="J174" s="196"/>
      <c r="K174" s="196"/>
      <c r="L174" s="196"/>
      <c r="M174" s="197">
        <f t="shared" si="24"/>
        <v>0</v>
      </c>
      <c r="N174" s="195"/>
    </row>
    <row r="175" spans="1:14" customFormat="1" ht="25.5" customHeight="1" x14ac:dyDescent="0.25">
      <c r="A175" s="62">
        <v>378</v>
      </c>
      <c r="B175" s="59" t="s">
        <v>302</v>
      </c>
      <c r="C175" s="196"/>
      <c r="D175" s="196"/>
      <c r="E175" s="196"/>
      <c r="F175" s="196"/>
      <c r="G175" s="196"/>
      <c r="H175" s="196"/>
      <c r="I175" s="196"/>
      <c r="J175" s="196"/>
      <c r="K175" s="196"/>
      <c r="L175" s="196"/>
      <c r="M175" s="197">
        <f t="shared" si="24"/>
        <v>0</v>
      </c>
      <c r="N175" s="195"/>
    </row>
    <row r="176" spans="1:14" customFormat="1" ht="25.5" customHeight="1" x14ac:dyDescent="0.25">
      <c r="A176" s="62">
        <v>379</v>
      </c>
      <c r="B176" s="59" t="s">
        <v>303</v>
      </c>
      <c r="C176" s="196"/>
      <c r="D176" s="196"/>
      <c r="E176" s="196"/>
      <c r="F176" s="196"/>
      <c r="G176" s="196"/>
      <c r="H176" s="196"/>
      <c r="I176" s="196"/>
      <c r="J176" s="196"/>
      <c r="K176" s="196"/>
      <c r="L176" s="196"/>
      <c r="M176" s="197">
        <f t="shared" si="24"/>
        <v>0</v>
      </c>
      <c r="N176" s="195"/>
    </row>
    <row r="177" spans="1:14" customFormat="1" ht="25.5" customHeight="1" x14ac:dyDescent="0.25">
      <c r="A177" s="56">
        <v>3800</v>
      </c>
      <c r="B177" s="57" t="s">
        <v>304</v>
      </c>
      <c r="C177" s="194">
        <f t="shared" ref="C177:N177" si="29">SUM(C178:C182)</f>
        <v>270000</v>
      </c>
      <c r="D177" s="194">
        <f>SUM(D178:D182)</f>
        <v>0</v>
      </c>
      <c r="E177" s="194">
        <f t="shared" si="29"/>
        <v>0</v>
      </c>
      <c r="F177" s="194">
        <f t="shared" si="29"/>
        <v>0</v>
      </c>
      <c r="G177" s="194">
        <f t="shared" si="29"/>
        <v>0</v>
      </c>
      <c r="H177" s="194">
        <f t="shared" si="29"/>
        <v>0</v>
      </c>
      <c r="I177" s="194">
        <f t="shared" si="29"/>
        <v>0</v>
      </c>
      <c r="J177" s="194">
        <f t="shared" si="29"/>
        <v>0</v>
      </c>
      <c r="K177" s="194">
        <f t="shared" si="29"/>
        <v>0</v>
      </c>
      <c r="L177" s="194">
        <f t="shared" si="29"/>
        <v>0</v>
      </c>
      <c r="M177" s="194">
        <f t="shared" si="24"/>
        <v>270000</v>
      </c>
      <c r="N177" s="200">
        <f t="shared" si="29"/>
        <v>0</v>
      </c>
    </row>
    <row r="178" spans="1:14" customFormat="1" ht="25.5" customHeight="1" x14ac:dyDescent="0.25">
      <c r="A178" s="62">
        <v>381</v>
      </c>
      <c r="B178" s="59" t="s">
        <v>305</v>
      </c>
      <c r="C178" s="196">
        <v>40000</v>
      </c>
      <c r="D178" s="196"/>
      <c r="E178" s="196"/>
      <c r="F178" s="196"/>
      <c r="G178" s="196"/>
      <c r="H178" s="196"/>
      <c r="I178" s="196"/>
      <c r="J178" s="196"/>
      <c r="K178" s="196"/>
      <c r="L178" s="196"/>
      <c r="M178" s="197">
        <f t="shared" si="24"/>
        <v>40000</v>
      </c>
      <c r="N178" s="195"/>
    </row>
    <row r="179" spans="1:14" customFormat="1" ht="25.5" customHeight="1" x14ac:dyDescent="0.25">
      <c r="A179" s="62">
        <v>382</v>
      </c>
      <c r="B179" s="59" t="s">
        <v>306</v>
      </c>
      <c r="C179" s="196">
        <v>230000</v>
      </c>
      <c r="D179" s="196"/>
      <c r="E179" s="196"/>
      <c r="F179" s="196"/>
      <c r="G179" s="196"/>
      <c r="H179" s="196"/>
      <c r="I179" s="196"/>
      <c r="J179" s="196"/>
      <c r="K179" s="196"/>
      <c r="L179" s="196"/>
      <c r="M179" s="197">
        <f t="shared" si="24"/>
        <v>230000</v>
      </c>
      <c r="N179" s="195"/>
    </row>
    <row r="180" spans="1:14" customFormat="1" ht="25.5" customHeight="1" x14ac:dyDescent="0.25">
      <c r="A180" s="62">
        <v>383</v>
      </c>
      <c r="B180" s="59" t="s">
        <v>307</v>
      </c>
      <c r="C180" s="196"/>
      <c r="D180" s="196"/>
      <c r="E180" s="196"/>
      <c r="F180" s="196"/>
      <c r="G180" s="196"/>
      <c r="H180" s="196"/>
      <c r="I180" s="196"/>
      <c r="J180" s="196"/>
      <c r="K180" s="196"/>
      <c r="L180" s="196"/>
      <c r="M180" s="197">
        <f t="shared" si="24"/>
        <v>0</v>
      </c>
      <c r="N180" s="195"/>
    </row>
    <row r="181" spans="1:14" customFormat="1" ht="25.5" customHeight="1" x14ac:dyDescent="0.25">
      <c r="A181" s="62">
        <v>384</v>
      </c>
      <c r="B181" s="59" t="s">
        <v>308</v>
      </c>
      <c r="C181" s="196"/>
      <c r="D181" s="196"/>
      <c r="E181" s="196"/>
      <c r="F181" s="196"/>
      <c r="G181" s="196"/>
      <c r="H181" s="196"/>
      <c r="I181" s="196"/>
      <c r="J181" s="196"/>
      <c r="K181" s="196"/>
      <c r="L181" s="196"/>
      <c r="M181" s="197">
        <f t="shared" si="24"/>
        <v>0</v>
      </c>
      <c r="N181" s="195"/>
    </row>
    <row r="182" spans="1:14" customFormat="1" ht="25.5" customHeight="1" x14ac:dyDescent="0.25">
      <c r="A182" s="62">
        <v>385</v>
      </c>
      <c r="B182" s="59" t="s">
        <v>309</v>
      </c>
      <c r="C182" s="196"/>
      <c r="D182" s="196"/>
      <c r="E182" s="196"/>
      <c r="F182" s="196"/>
      <c r="G182" s="196"/>
      <c r="H182" s="196"/>
      <c r="I182" s="196"/>
      <c r="J182" s="196"/>
      <c r="K182" s="196"/>
      <c r="L182" s="196"/>
      <c r="M182" s="197">
        <f t="shared" si="24"/>
        <v>0</v>
      </c>
      <c r="N182" s="195"/>
    </row>
    <row r="183" spans="1:14" customFormat="1" ht="25.5" customHeight="1" x14ac:dyDescent="0.25">
      <c r="A183" s="56">
        <v>3900</v>
      </c>
      <c r="B183" s="57" t="s">
        <v>310</v>
      </c>
      <c r="C183" s="194">
        <f t="shared" ref="C183:N183" si="30">SUM(C184:C192)</f>
        <v>760000</v>
      </c>
      <c r="D183" s="194">
        <f>SUM(D184:D192)</f>
        <v>0</v>
      </c>
      <c r="E183" s="194">
        <f t="shared" si="30"/>
        <v>0</v>
      </c>
      <c r="F183" s="194">
        <f t="shared" si="30"/>
        <v>0</v>
      </c>
      <c r="G183" s="194">
        <f t="shared" si="30"/>
        <v>1230000</v>
      </c>
      <c r="H183" s="194">
        <f t="shared" si="30"/>
        <v>0</v>
      </c>
      <c r="I183" s="194">
        <f t="shared" si="30"/>
        <v>0</v>
      </c>
      <c r="J183" s="194">
        <f t="shared" si="30"/>
        <v>0</v>
      </c>
      <c r="K183" s="194">
        <f t="shared" si="30"/>
        <v>0</v>
      </c>
      <c r="L183" s="194">
        <f t="shared" si="30"/>
        <v>0</v>
      </c>
      <c r="M183" s="194">
        <f t="shared" si="24"/>
        <v>1990000</v>
      </c>
      <c r="N183" s="200">
        <f t="shared" si="30"/>
        <v>0</v>
      </c>
    </row>
    <row r="184" spans="1:14" customFormat="1" ht="25.5" customHeight="1" x14ac:dyDescent="0.25">
      <c r="A184" s="62">
        <v>391</v>
      </c>
      <c r="B184" s="59" t="s">
        <v>311</v>
      </c>
      <c r="C184" s="196">
        <v>30000</v>
      </c>
      <c r="D184" s="196"/>
      <c r="E184" s="196"/>
      <c r="F184" s="196"/>
      <c r="G184" s="196"/>
      <c r="H184" s="196"/>
      <c r="I184" s="196"/>
      <c r="J184" s="196"/>
      <c r="K184" s="196"/>
      <c r="L184" s="196"/>
      <c r="M184" s="197">
        <f t="shared" si="24"/>
        <v>30000</v>
      </c>
      <c r="N184" s="195"/>
    </row>
    <row r="185" spans="1:14" customFormat="1" ht="25.5" customHeight="1" x14ac:dyDescent="0.25">
      <c r="A185" s="62">
        <v>392</v>
      </c>
      <c r="B185" s="59" t="s">
        <v>312</v>
      </c>
      <c r="C185" s="196">
        <v>70000</v>
      </c>
      <c r="D185" s="196"/>
      <c r="E185" s="196"/>
      <c r="F185" s="196"/>
      <c r="G185" s="196"/>
      <c r="H185" s="196"/>
      <c r="I185" s="196"/>
      <c r="J185" s="196"/>
      <c r="K185" s="196"/>
      <c r="L185" s="196"/>
      <c r="M185" s="197">
        <f t="shared" si="24"/>
        <v>70000</v>
      </c>
      <c r="N185" s="195"/>
    </row>
    <row r="186" spans="1:14" customFormat="1" ht="25.5" customHeight="1" x14ac:dyDescent="0.25">
      <c r="A186" s="62">
        <v>393</v>
      </c>
      <c r="B186" s="59" t="s">
        <v>313</v>
      </c>
      <c r="C186" s="196"/>
      <c r="D186" s="196"/>
      <c r="E186" s="196"/>
      <c r="F186" s="196"/>
      <c r="G186" s="196"/>
      <c r="H186" s="196"/>
      <c r="I186" s="196"/>
      <c r="J186" s="196"/>
      <c r="K186" s="196"/>
      <c r="L186" s="196"/>
      <c r="M186" s="197">
        <f t="shared" si="24"/>
        <v>0</v>
      </c>
      <c r="N186" s="195"/>
    </row>
    <row r="187" spans="1:14" customFormat="1" ht="25.5" customHeight="1" x14ac:dyDescent="0.25">
      <c r="A187" s="62">
        <v>394</v>
      </c>
      <c r="B187" s="59" t="s">
        <v>314</v>
      </c>
      <c r="C187" s="196">
        <f>700000-70000</f>
        <v>630000</v>
      </c>
      <c r="D187" s="196"/>
      <c r="E187" s="196"/>
      <c r="F187" s="196"/>
      <c r="G187" s="196">
        <v>1230000</v>
      </c>
      <c r="H187" s="196"/>
      <c r="I187" s="196"/>
      <c r="J187" s="196"/>
      <c r="K187" s="196"/>
      <c r="L187" s="196"/>
      <c r="M187" s="197">
        <f t="shared" si="24"/>
        <v>1860000</v>
      </c>
      <c r="N187" s="195"/>
    </row>
    <row r="188" spans="1:14" customFormat="1" ht="25.5" customHeight="1" x14ac:dyDescent="0.25">
      <c r="A188" s="62">
        <v>395</v>
      </c>
      <c r="B188" s="59" t="s">
        <v>315</v>
      </c>
      <c r="C188" s="196"/>
      <c r="D188" s="196"/>
      <c r="E188" s="196"/>
      <c r="F188" s="196"/>
      <c r="G188" s="196"/>
      <c r="H188" s="196"/>
      <c r="I188" s="196"/>
      <c r="J188" s="196"/>
      <c r="K188" s="196"/>
      <c r="L188" s="196"/>
      <c r="M188" s="197">
        <f t="shared" si="24"/>
        <v>0</v>
      </c>
      <c r="N188" s="195"/>
    </row>
    <row r="189" spans="1:14" customFormat="1" ht="25.5" customHeight="1" x14ac:dyDescent="0.25">
      <c r="A189" s="62">
        <v>396</v>
      </c>
      <c r="B189" s="59" t="s">
        <v>316</v>
      </c>
      <c r="C189" s="196">
        <v>30000</v>
      </c>
      <c r="D189" s="196"/>
      <c r="E189" s="196"/>
      <c r="F189" s="196"/>
      <c r="G189" s="196"/>
      <c r="H189" s="196"/>
      <c r="I189" s="196"/>
      <c r="J189" s="196"/>
      <c r="K189" s="196"/>
      <c r="L189" s="196"/>
      <c r="M189" s="197">
        <f t="shared" si="24"/>
        <v>30000</v>
      </c>
      <c r="N189" s="195"/>
    </row>
    <row r="190" spans="1:14" customFormat="1" ht="25.5" customHeight="1" x14ac:dyDescent="0.25">
      <c r="A190" s="62">
        <v>397</v>
      </c>
      <c r="B190" s="59" t="s">
        <v>317</v>
      </c>
      <c r="C190" s="196"/>
      <c r="D190" s="196"/>
      <c r="E190" s="196"/>
      <c r="F190" s="196"/>
      <c r="G190" s="196"/>
      <c r="H190" s="196"/>
      <c r="I190" s="196"/>
      <c r="J190" s="196"/>
      <c r="K190" s="196"/>
      <c r="L190" s="196"/>
      <c r="M190" s="197">
        <f t="shared" si="24"/>
        <v>0</v>
      </c>
      <c r="N190" s="195"/>
    </row>
    <row r="191" spans="1:14" customFormat="1" ht="25.5" x14ac:dyDescent="0.25">
      <c r="A191" s="62">
        <v>398</v>
      </c>
      <c r="B191" s="59" t="s">
        <v>318</v>
      </c>
      <c r="C191" s="196"/>
      <c r="D191" s="196"/>
      <c r="E191" s="196"/>
      <c r="F191" s="196"/>
      <c r="G191" s="196"/>
      <c r="H191" s="196"/>
      <c r="I191" s="196"/>
      <c r="J191" s="196"/>
      <c r="K191" s="196"/>
      <c r="L191" s="196"/>
      <c r="M191" s="197">
        <f t="shared" si="24"/>
        <v>0</v>
      </c>
      <c r="N191" s="195"/>
    </row>
    <row r="192" spans="1:14" customFormat="1" ht="25.5" customHeight="1" x14ac:dyDescent="0.25">
      <c r="A192" s="62">
        <v>399</v>
      </c>
      <c r="B192" s="59" t="s">
        <v>319</v>
      </c>
      <c r="C192" s="196"/>
      <c r="D192" s="196"/>
      <c r="E192" s="196"/>
      <c r="F192" s="196"/>
      <c r="G192" s="196"/>
      <c r="H192" s="196"/>
      <c r="I192" s="196"/>
      <c r="J192" s="196"/>
      <c r="K192" s="196"/>
      <c r="L192" s="196"/>
      <c r="M192" s="197">
        <f t="shared" si="24"/>
        <v>0</v>
      </c>
      <c r="N192" s="195"/>
    </row>
    <row r="193" spans="1:14" s="101" customFormat="1" ht="31.5" x14ac:dyDescent="0.25">
      <c r="A193" s="96">
        <v>4000</v>
      </c>
      <c r="B193" s="97" t="s">
        <v>320</v>
      </c>
      <c r="C193" s="201">
        <f t="shared" ref="C193:N193" si="31">C194+C204+C210+C220+C229+C233+C249+C241+C243</f>
        <v>575000</v>
      </c>
      <c r="D193" s="201">
        <f>D194+D204+D210+D220+D229+D233+D249+D241+D243</f>
        <v>0</v>
      </c>
      <c r="E193" s="201">
        <f t="shared" si="31"/>
        <v>0</v>
      </c>
      <c r="F193" s="201">
        <f t="shared" si="31"/>
        <v>0</v>
      </c>
      <c r="G193" s="201">
        <f t="shared" si="31"/>
        <v>2341000</v>
      </c>
      <c r="H193" s="201">
        <f t="shared" si="31"/>
        <v>0</v>
      </c>
      <c r="I193" s="201">
        <f t="shared" si="31"/>
        <v>0</v>
      </c>
      <c r="J193" s="201">
        <f t="shared" si="31"/>
        <v>0</v>
      </c>
      <c r="K193" s="201">
        <f t="shared" si="31"/>
        <v>0</v>
      </c>
      <c r="L193" s="201">
        <f t="shared" si="31"/>
        <v>0</v>
      </c>
      <c r="M193" s="201">
        <f t="shared" si="24"/>
        <v>2916000</v>
      </c>
      <c r="N193" s="202">
        <f t="shared" si="31"/>
        <v>0</v>
      </c>
    </row>
    <row r="194" spans="1:14" customFormat="1" ht="30" x14ac:dyDescent="0.25">
      <c r="A194" s="63">
        <v>4100</v>
      </c>
      <c r="B194" s="60" t="s">
        <v>128</v>
      </c>
      <c r="C194" s="194">
        <f>SUM(C195:C203)</f>
        <v>0</v>
      </c>
      <c r="D194" s="194">
        <f>SUM(D195:D203)</f>
        <v>0</v>
      </c>
      <c r="E194" s="194">
        <f t="shared" ref="E194:N194" si="32">SUM(E195:E203)</f>
        <v>0</v>
      </c>
      <c r="F194" s="194">
        <f t="shared" si="32"/>
        <v>0</v>
      </c>
      <c r="G194" s="194">
        <f t="shared" si="32"/>
        <v>0</v>
      </c>
      <c r="H194" s="194">
        <f t="shared" si="32"/>
        <v>0</v>
      </c>
      <c r="I194" s="194">
        <f t="shared" si="32"/>
        <v>0</v>
      </c>
      <c r="J194" s="194">
        <f t="shared" si="32"/>
        <v>0</v>
      </c>
      <c r="K194" s="194">
        <f t="shared" si="32"/>
        <v>0</v>
      </c>
      <c r="L194" s="194">
        <f t="shared" si="32"/>
        <v>0</v>
      </c>
      <c r="M194" s="194">
        <f t="shared" si="24"/>
        <v>0</v>
      </c>
      <c r="N194" s="200">
        <f t="shared" si="32"/>
        <v>0</v>
      </c>
    </row>
    <row r="195" spans="1:14" customFormat="1" ht="25.5" customHeight="1" x14ac:dyDescent="0.25">
      <c r="A195" s="62">
        <v>411</v>
      </c>
      <c r="B195" s="59" t="s">
        <v>321</v>
      </c>
      <c r="C195" s="196"/>
      <c r="D195" s="196"/>
      <c r="E195" s="196"/>
      <c r="F195" s="196"/>
      <c r="G195" s="196"/>
      <c r="H195" s="196"/>
      <c r="I195" s="196"/>
      <c r="J195" s="196"/>
      <c r="K195" s="196"/>
      <c r="L195" s="196"/>
      <c r="M195" s="197">
        <f t="shared" si="24"/>
        <v>0</v>
      </c>
      <c r="N195" s="195"/>
    </row>
    <row r="196" spans="1:14" customFormat="1" ht="25.5" customHeight="1" x14ac:dyDescent="0.25">
      <c r="A196" s="62">
        <v>412</v>
      </c>
      <c r="B196" s="59" t="s">
        <v>322</v>
      </c>
      <c r="C196" s="196"/>
      <c r="D196" s="196"/>
      <c r="E196" s="196"/>
      <c r="F196" s="196"/>
      <c r="G196" s="196"/>
      <c r="H196" s="196"/>
      <c r="I196" s="196"/>
      <c r="J196" s="196"/>
      <c r="K196" s="196"/>
      <c r="L196" s="196"/>
      <c r="M196" s="197">
        <f t="shared" si="24"/>
        <v>0</v>
      </c>
      <c r="N196" s="195"/>
    </row>
    <row r="197" spans="1:14" customFormat="1" ht="25.5" customHeight="1" x14ac:dyDescent="0.25">
      <c r="A197" s="62">
        <v>413</v>
      </c>
      <c r="B197" s="59" t="s">
        <v>323</v>
      </c>
      <c r="C197" s="196"/>
      <c r="D197" s="196"/>
      <c r="E197" s="196"/>
      <c r="F197" s="196"/>
      <c r="G197" s="196"/>
      <c r="H197" s="196"/>
      <c r="I197" s="196"/>
      <c r="J197" s="196"/>
      <c r="K197" s="196"/>
      <c r="L197" s="196"/>
      <c r="M197" s="197">
        <f t="shared" si="24"/>
        <v>0</v>
      </c>
      <c r="N197" s="195"/>
    </row>
    <row r="198" spans="1:14" customFormat="1" ht="25.5" customHeight="1" x14ac:dyDescent="0.25">
      <c r="A198" s="62">
        <v>414</v>
      </c>
      <c r="B198" s="59" t="s">
        <v>324</v>
      </c>
      <c r="C198" s="196"/>
      <c r="D198" s="196"/>
      <c r="E198" s="196"/>
      <c r="F198" s="196"/>
      <c r="G198" s="196"/>
      <c r="H198" s="196"/>
      <c r="I198" s="196"/>
      <c r="J198" s="196"/>
      <c r="K198" s="196"/>
      <c r="L198" s="196"/>
      <c r="M198" s="197">
        <f t="shared" si="24"/>
        <v>0</v>
      </c>
      <c r="N198" s="195"/>
    </row>
    <row r="199" spans="1:14" customFormat="1" ht="42" customHeight="1" x14ac:dyDescent="0.25">
      <c r="A199" s="62">
        <v>415</v>
      </c>
      <c r="B199" s="59" t="s">
        <v>325</v>
      </c>
      <c r="C199" s="196"/>
      <c r="D199" s="196"/>
      <c r="E199" s="196"/>
      <c r="F199" s="196"/>
      <c r="G199" s="196"/>
      <c r="H199" s="196"/>
      <c r="I199" s="196"/>
      <c r="J199" s="196"/>
      <c r="K199" s="196"/>
      <c r="L199" s="196"/>
      <c r="M199" s="197">
        <f t="shared" ref="M199:M263" si="33">SUM(C199:L199)</f>
        <v>0</v>
      </c>
      <c r="N199" s="195"/>
    </row>
    <row r="200" spans="1:14" customFormat="1" ht="36.75" customHeight="1" x14ac:dyDescent="0.25">
      <c r="A200" s="62">
        <v>416</v>
      </c>
      <c r="B200" s="59" t="s">
        <v>326</v>
      </c>
      <c r="C200" s="196"/>
      <c r="D200" s="196"/>
      <c r="E200" s="196"/>
      <c r="F200" s="196"/>
      <c r="G200" s="196"/>
      <c r="H200" s="196"/>
      <c r="I200" s="196"/>
      <c r="J200" s="196"/>
      <c r="K200" s="196"/>
      <c r="L200" s="196"/>
      <c r="M200" s="197">
        <f t="shared" si="33"/>
        <v>0</v>
      </c>
      <c r="N200" s="195"/>
    </row>
    <row r="201" spans="1:14" customFormat="1" ht="42" customHeight="1" x14ac:dyDescent="0.25">
      <c r="A201" s="62">
        <v>417</v>
      </c>
      <c r="B201" s="59" t="s">
        <v>327</v>
      </c>
      <c r="C201" s="196"/>
      <c r="D201" s="196"/>
      <c r="E201" s="196"/>
      <c r="F201" s="196"/>
      <c r="G201" s="196"/>
      <c r="H201" s="196"/>
      <c r="I201" s="196"/>
      <c r="J201" s="196"/>
      <c r="K201" s="196"/>
      <c r="L201" s="196"/>
      <c r="M201" s="197">
        <f t="shared" si="33"/>
        <v>0</v>
      </c>
      <c r="N201" s="195"/>
    </row>
    <row r="202" spans="1:14" customFormat="1" ht="34.5" customHeight="1" x14ac:dyDescent="0.25">
      <c r="A202" s="62">
        <v>418</v>
      </c>
      <c r="B202" s="59" t="s">
        <v>328</v>
      </c>
      <c r="C202" s="196"/>
      <c r="D202" s="196"/>
      <c r="E202" s="196"/>
      <c r="F202" s="196"/>
      <c r="G202" s="196"/>
      <c r="H202" s="196"/>
      <c r="I202" s="196"/>
      <c r="J202" s="196"/>
      <c r="K202" s="196"/>
      <c r="L202" s="196"/>
      <c r="M202" s="197">
        <f t="shared" si="33"/>
        <v>0</v>
      </c>
      <c r="N202" s="195"/>
    </row>
    <row r="203" spans="1:14" customFormat="1" ht="34.5" customHeight="1" x14ac:dyDescent="0.25">
      <c r="A203" s="62">
        <v>419</v>
      </c>
      <c r="B203" s="59" t="s">
        <v>329</v>
      </c>
      <c r="C203" s="196"/>
      <c r="D203" s="196"/>
      <c r="E203" s="196"/>
      <c r="F203" s="196"/>
      <c r="G203" s="196"/>
      <c r="H203" s="196"/>
      <c r="I203" s="196"/>
      <c r="J203" s="196"/>
      <c r="K203" s="196"/>
      <c r="L203" s="196"/>
      <c r="M203" s="197">
        <f t="shared" si="33"/>
        <v>0</v>
      </c>
      <c r="N203" s="195"/>
    </row>
    <row r="204" spans="1:14" customFormat="1" ht="25.5" customHeight="1" x14ac:dyDescent="0.25">
      <c r="A204" s="56">
        <v>4200</v>
      </c>
      <c r="B204" s="57" t="s">
        <v>330</v>
      </c>
      <c r="C204" s="194">
        <f t="shared" ref="C204:L204" si="34">SUM(C205:C209)</f>
        <v>0</v>
      </c>
      <c r="D204" s="194">
        <f>SUM(D205:D209)</f>
        <v>0</v>
      </c>
      <c r="E204" s="194">
        <f t="shared" si="34"/>
        <v>0</v>
      </c>
      <c r="F204" s="194">
        <f t="shared" si="34"/>
        <v>0</v>
      </c>
      <c r="G204" s="194">
        <f t="shared" si="34"/>
        <v>0</v>
      </c>
      <c r="H204" s="194">
        <f t="shared" si="34"/>
        <v>0</v>
      </c>
      <c r="I204" s="194">
        <f t="shared" si="34"/>
        <v>0</v>
      </c>
      <c r="J204" s="194">
        <f t="shared" si="34"/>
        <v>0</v>
      </c>
      <c r="K204" s="194">
        <f t="shared" si="34"/>
        <v>0</v>
      </c>
      <c r="L204" s="194">
        <f t="shared" si="34"/>
        <v>0</v>
      </c>
      <c r="M204" s="194">
        <f t="shared" si="33"/>
        <v>0</v>
      </c>
      <c r="N204" s="199"/>
    </row>
    <row r="205" spans="1:14" customFormat="1" ht="25.5" x14ac:dyDescent="0.25">
      <c r="A205" s="62">
        <v>421</v>
      </c>
      <c r="B205" s="59" t="s">
        <v>331</v>
      </c>
      <c r="C205" s="196"/>
      <c r="D205" s="196"/>
      <c r="E205" s="196"/>
      <c r="F205" s="196"/>
      <c r="G205" s="196"/>
      <c r="H205" s="196"/>
      <c r="I205" s="196"/>
      <c r="J205" s="196"/>
      <c r="K205" s="196"/>
      <c r="L205" s="196"/>
      <c r="M205" s="197">
        <f t="shared" si="33"/>
        <v>0</v>
      </c>
      <c r="N205" s="195"/>
    </row>
    <row r="206" spans="1:14" customFormat="1" ht="26.25" customHeight="1" x14ac:dyDescent="0.25">
      <c r="A206" s="62">
        <v>422</v>
      </c>
      <c r="B206" s="59" t="s">
        <v>332</v>
      </c>
      <c r="C206" s="196"/>
      <c r="D206" s="196"/>
      <c r="E206" s="196"/>
      <c r="F206" s="196"/>
      <c r="G206" s="196"/>
      <c r="H206" s="196"/>
      <c r="I206" s="196"/>
      <c r="J206" s="196"/>
      <c r="K206" s="196"/>
      <c r="L206" s="196"/>
      <c r="M206" s="197">
        <f t="shared" si="33"/>
        <v>0</v>
      </c>
      <c r="N206" s="195"/>
    </row>
    <row r="207" spans="1:14" customFormat="1" ht="25.5" x14ac:dyDescent="0.25">
      <c r="A207" s="62">
        <v>423</v>
      </c>
      <c r="B207" s="59" t="s">
        <v>333</v>
      </c>
      <c r="C207" s="196"/>
      <c r="D207" s="196"/>
      <c r="E207" s="196"/>
      <c r="F207" s="196"/>
      <c r="G207" s="196"/>
      <c r="H207" s="196"/>
      <c r="I207" s="196"/>
      <c r="J207" s="196"/>
      <c r="K207" s="196"/>
      <c r="L207" s="196"/>
      <c r="M207" s="197">
        <f t="shared" si="33"/>
        <v>0</v>
      </c>
      <c r="N207" s="195"/>
    </row>
    <row r="208" spans="1:14" customFormat="1" ht="25.5" customHeight="1" x14ac:dyDescent="0.25">
      <c r="A208" s="62">
        <v>424</v>
      </c>
      <c r="B208" s="59" t="s">
        <v>334</v>
      </c>
      <c r="C208" s="196"/>
      <c r="D208" s="196"/>
      <c r="E208" s="196"/>
      <c r="F208" s="196"/>
      <c r="G208" s="196"/>
      <c r="H208" s="196"/>
      <c r="I208" s="196"/>
      <c r="J208" s="196"/>
      <c r="K208" s="196"/>
      <c r="L208" s="196"/>
      <c r="M208" s="197">
        <f t="shared" si="33"/>
        <v>0</v>
      </c>
      <c r="N208" s="195"/>
    </row>
    <row r="209" spans="1:14" customFormat="1" ht="25.9" customHeight="1" x14ac:dyDescent="0.25">
      <c r="A209" s="62">
        <v>425</v>
      </c>
      <c r="B209" s="59" t="s">
        <v>335</v>
      </c>
      <c r="C209" s="196"/>
      <c r="D209" s="196"/>
      <c r="E209" s="196"/>
      <c r="F209" s="196"/>
      <c r="G209" s="196"/>
      <c r="H209" s="196"/>
      <c r="I209" s="196"/>
      <c r="J209" s="196"/>
      <c r="K209" s="196"/>
      <c r="L209" s="196"/>
      <c r="M209" s="197">
        <f t="shared" si="33"/>
        <v>0</v>
      </c>
      <c r="N209" s="195"/>
    </row>
    <row r="210" spans="1:14" customFormat="1" ht="25.5" customHeight="1" x14ac:dyDescent="0.25">
      <c r="A210" s="56">
        <v>4300</v>
      </c>
      <c r="B210" s="57" t="s">
        <v>129</v>
      </c>
      <c r="C210" s="194">
        <f t="shared" ref="C210:N210" si="35">SUM(C211:C219)</f>
        <v>25000</v>
      </c>
      <c r="D210" s="194">
        <f>SUM(D211:D219)</f>
        <v>0</v>
      </c>
      <c r="E210" s="194">
        <f t="shared" si="35"/>
        <v>0</v>
      </c>
      <c r="F210" s="194">
        <f t="shared" si="35"/>
        <v>0</v>
      </c>
      <c r="G210" s="194">
        <f t="shared" si="35"/>
        <v>1031000</v>
      </c>
      <c r="H210" s="194">
        <f t="shared" si="35"/>
        <v>0</v>
      </c>
      <c r="I210" s="194">
        <f t="shared" si="35"/>
        <v>0</v>
      </c>
      <c r="J210" s="194">
        <f t="shared" si="35"/>
        <v>0</v>
      </c>
      <c r="K210" s="194">
        <f t="shared" si="35"/>
        <v>0</v>
      </c>
      <c r="L210" s="194">
        <f t="shared" si="35"/>
        <v>0</v>
      </c>
      <c r="M210" s="194">
        <f t="shared" si="33"/>
        <v>1056000</v>
      </c>
      <c r="N210" s="200">
        <f t="shared" si="35"/>
        <v>0</v>
      </c>
    </row>
    <row r="211" spans="1:14" customFormat="1" ht="25.5" customHeight="1" x14ac:dyDescent="0.25">
      <c r="A211" s="62">
        <v>431</v>
      </c>
      <c r="B211" s="59" t="s">
        <v>336</v>
      </c>
      <c r="C211" s="196"/>
      <c r="D211" s="196"/>
      <c r="E211" s="196"/>
      <c r="F211" s="196"/>
      <c r="G211" s="196"/>
      <c r="H211" s="196"/>
      <c r="I211" s="196"/>
      <c r="J211" s="196"/>
      <c r="K211" s="196"/>
      <c r="L211" s="196"/>
      <c r="M211" s="197">
        <f t="shared" si="33"/>
        <v>0</v>
      </c>
      <c r="N211" s="195"/>
    </row>
    <row r="212" spans="1:14" customFormat="1" ht="25.5" customHeight="1" x14ac:dyDescent="0.25">
      <c r="A212" s="62">
        <v>432</v>
      </c>
      <c r="B212" s="59" t="s">
        <v>337</v>
      </c>
      <c r="C212" s="196"/>
      <c r="D212" s="196"/>
      <c r="E212" s="196"/>
      <c r="F212" s="196"/>
      <c r="G212" s="196"/>
      <c r="H212" s="196"/>
      <c r="I212" s="196"/>
      <c r="J212" s="196"/>
      <c r="K212" s="196"/>
      <c r="L212" s="196"/>
      <c r="M212" s="197">
        <f t="shared" si="33"/>
        <v>0</v>
      </c>
      <c r="N212" s="195"/>
    </row>
    <row r="213" spans="1:14" customFormat="1" ht="25.5" customHeight="1" x14ac:dyDescent="0.25">
      <c r="A213" s="62">
        <v>433</v>
      </c>
      <c r="B213" s="59" t="s">
        <v>338</v>
      </c>
      <c r="C213" s="196"/>
      <c r="D213" s="196"/>
      <c r="E213" s="196"/>
      <c r="F213" s="196"/>
      <c r="G213" s="196">
        <v>950000</v>
      </c>
      <c r="H213" s="196"/>
      <c r="I213" s="196"/>
      <c r="J213" s="196"/>
      <c r="K213" s="196"/>
      <c r="L213" s="196"/>
      <c r="M213" s="197">
        <f t="shared" si="33"/>
        <v>950000</v>
      </c>
      <c r="N213" s="195"/>
    </row>
    <row r="214" spans="1:14" customFormat="1" ht="25.5" customHeight="1" x14ac:dyDescent="0.25">
      <c r="A214" s="62">
        <v>434</v>
      </c>
      <c r="B214" s="59" t="s">
        <v>339</v>
      </c>
      <c r="C214" s="196"/>
      <c r="D214" s="196"/>
      <c r="E214" s="196"/>
      <c r="F214" s="196"/>
      <c r="G214" s="196"/>
      <c r="H214" s="196"/>
      <c r="I214" s="196"/>
      <c r="J214" s="196"/>
      <c r="K214" s="196"/>
      <c r="L214" s="196"/>
      <c r="M214" s="197">
        <f t="shared" si="33"/>
        <v>0</v>
      </c>
      <c r="N214" s="195"/>
    </row>
    <row r="215" spans="1:14" customFormat="1" ht="25.5" customHeight="1" x14ac:dyDescent="0.25">
      <c r="A215" s="62">
        <v>435</v>
      </c>
      <c r="B215" s="59" t="s">
        <v>340</v>
      </c>
      <c r="C215" s="196"/>
      <c r="D215" s="196"/>
      <c r="E215" s="196"/>
      <c r="F215" s="196"/>
      <c r="G215" s="196"/>
      <c r="H215" s="196"/>
      <c r="I215" s="196"/>
      <c r="J215" s="196"/>
      <c r="K215" s="196"/>
      <c r="L215" s="196"/>
      <c r="M215" s="197">
        <f t="shared" si="33"/>
        <v>0</v>
      </c>
      <c r="N215" s="195"/>
    </row>
    <row r="216" spans="1:14" customFormat="1" ht="25.5" customHeight="1" x14ac:dyDescent="0.25">
      <c r="A216" s="62">
        <v>436</v>
      </c>
      <c r="B216" s="59" t="s">
        <v>341</v>
      </c>
      <c r="C216" s="196"/>
      <c r="D216" s="196"/>
      <c r="E216" s="196"/>
      <c r="F216" s="196"/>
      <c r="G216" s="196"/>
      <c r="H216" s="196"/>
      <c r="I216" s="196"/>
      <c r="J216" s="196"/>
      <c r="K216" s="196"/>
      <c r="L216" s="196"/>
      <c r="M216" s="197">
        <f t="shared" si="33"/>
        <v>0</v>
      </c>
      <c r="N216" s="195"/>
    </row>
    <row r="217" spans="1:14" customFormat="1" ht="25.5" customHeight="1" x14ac:dyDescent="0.25">
      <c r="A217" s="62">
        <v>437</v>
      </c>
      <c r="B217" s="59" t="s">
        <v>342</v>
      </c>
      <c r="C217" s="196"/>
      <c r="D217" s="196"/>
      <c r="E217" s="196"/>
      <c r="F217" s="196"/>
      <c r="G217" s="196"/>
      <c r="H217" s="196"/>
      <c r="I217" s="196"/>
      <c r="J217" s="196"/>
      <c r="K217" s="196"/>
      <c r="L217" s="196"/>
      <c r="M217" s="197">
        <f t="shared" si="33"/>
        <v>0</v>
      </c>
      <c r="N217" s="195"/>
    </row>
    <row r="218" spans="1:14" customFormat="1" ht="25.5" customHeight="1" x14ac:dyDescent="0.25">
      <c r="A218" s="62">
        <v>438</v>
      </c>
      <c r="B218" s="59" t="s">
        <v>343</v>
      </c>
      <c r="C218" s="196"/>
      <c r="D218" s="196"/>
      <c r="E218" s="196"/>
      <c r="F218" s="196"/>
      <c r="G218" s="196"/>
      <c r="H218" s="196"/>
      <c r="I218" s="196"/>
      <c r="J218" s="196"/>
      <c r="K218" s="196"/>
      <c r="L218" s="196"/>
      <c r="M218" s="197">
        <f t="shared" si="33"/>
        <v>0</v>
      </c>
      <c r="N218" s="195"/>
    </row>
    <row r="219" spans="1:14" customFormat="1" ht="25.5" customHeight="1" x14ac:dyDescent="0.25">
      <c r="A219" s="62">
        <v>439</v>
      </c>
      <c r="B219" s="59" t="s">
        <v>344</v>
      </c>
      <c r="C219" s="196">
        <v>25000</v>
      </c>
      <c r="D219" s="196"/>
      <c r="E219" s="196"/>
      <c r="F219" s="196"/>
      <c r="G219" s="196">
        <f>25000+56000</f>
        <v>81000</v>
      </c>
      <c r="H219" s="196"/>
      <c r="I219" s="196"/>
      <c r="J219" s="196"/>
      <c r="K219" s="196"/>
      <c r="L219" s="196"/>
      <c r="M219" s="197">
        <f t="shared" si="33"/>
        <v>106000</v>
      </c>
      <c r="N219" s="195"/>
    </row>
    <row r="220" spans="1:14" customFormat="1" ht="25.5" customHeight="1" x14ac:dyDescent="0.25">
      <c r="A220" s="56">
        <v>4400</v>
      </c>
      <c r="B220" s="57" t="s">
        <v>130</v>
      </c>
      <c r="C220" s="194">
        <f t="shared" ref="C220:N220" si="36">SUM(C221:C228)</f>
        <v>0</v>
      </c>
      <c r="D220" s="194">
        <f>SUM(D221:D228)</f>
        <v>0</v>
      </c>
      <c r="E220" s="194">
        <f t="shared" si="36"/>
        <v>0</v>
      </c>
      <c r="F220" s="194">
        <f t="shared" si="36"/>
        <v>0</v>
      </c>
      <c r="G220" s="194">
        <f t="shared" si="36"/>
        <v>800000</v>
      </c>
      <c r="H220" s="194">
        <f t="shared" si="36"/>
        <v>0</v>
      </c>
      <c r="I220" s="194">
        <f t="shared" si="36"/>
        <v>0</v>
      </c>
      <c r="J220" s="194">
        <f t="shared" si="36"/>
        <v>0</v>
      </c>
      <c r="K220" s="194">
        <f t="shared" si="36"/>
        <v>0</v>
      </c>
      <c r="L220" s="194">
        <f t="shared" si="36"/>
        <v>0</v>
      </c>
      <c r="M220" s="194">
        <f t="shared" si="33"/>
        <v>800000</v>
      </c>
      <c r="N220" s="200">
        <f t="shared" si="36"/>
        <v>0</v>
      </c>
    </row>
    <row r="221" spans="1:14" customFormat="1" ht="25.5" customHeight="1" x14ac:dyDescent="0.25">
      <c r="A221" s="62">
        <v>441</v>
      </c>
      <c r="B221" s="59" t="s">
        <v>345</v>
      </c>
      <c r="C221" s="196"/>
      <c r="D221" s="196"/>
      <c r="E221" s="196"/>
      <c r="F221" s="196"/>
      <c r="G221" s="196">
        <v>800000</v>
      </c>
      <c r="H221" s="196"/>
      <c r="I221" s="196"/>
      <c r="J221" s="196"/>
      <c r="K221" s="196"/>
      <c r="L221" s="196"/>
      <c r="M221" s="197">
        <f t="shared" si="33"/>
        <v>800000</v>
      </c>
      <c r="N221" s="195"/>
    </row>
    <row r="222" spans="1:14" customFormat="1" ht="25.5" customHeight="1" x14ac:dyDescent="0.25">
      <c r="A222" s="62">
        <v>442</v>
      </c>
      <c r="B222" s="59" t="s">
        <v>346</v>
      </c>
      <c r="C222" s="196"/>
      <c r="D222" s="196"/>
      <c r="E222" s="196"/>
      <c r="F222" s="196"/>
      <c r="G222" s="196"/>
      <c r="H222" s="196"/>
      <c r="I222" s="196"/>
      <c r="J222" s="196"/>
      <c r="K222" s="196"/>
      <c r="L222" s="196"/>
      <c r="M222" s="197">
        <f t="shared" si="33"/>
        <v>0</v>
      </c>
      <c r="N222" s="195"/>
    </row>
    <row r="223" spans="1:14" customFormat="1" ht="25.5" customHeight="1" x14ac:dyDescent="0.25">
      <c r="A223" s="62">
        <v>443</v>
      </c>
      <c r="B223" s="59" t="s">
        <v>347</v>
      </c>
      <c r="C223" s="196"/>
      <c r="D223" s="196"/>
      <c r="E223" s="196"/>
      <c r="F223" s="196"/>
      <c r="G223" s="196"/>
      <c r="H223" s="196"/>
      <c r="I223" s="196"/>
      <c r="J223" s="196"/>
      <c r="K223" s="196"/>
      <c r="L223" s="196"/>
      <c r="M223" s="197">
        <f t="shared" si="33"/>
        <v>0</v>
      </c>
      <c r="N223" s="195"/>
    </row>
    <row r="224" spans="1:14" customFormat="1" ht="25.5" customHeight="1" x14ac:dyDescent="0.25">
      <c r="A224" s="62">
        <v>444</v>
      </c>
      <c r="B224" s="59" t="s">
        <v>348</v>
      </c>
      <c r="C224" s="196"/>
      <c r="D224" s="196"/>
      <c r="E224" s="196"/>
      <c r="F224" s="196"/>
      <c r="G224" s="196"/>
      <c r="H224" s="196"/>
      <c r="I224" s="196"/>
      <c r="J224" s="196"/>
      <c r="K224" s="196"/>
      <c r="L224" s="196"/>
      <c r="M224" s="197">
        <f t="shared" si="33"/>
        <v>0</v>
      </c>
      <c r="N224" s="195"/>
    </row>
    <row r="225" spans="1:14" customFormat="1" ht="25.5" customHeight="1" x14ac:dyDescent="0.25">
      <c r="A225" s="62">
        <v>445</v>
      </c>
      <c r="B225" s="59" t="s">
        <v>349</v>
      </c>
      <c r="C225" s="196"/>
      <c r="D225" s="196"/>
      <c r="E225" s="196"/>
      <c r="F225" s="196"/>
      <c r="G225" s="196"/>
      <c r="H225" s="196"/>
      <c r="I225" s="196"/>
      <c r="J225" s="196"/>
      <c r="K225" s="196"/>
      <c r="L225" s="196"/>
      <c r="M225" s="197">
        <f t="shared" si="33"/>
        <v>0</v>
      </c>
      <c r="N225" s="195"/>
    </row>
    <row r="226" spans="1:14" customFormat="1" ht="25.5" customHeight="1" x14ac:dyDescent="0.25">
      <c r="A226" s="62">
        <v>446</v>
      </c>
      <c r="B226" s="59" t="s">
        <v>350</v>
      </c>
      <c r="C226" s="196"/>
      <c r="D226" s="196"/>
      <c r="E226" s="196"/>
      <c r="F226" s="196"/>
      <c r="G226" s="196"/>
      <c r="H226" s="196"/>
      <c r="I226" s="196"/>
      <c r="J226" s="196"/>
      <c r="K226" s="196"/>
      <c r="L226" s="196"/>
      <c r="M226" s="197">
        <f t="shared" si="33"/>
        <v>0</v>
      </c>
      <c r="N226" s="195"/>
    </row>
    <row r="227" spans="1:14" customFormat="1" ht="25.5" customHeight="1" x14ac:dyDescent="0.25">
      <c r="A227" s="62">
        <v>447</v>
      </c>
      <c r="B227" s="59" t="s">
        <v>351</v>
      </c>
      <c r="C227" s="196"/>
      <c r="D227" s="196"/>
      <c r="E227" s="196"/>
      <c r="F227" s="196"/>
      <c r="G227" s="196"/>
      <c r="H227" s="196"/>
      <c r="I227" s="196"/>
      <c r="J227" s="196"/>
      <c r="K227" s="196"/>
      <c r="L227" s="196"/>
      <c r="M227" s="197">
        <f t="shared" si="33"/>
        <v>0</v>
      </c>
      <c r="N227" s="195"/>
    </row>
    <row r="228" spans="1:14" customFormat="1" ht="25.5" customHeight="1" x14ac:dyDescent="0.25">
      <c r="A228" s="62">
        <v>448</v>
      </c>
      <c r="B228" s="59" t="s">
        <v>352</v>
      </c>
      <c r="C228" s="196"/>
      <c r="D228" s="196"/>
      <c r="E228" s="196"/>
      <c r="F228" s="196"/>
      <c r="G228" s="196"/>
      <c r="H228" s="196"/>
      <c r="I228" s="196"/>
      <c r="J228" s="196"/>
      <c r="K228" s="196"/>
      <c r="L228" s="196"/>
      <c r="M228" s="197">
        <f t="shared" si="33"/>
        <v>0</v>
      </c>
      <c r="N228" s="195"/>
    </row>
    <row r="229" spans="1:14" customFormat="1" ht="25.5" customHeight="1" x14ac:dyDescent="0.25">
      <c r="A229" s="56">
        <v>4500</v>
      </c>
      <c r="B229" s="57" t="s">
        <v>131</v>
      </c>
      <c r="C229" s="194">
        <f t="shared" ref="C229:N229" si="37">SUM(C230:C232)</f>
        <v>550000</v>
      </c>
      <c r="D229" s="194">
        <f>SUM(D230:D232)</f>
        <v>0</v>
      </c>
      <c r="E229" s="194">
        <f t="shared" si="37"/>
        <v>0</v>
      </c>
      <c r="F229" s="194">
        <f t="shared" si="37"/>
        <v>0</v>
      </c>
      <c r="G229" s="194">
        <f t="shared" si="37"/>
        <v>510000</v>
      </c>
      <c r="H229" s="194">
        <f t="shared" si="37"/>
        <v>0</v>
      </c>
      <c r="I229" s="194">
        <f t="shared" si="37"/>
        <v>0</v>
      </c>
      <c r="J229" s="194">
        <f t="shared" si="37"/>
        <v>0</v>
      </c>
      <c r="K229" s="194">
        <f t="shared" si="37"/>
        <v>0</v>
      </c>
      <c r="L229" s="194">
        <f t="shared" si="37"/>
        <v>0</v>
      </c>
      <c r="M229" s="194">
        <f t="shared" si="33"/>
        <v>1060000</v>
      </c>
      <c r="N229" s="200">
        <f t="shared" si="37"/>
        <v>0</v>
      </c>
    </row>
    <row r="230" spans="1:14" customFormat="1" ht="25.5" customHeight="1" x14ac:dyDescent="0.25">
      <c r="A230" s="62">
        <v>451</v>
      </c>
      <c r="B230" s="59" t="s">
        <v>353</v>
      </c>
      <c r="C230" s="196"/>
      <c r="D230" s="196"/>
      <c r="E230" s="196"/>
      <c r="F230" s="196"/>
      <c r="G230" s="196"/>
      <c r="H230" s="196"/>
      <c r="I230" s="196"/>
      <c r="J230" s="196"/>
      <c r="K230" s="196"/>
      <c r="L230" s="196"/>
      <c r="M230" s="197">
        <f t="shared" si="33"/>
        <v>0</v>
      </c>
      <c r="N230" s="195"/>
    </row>
    <row r="231" spans="1:14" customFormat="1" ht="25.5" customHeight="1" x14ac:dyDescent="0.25">
      <c r="A231" s="62">
        <v>452</v>
      </c>
      <c r="B231" s="59" t="s">
        <v>354</v>
      </c>
      <c r="C231" s="196">
        <v>550000</v>
      </c>
      <c r="D231" s="196"/>
      <c r="E231" s="196"/>
      <c r="F231" s="196"/>
      <c r="G231" s="196">
        <v>510000</v>
      </c>
      <c r="H231" s="196"/>
      <c r="I231" s="196"/>
      <c r="J231" s="196"/>
      <c r="K231" s="196"/>
      <c r="L231" s="196"/>
      <c r="M231" s="197">
        <f t="shared" si="33"/>
        <v>1060000</v>
      </c>
      <c r="N231" s="195"/>
    </row>
    <row r="232" spans="1:14" customFormat="1" ht="25.5" customHeight="1" x14ac:dyDescent="0.25">
      <c r="A232" s="62">
        <v>459</v>
      </c>
      <c r="B232" s="59" t="s">
        <v>355</v>
      </c>
      <c r="C232" s="196"/>
      <c r="D232" s="196"/>
      <c r="E232" s="196"/>
      <c r="F232" s="196"/>
      <c r="G232" s="196"/>
      <c r="H232" s="196"/>
      <c r="I232" s="196"/>
      <c r="J232" s="196"/>
      <c r="K232" s="196"/>
      <c r="L232" s="196"/>
      <c r="M232" s="197">
        <f t="shared" si="33"/>
        <v>0</v>
      </c>
      <c r="N232" s="195"/>
    </row>
    <row r="233" spans="1:14" customFormat="1" ht="35.25" customHeight="1" x14ac:dyDescent="0.25">
      <c r="A233" s="56">
        <v>4600</v>
      </c>
      <c r="B233" s="51" t="s">
        <v>356</v>
      </c>
      <c r="C233" s="194">
        <f t="shared" ref="C233:N233" si="38">SUM(C234:C240)</f>
        <v>0</v>
      </c>
      <c r="D233" s="194">
        <f>SUM(D234:D240)</f>
        <v>0</v>
      </c>
      <c r="E233" s="194">
        <f t="shared" si="38"/>
        <v>0</v>
      </c>
      <c r="F233" s="194">
        <f t="shared" si="38"/>
        <v>0</v>
      </c>
      <c r="G233" s="194">
        <f t="shared" si="38"/>
        <v>0</v>
      </c>
      <c r="H233" s="194">
        <f t="shared" si="38"/>
        <v>0</v>
      </c>
      <c r="I233" s="194">
        <f t="shared" si="38"/>
        <v>0</v>
      </c>
      <c r="J233" s="194">
        <f t="shared" si="38"/>
        <v>0</v>
      </c>
      <c r="K233" s="194">
        <f t="shared" si="38"/>
        <v>0</v>
      </c>
      <c r="L233" s="194">
        <f t="shared" si="38"/>
        <v>0</v>
      </c>
      <c r="M233" s="194">
        <f t="shared" si="33"/>
        <v>0</v>
      </c>
      <c r="N233" s="200">
        <f t="shared" si="38"/>
        <v>0</v>
      </c>
    </row>
    <row r="234" spans="1:14" customFormat="1" ht="25.5" customHeight="1" x14ac:dyDescent="0.25">
      <c r="A234" s="62">
        <v>461</v>
      </c>
      <c r="B234" s="59" t="s">
        <v>357</v>
      </c>
      <c r="C234" s="196"/>
      <c r="D234" s="196"/>
      <c r="E234" s="196"/>
      <c r="F234" s="196"/>
      <c r="G234" s="196"/>
      <c r="H234" s="196"/>
      <c r="I234" s="196"/>
      <c r="J234" s="196"/>
      <c r="K234" s="196"/>
      <c r="L234" s="196"/>
      <c r="M234" s="197">
        <f t="shared" si="33"/>
        <v>0</v>
      </c>
      <c r="N234" s="195"/>
    </row>
    <row r="235" spans="1:14" customFormat="1" ht="25.5" customHeight="1" x14ac:dyDescent="0.25">
      <c r="A235" s="62">
        <v>462</v>
      </c>
      <c r="B235" s="59" t="s">
        <v>358</v>
      </c>
      <c r="C235" s="196"/>
      <c r="D235" s="196"/>
      <c r="E235" s="196"/>
      <c r="F235" s="196"/>
      <c r="G235" s="196"/>
      <c r="H235" s="196"/>
      <c r="I235" s="196"/>
      <c r="J235" s="196"/>
      <c r="K235" s="196"/>
      <c r="L235" s="196"/>
      <c r="M235" s="197">
        <f t="shared" si="33"/>
        <v>0</v>
      </c>
      <c r="N235" s="195"/>
    </row>
    <row r="236" spans="1:14" customFormat="1" ht="25.5" customHeight="1" x14ac:dyDescent="0.25">
      <c r="A236" s="62">
        <v>463</v>
      </c>
      <c r="B236" s="59" t="s">
        <v>359</v>
      </c>
      <c r="C236" s="196"/>
      <c r="D236" s="196"/>
      <c r="E236" s="196"/>
      <c r="F236" s="196"/>
      <c r="G236" s="196"/>
      <c r="H236" s="196"/>
      <c r="I236" s="196"/>
      <c r="J236" s="196"/>
      <c r="K236" s="196"/>
      <c r="L236" s="196"/>
      <c r="M236" s="197">
        <f t="shared" si="33"/>
        <v>0</v>
      </c>
      <c r="N236" s="195"/>
    </row>
    <row r="237" spans="1:14" customFormat="1" ht="31.5" customHeight="1" x14ac:dyDescent="0.25">
      <c r="A237" s="62">
        <v>464</v>
      </c>
      <c r="B237" s="59" t="s">
        <v>360</v>
      </c>
      <c r="C237" s="196"/>
      <c r="D237" s="196"/>
      <c r="E237" s="196"/>
      <c r="F237" s="196"/>
      <c r="G237" s="196"/>
      <c r="H237" s="196"/>
      <c r="I237" s="196"/>
      <c r="J237" s="196"/>
      <c r="K237" s="196"/>
      <c r="L237" s="196"/>
      <c r="M237" s="197">
        <f t="shared" si="33"/>
        <v>0</v>
      </c>
      <c r="N237" s="195"/>
    </row>
    <row r="238" spans="1:14" customFormat="1" ht="35.25" customHeight="1" x14ac:dyDescent="0.25">
      <c r="A238" s="62">
        <v>465</v>
      </c>
      <c r="B238" s="59" t="s">
        <v>361</v>
      </c>
      <c r="C238" s="196"/>
      <c r="D238" s="196"/>
      <c r="E238" s="196"/>
      <c r="F238" s="196"/>
      <c r="G238" s="196"/>
      <c r="H238" s="196"/>
      <c r="I238" s="196"/>
      <c r="J238" s="196"/>
      <c r="K238" s="196"/>
      <c r="L238" s="196"/>
      <c r="M238" s="197">
        <f t="shared" si="33"/>
        <v>0</v>
      </c>
      <c r="N238" s="195"/>
    </row>
    <row r="239" spans="1:14" customFormat="1" ht="35.25" customHeight="1" x14ac:dyDescent="0.25">
      <c r="A239" s="62">
        <v>466</v>
      </c>
      <c r="B239" s="132" t="s">
        <v>362</v>
      </c>
      <c r="C239" s="196"/>
      <c r="D239" s="196"/>
      <c r="E239" s="196"/>
      <c r="F239" s="196"/>
      <c r="G239" s="196"/>
      <c r="H239" s="196"/>
      <c r="I239" s="196"/>
      <c r="J239" s="196"/>
      <c r="K239" s="196"/>
      <c r="L239" s="196"/>
      <c r="M239" s="197"/>
      <c r="N239" s="195"/>
    </row>
    <row r="240" spans="1:14" customFormat="1" ht="31.5" customHeight="1" x14ac:dyDescent="0.25">
      <c r="A240" s="62">
        <v>469</v>
      </c>
      <c r="B240" s="59" t="s">
        <v>707</v>
      </c>
      <c r="C240" s="196"/>
      <c r="D240" s="196"/>
      <c r="E240" s="196"/>
      <c r="F240" s="196"/>
      <c r="G240" s="196"/>
      <c r="H240" s="196"/>
      <c r="I240" s="196"/>
      <c r="J240" s="196"/>
      <c r="K240" s="196"/>
      <c r="L240" s="196"/>
      <c r="M240" s="197">
        <f t="shared" si="33"/>
        <v>0</v>
      </c>
      <c r="N240" s="195"/>
    </row>
    <row r="241" spans="1:14" customFormat="1" ht="25.5" customHeight="1" x14ac:dyDescent="0.25">
      <c r="A241" s="56">
        <v>4700</v>
      </c>
      <c r="B241" s="57" t="s">
        <v>363</v>
      </c>
      <c r="C241" s="194">
        <f t="shared" ref="C241:N241" si="39">SUM(C242)</f>
        <v>0</v>
      </c>
      <c r="D241" s="194">
        <f t="shared" si="39"/>
        <v>0</v>
      </c>
      <c r="E241" s="194">
        <f t="shared" si="39"/>
        <v>0</v>
      </c>
      <c r="F241" s="194">
        <f t="shared" si="39"/>
        <v>0</v>
      </c>
      <c r="G241" s="194">
        <f t="shared" si="39"/>
        <v>0</v>
      </c>
      <c r="H241" s="194">
        <f t="shared" si="39"/>
        <v>0</v>
      </c>
      <c r="I241" s="194">
        <f t="shared" si="39"/>
        <v>0</v>
      </c>
      <c r="J241" s="194">
        <f t="shared" si="39"/>
        <v>0</v>
      </c>
      <c r="K241" s="194">
        <f t="shared" si="39"/>
        <v>0</v>
      </c>
      <c r="L241" s="194">
        <f t="shared" si="39"/>
        <v>0</v>
      </c>
      <c r="M241" s="194">
        <f t="shared" si="33"/>
        <v>0</v>
      </c>
      <c r="N241" s="206">
        <f t="shared" si="39"/>
        <v>0</v>
      </c>
    </row>
    <row r="242" spans="1:14" customFormat="1" ht="31.5" customHeight="1" x14ac:dyDescent="0.25">
      <c r="A242" s="62">
        <v>471</v>
      </c>
      <c r="B242" s="59" t="s">
        <v>364</v>
      </c>
      <c r="C242" s="207"/>
      <c r="D242" s="207"/>
      <c r="E242" s="207"/>
      <c r="F242" s="207"/>
      <c r="G242" s="207"/>
      <c r="H242" s="207"/>
      <c r="I242" s="207"/>
      <c r="J242" s="207"/>
      <c r="K242" s="207"/>
      <c r="L242" s="207"/>
      <c r="M242" s="197">
        <f t="shared" si="33"/>
        <v>0</v>
      </c>
      <c r="N242" s="195"/>
    </row>
    <row r="243" spans="1:14" customFormat="1" ht="25.5" customHeight="1" x14ac:dyDescent="0.25">
      <c r="A243" s="56">
        <v>4800</v>
      </c>
      <c r="B243" s="57" t="s">
        <v>365</v>
      </c>
      <c r="C243" s="194">
        <f t="shared" ref="C243:N243" si="40">SUM(C244:C248)</f>
        <v>0</v>
      </c>
      <c r="D243" s="194">
        <f>SUM(D244:D248)</f>
        <v>0</v>
      </c>
      <c r="E243" s="194">
        <f t="shared" si="40"/>
        <v>0</v>
      </c>
      <c r="F243" s="194">
        <f t="shared" si="40"/>
        <v>0</v>
      </c>
      <c r="G243" s="194">
        <f t="shared" si="40"/>
        <v>0</v>
      </c>
      <c r="H243" s="194">
        <f t="shared" si="40"/>
        <v>0</v>
      </c>
      <c r="I243" s="194">
        <f t="shared" si="40"/>
        <v>0</v>
      </c>
      <c r="J243" s="194">
        <f t="shared" si="40"/>
        <v>0</v>
      </c>
      <c r="K243" s="194">
        <f t="shared" si="40"/>
        <v>0</v>
      </c>
      <c r="L243" s="194">
        <f t="shared" si="40"/>
        <v>0</v>
      </c>
      <c r="M243" s="194">
        <f t="shared" si="33"/>
        <v>0</v>
      </c>
      <c r="N243" s="206">
        <f t="shared" si="40"/>
        <v>0</v>
      </c>
    </row>
    <row r="244" spans="1:14" customFormat="1" ht="31.5" customHeight="1" x14ac:dyDescent="0.25">
      <c r="A244" s="62">
        <v>481</v>
      </c>
      <c r="B244" s="59" t="s">
        <v>366</v>
      </c>
      <c r="C244" s="196"/>
      <c r="D244" s="196"/>
      <c r="E244" s="196"/>
      <c r="F244" s="196"/>
      <c r="G244" s="196"/>
      <c r="H244" s="196"/>
      <c r="I244" s="196"/>
      <c r="J244" s="196"/>
      <c r="K244" s="196"/>
      <c r="L244" s="196"/>
      <c r="M244" s="197">
        <f t="shared" si="33"/>
        <v>0</v>
      </c>
      <c r="N244" s="208"/>
    </row>
    <row r="245" spans="1:14" customFormat="1" ht="31.5" customHeight="1" x14ac:dyDescent="0.25">
      <c r="A245" s="62">
        <v>482</v>
      </c>
      <c r="B245" s="59" t="s">
        <v>367</v>
      </c>
      <c r="C245" s="196"/>
      <c r="D245" s="196"/>
      <c r="E245" s="196"/>
      <c r="F245" s="196"/>
      <c r="G245" s="196"/>
      <c r="H245" s="196"/>
      <c r="I245" s="196"/>
      <c r="J245" s="196"/>
      <c r="K245" s="196"/>
      <c r="L245" s="196"/>
      <c r="M245" s="197">
        <f t="shared" si="33"/>
        <v>0</v>
      </c>
      <c r="N245" s="195"/>
    </row>
    <row r="246" spans="1:14" customFormat="1" ht="31.5" customHeight="1" x14ac:dyDescent="0.25">
      <c r="A246" s="62">
        <v>483</v>
      </c>
      <c r="B246" s="59" t="s">
        <v>368</v>
      </c>
      <c r="C246" s="196"/>
      <c r="D246" s="196"/>
      <c r="E246" s="196"/>
      <c r="F246" s="196"/>
      <c r="G246" s="196"/>
      <c r="H246" s="196"/>
      <c r="I246" s="196"/>
      <c r="J246" s="196"/>
      <c r="K246" s="196"/>
      <c r="L246" s="196"/>
      <c r="M246" s="197">
        <f t="shared" si="33"/>
        <v>0</v>
      </c>
      <c r="N246" s="208"/>
    </row>
    <row r="247" spans="1:14" customFormat="1" ht="31.5" customHeight="1" x14ac:dyDescent="0.25">
      <c r="A247" s="62">
        <v>484</v>
      </c>
      <c r="B247" s="59" t="s">
        <v>369</v>
      </c>
      <c r="C247" s="196"/>
      <c r="D247" s="196"/>
      <c r="E247" s="196"/>
      <c r="F247" s="196"/>
      <c r="G247" s="196"/>
      <c r="H247" s="196"/>
      <c r="I247" s="196"/>
      <c r="J247" s="196"/>
      <c r="K247" s="196"/>
      <c r="L247" s="196"/>
      <c r="M247" s="197">
        <f t="shared" si="33"/>
        <v>0</v>
      </c>
      <c r="N247" s="208"/>
    </row>
    <row r="248" spans="1:14" customFormat="1" ht="31.5" customHeight="1" x14ac:dyDescent="0.25">
      <c r="A248" s="62">
        <v>485</v>
      </c>
      <c r="B248" s="59" t="s">
        <v>370</v>
      </c>
      <c r="C248" s="196"/>
      <c r="D248" s="196"/>
      <c r="E248" s="196"/>
      <c r="F248" s="196"/>
      <c r="G248" s="196"/>
      <c r="H248" s="196"/>
      <c r="I248" s="196"/>
      <c r="J248" s="196"/>
      <c r="K248" s="196"/>
      <c r="L248" s="196"/>
      <c r="M248" s="197">
        <f t="shared" si="33"/>
        <v>0</v>
      </c>
      <c r="N248" s="208"/>
    </row>
    <row r="249" spans="1:14" customFormat="1" ht="25.5" customHeight="1" x14ac:dyDescent="0.25">
      <c r="A249" s="56">
        <v>4900</v>
      </c>
      <c r="B249" s="57" t="s">
        <v>371</v>
      </c>
      <c r="C249" s="194">
        <f t="shared" ref="C249:L249" si="41">SUM(C250:C252)</f>
        <v>0</v>
      </c>
      <c r="D249" s="194">
        <f>SUM(D250:D252)</f>
        <v>0</v>
      </c>
      <c r="E249" s="194">
        <f t="shared" si="41"/>
        <v>0</v>
      </c>
      <c r="F249" s="194">
        <f t="shared" si="41"/>
        <v>0</v>
      </c>
      <c r="G249" s="194">
        <f t="shared" si="41"/>
        <v>0</v>
      </c>
      <c r="H249" s="194">
        <f t="shared" si="41"/>
        <v>0</v>
      </c>
      <c r="I249" s="194">
        <f t="shared" si="41"/>
        <v>0</v>
      </c>
      <c r="J249" s="194">
        <f t="shared" si="41"/>
        <v>0</v>
      </c>
      <c r="K249" s="194">
        <f t="shared" si="41"/>
        <v>0</v>
      </c>
      <c r="L249" s="194">
        <f t="shared" si="41"/>
        <v>0</v>
      </c>
      <c r="M249" s="194">
        <f t="shared" si="33"/>
        <v>0</v>
      </c>
      <c r="N249" s="199"/>
    </row>
    <row r="250" spans="1:14" customFormat="1" ht="25.5" customHeight="1" x14ac:dyDescent="0.25">
      <c r="A250" s="64">
        <v>491</v>
      </c>
      <c r="B250" s="59" t="s">
        <v>372</v>
      </c>
      <c r="C250" s="207"/>
      <c r="D250" s="207"/>
      <c r="E250" s="207"/>
      <c r="F250" s="207"/>
      <c r="G250" s="207"/>
      <c r="H250" s="207"/>
      <c r="I250" s="207"/>
      <c r="J250" s="207"/>
      <c r="K250" s="207"/>
      <c r="L250" s="207"/>
      <c r="M250" s="197">
        <f t="shared" si="33"/>
        <v>0</v>
      </c>
      <c r="N250" s="195"/>
    </row>
    <row r="251" spans="1:14" customFormat="1" ht="25.5" customHeight="1" x14ac:dyDescent="0.25">
      <c r="A251" s="64">
        <v>492</v>
      </c>
      <c r="B251" s="59" t="s">
        <v>373</v>
      </c>
      <c r="C251" s="207"/>
      <c r="D251" s="207"/>
      <c r="E251" s="207"/>
      <c r="F251" s="207"/>
      <c r="G251" s="207"/>
      <c r="H251" s="207"/>
      <c r="I251" s="207"/>
      <c r="J251" s="207"/>
      <c r="K251" s="207"/>
      <c r="L251" s="207"/>
      <c r="M251" s="197">
        <f t="shared" si="33"/>
        <v>0</v>
      </c>
      <c r="N251" s="195"/>
    </row>
    <row r="252" spans="1:14" customFormat="1" ht="25.5" customHeight="1" x14ac:dyDescent="0.25">
      <c r="A252" s="64">
        <v>493</v>
      </c>
      <c r="B252" s="59" t="s">
        <v>374</v>
      </c>
      <c r="C252" s="207"/>
      <c r="D252" s="207"/>
      <c r="E252" s="207"/>
      <c r="F252" s="207"/>
      <c r="G252" s="207"/>
      <c r="H252" s="207"/>
      <c r="I252" s="207"/>
      <c r="J252" s="207"/>
      <c r="K252" s="207"/>
      <c r="L252" s="207"/>
      <c r="M252" s="197">
        <f t="shared" si="33"/>
        <v>0</v>
      </c>
      <c r="N252" s="195"/>
    </row>
    <row r="253" spans="1:14" s="101" customFormat="1" ht="25.5" customHeight="1" x14ac:dyDescent="0.25">
      <c r="A253" s="96">
        <v>5000</v>
      </c>
      <c r="B253" s="97" t="s">
        <v>375</v>
      </c>
      <c r="C253" s="201">
        <f t="shared" ref="C253:N253" si="42">C254+C261+C266+C269+C276+C278+C287+C297+C302</f>
        <v>70000</v>
      </c>
      <c r="D253" s="201">
        <f>D254+D261+D266+D269+D276+D278+D287+D297+D302</f>
        <v>0</v>
      </c>
      <c r="E253" s="201">
        <f t="shared" si="42"/>
        <v>0</v>
      </c>
      <c r="F253" s="201">
        <f t="shared" si="42"/>
        <v>0</v>
      </c>
      <c r="G253" s="201">
        <f t="shared" si="42"/>
        <v>0</v>
      </c>
      <c r="H253" s="201">
        <f t="shared" si="42"/>
        <v>0</v>
      </c>
      <c r="I253" s="201">
        <f t="shared" si="42"/>
        <v>0</v>
      </c>
      <c r="J253" s="201">
        <f t="shared" si="42"/>
        <v>0</v>
      </c>
      <c r="K253" s="201">
        <f t="shared" si="42"/>
        <v>0</v>
      </c>
      <c r="L253" s="201">
        <f t="shared" si="42"/>
        <v>0</v>
      </c>
      <c r="M253" s="201">
        <f t="shared" si="33"/>
        <v>70000</v>
      </c>
      <c r="N253" s="202">
        <f t="shared" si="42"/>
        <v>0</v>
      </c>
    </row>
    <row r="254" spans="1:14" customFormat="1" ht="25.5" customHeight="1" x14ac:dyDescent="0.25">
      <c r="A254" s="56">
        <v>5100</v>
      </c>
      <c r="B254" s="57" t="s">
        <v>376</v>
      </c>
      <c r="C254" s="194">
        <f>SUM(C255:C260)</f>
        <v>70000</v>
      </c>
      <c r="D254" s="194">
        <f>SUM(D255:D260)</f>
        <v>0</v>
      </c>
      <c r="E254" s="194">
        <f t="shared" ref="E254:N254" si="43">SUM(E255:E260)</f>
        <v>0</v>
      </c>
      <c r="F254" s="194">
        <f t="shared" si="43"/>
        <v>0</v>
      </c>
      <c r="G254" s="194">
        <f t="shared" si="43"/>
        <v>0</v>
      </c>
      <c r="H254" s="194">
        <f t="shared" si="43"/>
        <v>0</v>
      </c>
      <c r="I254" s="194">
        <f t="shared" si="43"/>
        <v>0</v>
      </c>
      <c r="J254" s="194">
        <f t="shared" si="43"/>
        <v>0</v>
      </c>
      <c r="K254" s="194">
        <f t="shared" si="43"/>
        <v>0</v>
      </c>
      <c r="L254" s="194">
        <f t="shared" si="43"/>
        <v>0</v>
      </c>
      <c r="M254" s="194">
        <f t="shared" si="33"/>
        <v>70000</v>
      </c>
      <c r="N254" s="200">
        <f t="shared" si="43"/>
        <v>0</v>
      </c>
    </row>
    <row r="255" spans="1:14" customFormat="1" ht="25.5" customHeight="1" x14ac:dyDescent="0.25">
      <c r="A255" s="62">
        <v>511</v>
      </c>
      <c r="B255" s="59" t="s">
        <v>377</v>
      </c>
      <c r="C255" s="196"/>
      <c r="D255" s="196"/>
      <c r="E255" s="196"/>
      <c r="F255" s="196"/>
      <c r="G255" s="196"/>
      <c r="H255" s="196"/>
      <c r="I255" s="196"/>
      <c r="J255" s="196"/>
      <c r="K255" s="196"/>
      <c r="L255" s="196"/>
      <c r="M255" s="197">
        <f t="shared" si="33"/>
        <v>0</v>
      </c>
      <c r="N255" s="195"/>
    </row>
    <row r="256" spans="1:14" customFormat="1" ht="25.5" customHeight="1" x14ac:dyDescent="0.25">
      <c r="A256" s="62">
        <v>512</v>
      </c>
      <c r="B256" s="59" t="s">
        <v>378</v>
      </c>
      <c r="C256" s="196"/>
      <c r="D256" s="196"/>
      <c r="E256" s="196"/>
      <c r="F256" s="196"/>
      <c r="G256" s="196"/>
      <c r="H256" s="196"/>
      <c r="I256" s="196"/>
      <c r="J256" s="196"/>
      <c r="K256" s="196"/>
      <c r="L256" s="196"/>
      <c r="M256" s="197">
        <f t="shared" si="33"/>
        <v>0</v>
      </c>
      <c r="N256" s="195"/>
    </row>
    <row r="257" spans="1:14" customFormat="1" ht="25.5" customHeight="1" x14ac:dyDescent="0.25">
      <c r="A257" s="62">
        <v>513</v>
      </c>
      <c r="B257" s="59" t="s">
        <v>379</v>
      </c>
      <c r="C257" s="196"/>
      <c r="D257" s="196"/>
      <c r="E257" s="196"/>
      <c r="F257" s="196"/>
      <c r="G257" s="196"/>
      <c r="H257" s="196"/>
      <c r="I257" s="196"/>
      <c r="J257" s="196"/>
      <c r="K257" s="196"/>
      <c r="L257" s="196"/>
      <c r="M257" s="197">
        <f t="shared" si="33"/>
        <v>0</v>
      </c>
      <c r="N257" s="195"/>
    </row>
    <row r="258" spans="1:14" customFormat="1" ht="25.5" customHeight="1" x14ac:dyDescent="0.25">
      <c r="A258" s="62">
        <v>514</v>
      </c>
      <c r="B258" s="59" t="s">
        <v>380</v>
      </c>
      <c r="C258" s="196"/>
      <c r="D258" s="196"/>
      <c r="E258" s="196"/>
      <c r="F258" s="196"/>
      <c r="G258" s="196"/>
      <c r="H258" s="196"/>
      <c r="I258" s="196"/>
      <c r="J258" s="196"/>
      <c r="K258" s="196"/>
      <c r="L258" s="196"/>
      <c r="M258" s="197">
        <f t="shared" si="33"/>
        <v>0</v>
      </c>
      <c r="N258" s="195"/>
    </row>
    <row r="259" spans="1:14" customFormat="1" ht="25.5" customHeight="1" x14ac:dyDescent="0.25">
      <c r="A259" s="62">
        <v>515</v>
      </c>
      <c r="B259" s="59" t="s">
        <v>381</v>
      </c>
      <c r="C259" s="196">
        <v>70000</v>
      </c>
      <c r="D259" s="196"/>
      <c r="E259" s="196"/>
      <c r="F259" s="196"/>
      <c r="G259" s="196"/>
      <c r="H259" s="196"/>
      <c r="I259" s="196"/>
      <c r="J259" s="196"/>
      <c r="K259" s="196"/>
      <c r="L259" s="196"/>
      <c r="M259" s="197">
        <f t="shared" si="33"/>
        <v>70000</v>
      </c>
      <c r="N259" s="195"/>
    </row>
    <row r="260" spans="1:14" customFormat="1" ht="25.5" customHeight="1" x14ac:dyDescent="0.25">
      <c r="A260" s="62">
        <v>519</v>
      </c>
      <c r="B260" s="59" t="s">
        <v>382</v>
      </c>
      <c r="C260" s="196"/>
      <c r="D260" s="196"/>
      <c r="E260" s="196"/>
      <c r="F260" s="196"/>
      <c r="G260" s="196"/>
      <c r="H260" s="196"/>
      <c r="I260" s="196"/>
      <c r="J260" s="196"/>
      <c r="K260" s="196"/>
      <c r="L260" s="196"/>
      <c r="M260" s="197">
        <f t="shared" si="33"/>
        <v>0</v>
      </c>
      <c r="N260" s="195"/>
    </row>
    <row r="261" spans="1:14" customFormat="1" ht="25.5" customHeight="1" x14ac:dyDescent="0.25">
      <c r="A261" s="56">
        <v>5200</v>
      </c>
      <c r="B261" s="57" t="s">
        <v>383</v>
      </c>
      <c r="C261" s="194">
        <f t="shared" ref="C261:N261" si="44">SUM(C262:C265)</f>
        <v>0</v>
      </c>
      <c r="D261" s="194">
        <f>SUM(D262:D265)</f>
        <v>0</v>
      </c>
      <c r="E261" s="194">
        <f t="shared" si="44"/>
        <v>0</v>
      </c>
      <c r="F261" s="194">
        <f t="shared" si="44"/>
        <v>0</v>
      </c>
      <c r="G261" s="194">
        <f t="shared" si="44"/>
        <v>0</v>
      </c>
      <c r="H261" s="194">
        <f t="shared" si="44"/>
        <v>0</v>
      </c>
      <c r="I261" s="194">
        <f t="shared" si="44"/>
        <v>0</v>
      </c>
      <c r="J261" s="194">
        <f t="shared" si="44"/>
        <v>0</v>
      </c>
      <c r="K261" s="194">
        <f t="shared" si="44"/>
        <v>0</v>
      </c>
      <c r="L261" s="194">
        <f t="shared" si="44"/>
        <v>0</v>
      </c>
      <c r="M261" s="194">
        <f t="shared" si="33"/>
        <v>0</v>
      </c>
      <c r="N261" s="200">
        <f t="shared" si="44"/>
        <v>0</v>
      </c>
    </row>
    <row r="262" spans="1:14" customFormat="1" ht="25.5" customHeight="1" x14ac:dyDescent="0.25">
      <c r="A262" s="62">
        <v>521</v>
      </c>
      <c r="B262" s="59" t="s">
        <v>384</v>
      </c>
      <c r="C262" s="196"/>
      <c r="D262" s="196"/>
      <c r="E262" s="196"/>
      <c r="F262" s="196"/>
      <c r="G262" s="196"/>
      <c r="H262" s="196"/>
      <c r="I262" s="196"/>
      <c r="J262" s="196"/>
      <c r="K262" s="196"/>
      <c r="L262" s="196"/>
      <c r="M262" s="197">
        <f t="shared" si="33"/>
        <v>0</v>
      </c>
      <c r="N262" s="195"/>
    </row>
    <row r="263" spans="1:14" customFormat="1" ht="25.5" customHeight="1" x14ac:dyDescent="0.25">
      <c r="A263" s="62">
        <v>522</v>
      </c>
      <c r="B263" s="59" t="s">
        <v>385</v>
      </c>
      <c r="C263" s="196"/>
      <c r="D263" s="196"/>
      <c r="E263" s="196"/>
      <c r="F263" s="196"/>
      <c r="G263" s="196"/>
      <c r="H263" s="196"/>
      <c r="I263" s="196"/>
      <c r="J263" s="196"/>
      <c r="K263" s="196"/>
      <c r="L263" s="196"/>
      <c r="M263" s="197">
        <f t="shared" si="33"/>
        <v>0</v>
      </c>
      <c r="N263" s="195"/>
    </row>
    <row r="264" spans="1:14" customFormat="1" ht="25.5" customHeight="1" x14ac:dyDescent="0.25">
      <c r="A264" s="62">
        <v>523</v>
      </c>
      <c r="B264" s="59" t="s">
        <v>386</v>
      </c>
      <c r="C264" s="196"/>
      <c r="D264" s="196"/>
      <c r="E264" s="196"/>
      <c r="F264" s="196"/>
      <c r="G264" s="196"/>
      <c r="H264" s="196"/>
      <c r="I264" s="196"/>
      <c r="J264" s="196"/>
      <c r="K264" s="196"/>
      <c r="L264" s="196"/>
      <c r="M264" s="197">
        <f t="shared" ref="M264:M327" si="45">SUM(C264:L264)</f>
        <v>0</v>
      </c>
      <c r="N264" s="195"/>
    </row>
    <row r="265" spans="1:14" customFormat="1" ht="25.5" customHeight="1" x14ac:dyDescent="0.25">
      <c r="A265" s="62">
        <v>529</v>
      </c>
      <c r="B265" s="59" t="s">
        <v>387</v>
      </c>
      <c r="C265" s="196"/>
      <c r="D265" s="196"/>
      <c r="E265" s="196"/>
      <c r="F265" s="196"/>
      <c r="G265" s="196"/>
      <c r="H265" s="196"/>
      <c r="I265" s="196"/>
      <c r="J265" s="196"/>
      <c r="K265" s="196"/>
      <c r="L265" s="196"/>
      <c r="M265" s="197">
        <f t="shared" si="45"/>
        <v>0</v>
      </c>
      <c r="N265" s="195"/>
    </row>
    <row r="266" spans="1:14" customFormat="1" ht="25.5" customHeight="1" x14ac:dyDescent="0.25">
      <c r="A266" s="56">
        <v>5300</v>
      </c>
      <c r="B266" s="57" t="s">
        <v>388</v>
      </c>
      <c r="C266" s="194">
        <f t="shared" ref="C266:L266" si="46">SUM(C267:C268)</f>
        <v>0</v>
      </c>
      <c r="D266" s="194">
        <f>SUM(D267:D268)</f>
        <v>0</v>
      </c>
      <c r="E266" s="194">
        <f t="shared" si="46"/>
        <v>0</v>
      </c>
      <c r="F266" s="194">
        <f t="shared" si="46"/>
        <v>0</v>
      </c>
      <c r="G266" s="194">
        <f t="shared" si="46"/>
        <v>0</v>
      </c>
      <c r="H266" s="194">
        <f t="shared" si="46"/>
        <v>0</v>
      </c>
      <c r="I266" s="194">
        <f t="shared" si="46"/>
        <v>0</v>
      </c>
      <c r="J266" s="194">
        <f t="shared" si="46"/>
        <v>0</v>
      </c>
      <c r="K266" s="194">
        <f t="shared" si="46"/>
        <v>0</v>
      </c>
      <c r="L266" s="194">
        <f t="shared" si="46"/>
        <v>0</v>
      </c>
      <c r="M266" s="194">
        <f t="shared" si="45"/>
        <v>0</v>
      </c>
      <c r="N266" s="199"/>
    </row>
    <row r="267" spans="1:14" customFormat="1" ht="25.5" customHeight="1" x14ac:dyDescent="0.25">
      <c r="A267" s="62">
        <v>531</v>
      </c>
      <c r="B267" s="59" t="s">
        <v>389</v>
      </c>
      <c r="C267" s="196"/>
      <c r="D267" s="196"/>
      <c r="E267" s="196"/>
      <c r="F267" s="196"/>
      <c r="G267" s="196"/>
      <c r="H267" s="196"/>
      <c r="I267" s="196"/>
      <c r="J267" s="196"/>
      <c r="K267" s="196"/>
      <c r="L267" s="196"/>
      <c r="M267" s="197">
        <f t="shared" si="45"/>
        <v>0</v>
      </c>
      <c r="N267" s="195"/>
    </row>
    <row r="268" spans="1:14" customFormat="1" ht="25.5" customHeight="1" x14ac:dyDescent="0.25">
      <c r="A268" s="62">
        <v>532</v>
      </c>
      <c r="B268" s="59" t="s">
        <v>390</v>
      </c>
      <c r="C268" s="196"/>
      <c r="D268" s="196"/>
      <c r="E268" s="196"/>
      <c r="F268" s="196"/>
      <c r="G268" s="196"/>
      <c r="H268" s="196"/>
      <c r="I268" s="196"/>
      <c r="J268" s="196"/>
      <c r="K268" s="196"/>
      <c r="L268" s="196"/>
      <c r="M268" s="197">
        <f t="shared" si="45"/>
        <v>0</v>
      </c>
      <c r="N268" s="195"/>
    </row>
    <row r="269" spans="1:14" customFormat="1" ht="25.5" customHeight="1" x14ac:dyDescent="0.25">
      <c r="A269" s="56">
        <v>5400</v>
      </c>
      <c r="B269" s="57" t="s">
        <v>391</v>
      </c>
      <c r="C269" s="194">
        <f t="shared" ref="C269:N269" si="47">SUM(C270:C275)</f>
        <v>0</v>
      </c>
      <c r="D269" s="194">
        <f>SUM(D270:D275)</f>
        <v>0</v>
      </c>
      <c r="E269" s="194">
        <f t="shared" si="47"/>
        <v>0</v>
      </c>
      <c r="F269" s="194">
        <f t="shared" si="47"/>
        <v>0</v>
      </c>
      <c r="G269" s="194">
        <f t="shared" si="47"/>
        <v>0</v>
      </c>
      <c r="H269" s="194">
        <f t="shared" si="47"/>
        <v>0</v>
      </c>
      <c r="I269" s="194">
        <f t="shared" si="47"/>
        <v>0</v>
      </c>
      <c r="J269" s="194">
        <f t="shared" si="47"/>
        <v>0</v>
      </c>
      <c r="K269" s="194">
        <f t="shared" si="47"/>
        <v>0</v>
      </c>
      <c r="L269" s="194">
        <f t="shared" si="47"/>
        <v>0</v>
      </c>
      <c r="M269" s="194">
        <f t="shared" si="45"/>
        <v>0</v>
      </c>
      <c r="N269" s="200">
        <f t="shared" si="47"/>
        <v>0</v>
      </c>
    </row>
    <row r="270" spans="1:14" customFormat="1" ht="25.5" customHeight="1" x14ac:dyDescent="0.25">
      <c r="A270" s="62">
        <v>541</v>
      </c>
      <c r="B270" s="59" t="s">
        <v>392</v>
      </c>
      <c r="C270" s="196"/>
      <c r="D270" s="196"/>
      <c r="E270" s="196"/>
      <c r="F270" s="196"/>
      <c r="G270" s="196"/>
      <c r="H270" s="196"/>
      <c r="I270" s="196"/>
      <c r="J270" s="196"/>
      <c r="K270" s="196"/>
      <c r="L270" s="196"/>
      <c r="M270" s="197">
        <f t="shared" si="45"/>
        <v>0</v>
      </c>
      <c r="N270" s="195"/>
    </row>
    <row r="271" spans="1:14" customFormat="1" ht="25.5" customHeight="1" x14ac:dyDescent="0.25">
      <c r="A271" s="62">
        <v>542</v>
      </c>
      <c r="B271" s="59" t="s">
        <v>393</v>
      </c>
      <c r="C271" s="196"/>
      <c r="D271" s="196"/>
      <c r="E271" s="196"/>
      <c r="F271" s="196"/>
      <c r="G271" s="196"/>
      <c r="H271" s="196"/>
      <c r="I271" s="196"/>
      <c r="J271" s="196"/>
      <c r="K271" s="196"/>
      <c r="L271" s="196"/>
      <c r="M271" s="197">
        <f t="shared" si="45"/>
        <v>0</v>
      </c>
      <c r="N271" s="195"/>
    </row>
    <row r="272" spans="1:14" customFormat="1" ht="25.5" customHeight="1" x14ac:dyDescent="0.25">
      <c r="A272" s="62">
        <v>543</v>
      </c>
      <c r="B272" s="59" t="s">
        <v>394</v>
      </c>
      <c r="C272" s="196"/>
      <c r="D272" s="196"/>
      <c r="E272" s="196"/>
      <c r="F272" s="196"/>
      <c r="G272" s="196"/>
      <c r="H272" s="196"/>
      <c r="I272" s="196"/>
      <c r="J272" s="196"/>
      <c r="K272" s="196"/>
      <c r="L272" s="196"/>
      <c r="M272" s="197">
        <f t="shared" si="45"/>
        <v>0</v>
      </c>
      <c r="N272" s="195"/>
    </row>
    <row r="273" spans="1:14" customFormat="1" ht="25.5" customHeight="1" x14ac:dyDescent="0.25">
      <c r="A273" s="62">
        <v>544</v>
      </c>
      <c r="B273" s="59" t="s">
        <v>395</v>
      </c>
      <c r="C273" s="196"/>
      <c r="D273" s="196"/>
      <c r="E273" s="196"/>
      <c r="F273" s="196"/>
      <c r="G273" s="196"/>
      <c r="H273" s="196"/>
      <c r="I273" s="196"/>
      <c r="J273" s="196"/>
      <c r="K273" s="196"/>
      <c r="L273" s="196"/>
      <c r="M273" s="197">
        <f t="shared" si="45"/>
        <v>0</v>
      </c>
      <c r="N273" s="195"/>
    </row>
    <row r="274" spans="1:14" customFormat="1" ht="25.5" customHeight="1" x14ac:dyDescent="0.25">
      <c r="A274" s="62">
        <v>545</v>
      </c>
      <c r="B274" s="59" t="s">
        <v>396</v>
      </c>
      <c r="C274" s="196"/>
      <c r="D274" s="196"/>
      <c r="E274" s="196"/>
      <c r="F274" s="196"/>
      <c r="G274" s="196"/>
      <c r="H274" s="196"/>
      <c r="I274" s="196"/>
      <c r="J274" s="196"/>
      <c r="K274" s="196"/>
      <c r="L274" s="196"/>
      <c r="M274" s="197">
        <f t="shared" si="45"/>
        <v>0</v>
      </c>
      <c r="N274" s="195"/>
    </row>
    <row r="275" spans="1:14" customFormat="1" ht="25.5" customHeight="1" x14ac:dyDescent="0.25">
      <c r="A275" s="62">
        <v>549</v>
      </c>
      <c r="B275" s="59" t="s">
        <v>397</v>
      </c>
      <c r="C275" s="196"/>
      <c r="D275" s="196"/>
      <c r="E275" s="196"/>
      <c r="F275" s="196"/>
      <c r="G275" s="196"/>
      <c r="H275" s="196"/>
      <c r="I275" s="196"/>
      <c r="J275" s="196"/>
      <c r="K275" s="196"/>
      <c r="L275" s="196"/>
      <c r="M275" s="197">
        <f t="shared" si="45"/>
        <v>0</v>
      </c>
      <c r="N275" s="195"/>
    </row>
    <row r="276" spans="1:14" customFormat="1" ht="25.5" customHeight="1" x14ac:dyDescent="0.25">
      <c r="A276" s="56">
        <v>5500</v>
      </c>
      <c r="B276" s="57" t="s">
        <v>398</v>
      </c>
      <c r="C276" s="194">
        <f t="shared" ref="C276:N276" si="48">SUM(C277)</f>
        <v>0</v>
      </c>
      <c r="D276" s="194">
        <f t="shared" si="48"/>
        <v>0</v>
      </c>
      <c r="E276" s="194">
        <f t="shared" si="48"/>
        <v>0</v>
      </c>
      <c r="F276" s="194">
        <f t="shared" si="48"/>
        <v>0</v>
      </c>
      <c r="G276" s="194">
        <f t="shared" si="48"/>
        <v>0</v>
      </c>
      <c r="H276" s="194">
        <f t="shared" si="48"/>
        <v>0</v>
      </c>
      <c r="I276" s="194">
        <f t="shared" si="48"/>
        <v>0</v>
      </c>
      <c r="J276" s="194">
        <f t="shared" si="48"/>
        <v>0</v>
      </c>
      <c r="K276" s="194">
        <f t="shared" si="48"/>
        <v>0</v>
      </c>
      <c r="L276" s="194">
        <f t="shared" si="48"/>
        <v>0</v>
      </c>
      <c r="M276" s="194">
        <f t="shared" si="45"/>
        <v>0</v>
      </c>
      <c r="N276" s="200">
        <f t="shared" si="48"/>
        <v>0</v>
      </c>
    </row>
    <row r="277" spans="1:14" customFormat="1" ht="25.5" customHeight="1" x14ac:dyDescent="0.25">
      <c r="A277" s="62">
        <v>551</v>
      </c>
      <c r="B277" s="59" t="s">
        <v>399</v>
      </c>
      <c r="C277" s="196"/>
      <c r="D277" s="196"/>
      <c r="E277" s="196"/>
      <c r="F277" s="196"/>
      <c r="G277" s="196"/>
      <c r="H277" s="196"/>
      <c r="I277" s="196"/>
      <c r="J277" s="196"/>
      <c r="K277" s="196"/>
      <c r="L277" s="196"/>
      <c r="M277" s="197">
        <f t="shared" si="45"/>
        <v>0</v>
      </c>
      <c r="N277" s="195"/>
    </row>
    <row r="278" spans="1:14" customFormat="1" ht="25.5" customHeight="1" x14ac:dyDescent="0.25">
      <c r="A278" s="56">
        <v>5600</v>
      </c>
      <c r="B278" s="57" t="s">
        <v>400</v>
      </c>
      <c r="C278" s="194">
        <f t="shared" ref="C278:N278" si="49">SUM(C279:C286)</f>
        <v>0</v>
      </c>
      <c r="D278" s="194">
        <f>SUM(D279:D286)</f>
        <v>0</v>
      </c>
      <c r="E278" s="194">
        <f t="shared" si="49"/>
        <v>0</v>
      </c>
      <c r="F278" s="194">
        <f t="shared" si="49"/>
        <v>0</v>
      </c>
      <c r="G278" s="194">
        <f t="shared" si="49"/>
        <v>0</v>
      </c>
      <c r="H278" s="194">
        <f t="shared" si="49"/>
        <v>0</v>
      </c>
      <c r="I278" s="194">
        <f t="shared" si="49"/>
        <v>0</v>
      </c>
      <c r="J278" s="194">
        <f t="shared" si="49"/>
        <v>0</v>
      </c>
      <c r="K278" s="194">
        <f t="shared" si="49"/>
        <v>0</v>
      </c>
      <c r="L278" s="194">
        <f t="shared" si="49"/>
        <v>0</v>
      </c>
      <c r="M278" s="194">
        <f t="shared" si="45"/>
        <v>0</v>
      </c>
      <c r="N278" s="200">
        <f t="shared" si="49"/>
        <v>0</v>
      </c>
    </row>
    <row r="279" spans="1:14" customFormat="1" ht="25.5" customHeight="1" x14ac:dyDescent="0.25">
      <c r="A279" s="62">
        <v>561</v>
      </c>
      <c r="B279" s="59" t="s">
        <v>401</v>
      </c>
      <c r="C279" s="196"/>
      <c r="D279" s="196"/>
      <c r="E279" s="196"/>
      <c r="F279" s="196"/>
      <c r="G279" s="196"/>
      <c r="H279" s="196"/>
      <c r="I279" s="196"/>
      <c r="J279" s="196"/>
      <c r="K279" s="196"/>
      <c r="L279" s="196"/>
      <c r="M279" s="197">
        <f t="shared" si="45"/>
        <v>0</v>
      </c>
      <c r="N279" s="195"/>
    </row>
    <row r="280" spans="1:14" customFormat="1" ht="25.5" customHeight="1" x14ac:dyDescent="0.25">
      <c r="A280" s="62">
        <v>562</v>
      </c>
      <c r="B280" s="59" t="s">
        <v>402</v>
      </c>
      <c r="C280" s="196"/>
      <c r="D280" s="196"/>
      <c r="E280" s="196"/>
      <c r="F280" s="196"/>
      <c r="G280" s="196"/>
      <c r="H280" s="196"/>
      <c r="I280" s="196"/>
      <c r="J280" s="196"/>
      <c r="K280" s="196"/>
      <c r="L280" s="196"/>
      <c r="M280" s="197">
        <f t="shared" si="45"/>
        <v>0</v>
      </c>
      <c r="N280" s="195"/>
    </row>
    <row r="281" spans="1:14" customFormat="1" ht="25.5" customHeight="1" x14ac:dyDescent="0.25">
      <c r="A281" s="62">
        <v>563</v>
      </c>
      <c r="B281" s="59" t="s">
        <v>403</v>
      </c>
      <c r="C281" s="196"/>
      <c r="D281" s="196"/>
      <c r="E281" s="196"/>
      <c r="F281" s="196"/>
      <c r="G281" s="196"/>
      <c r="H281" s="196"/>
      <c r="I281" s="196"/>
      <c r="J281" s="196"/>
      <c r="K281" s="196"/>
      <c r="L281" s="196"/>
      <c r="M281" s="197">
        <f t="shared" si="45"/>
        <v>0</v>
      </c>
      <c r="N281" s="195"/>
    </row>
    <row r="282" spans="1:14" customFormat="1" ht="29.25" customHeight="1" x14ac:dyDescent="0.25">
      <c r="A282" s="62">
        <v>564</v>
      </c>
      <c r="B282" s="59" t="s">
        <v>404</v>
      </c>
      <c r="C282" s="196"/>
      <c r="D282" s="196"/>
      <c r="E282" s="196"/>
      <c r="F282" s="196"/>
      <c r="G282" s="196"/>
      <c r="H282" s="196"/>
      <c r="I282" s="196"/>
      <c r="J282" s="196"/>
      <c r="K282" s="196"/>
      <c r="L282" s="196"/>
      <c r="M282" s="197">
        <f t="shared" si="45"/>
        <v>0</v>
      </c>
      <c r="N282" s="195"/>
    </row>
    <row r="283" spans="1:14" customFormat="1" ht="25.5" customHeight="1" x14ac:dyDescent="0.25">
      <c r="A283" s="62">
        <v>565</v>
      </c>
      <c r="B283" s="59" t="s">
        <v>405</v>
      </c>
      <c r="C283" s="196"/>
      <c r="D283" s="196"/>
      <c r="E283" s="196"/>
      <c r="F283" s="196"/>
      <c r="G283" s="196"/>
      <c r="H283" s="196"/>
      <c r="I283" s="196"/>
      <c r="J283" s="196"/>
      <c r="K283" s="196"/>
      <c r="L283" s="196"/>
      <c r="M283" s="197">
        <f t="shared" si="45"/>
        <v>0</v>
      </c>
      <c r="N283" s="195"/>
    </row>
    <row r="284" spans="1:14" customFormat="1" ht="27.75" customHeight="1" x14ac:dyDescent="0.25">
      <c r="A284" s="62">
        <v>566</v>
      </c>
      <c r="B284" s="59" t="s">
        <v>406</v>
      </c>
      <c r="C284" s="196"/>
      <c r="D284" s="196"/>
      <c r="E284" s="196"/>
      <c r="F284" s="196"/>
      <c r="G284" s="196"/>
      <c r="H284" s="196"/>
      <c r="I284" s="196"/>
      <c r="J284" s="196"/>
      <c r="K284" s="196"/>
      <c r="L284" s="196"/>
      <c r="M284" s="197">
        <f t="shared" si="45"/>
        <v>0</v>
      </c>
      <c r="N284" s="195"/>
    </row>
    <row r="285" spans="1:14" customFormat="1" ht="25.5" customHeight="1" x14ac:dyDescent="0.25">
      <c r="A285" s="62">
        <v>567</v>
      </c>
      <c r="B285" s="59" t="s">
        <v>407</v>
      </c>
      <c r="C285" s="196"/>
      <c r="D285" s="196"/>
      <c r="E285" s="196"/>
      <c r="F285" s="196"/>
      <c r="G285" s="196"/>
      <c r="H285" s="196"/>
      <c r="I285" s="196"/>
      <c r="J285" s="196"/>
      <c r="K285" s="196"/>
      <c r="L285" s="196"/>
      <c r="M285" s="197">
        <f t="shared" si="45"/>
        <v>0</v>
      </c>
      <c r="N285" s="195"/>
    </row>
    <row r="286" spans="1:14" customFormat="1" ht="25.5" customHeight="1" x14ac:dyDescent="0.25">
      <c r="A286" s="62">
        <v>569</v>
      </c>
      <c r="B286" s="59" t="s">
        <v>408</v>
      </c>
      <c r="C286" s="196"/>
      <c r="D286" s="196"/>
      <c r="E286" s="196"/>
      <c r="F286" s="196"/>
      <c r="G286" s="196"/>
      <c r="H286" s="196"/>
      <c r="I286" s="196"/>
      <c r="J286" s="196"/>
      <c r="K286" s="196"/>
      <c r="L286" s="196"/>
      <c r="M286" s="197">
        <f t="shared" si="45"/>
        <v>0</v>
      </c>
      <c r="N286" s="195"/>
    </row>
    <row r="287" spans="1:14" customFormat="1" ht="25.5" customHeight="1" x14ac:dyDescent="0.25">
      <c r="A287" s="56">
        <v>5700</v>
      </c>
      <c r="B287" s="57" t="s">
        <v>409</v>
      </c>
      <c r="C287" s="194">
        <f t="shared" ref="C287:N287" si="50">SUM(C288:C296)</f>
        <v>0</v>
      </c>
      <c r="D287" s="194">
        <f>SUM(D288:D296)</f>
        <v>0</v>
      </c>
      <c r="E287" s="194">
        <f t="shared" si="50"/>
        <v>0</v>
      </c>
      <c r="F287" s="194">
        <f t="shared" si="50"/>
        <v>0</v>
      </c>
      <c r="G287" s="194">
        <f t="shared" si="50"/>
        <v>0</v>
      </c>
      <c r="H287" s="194">
        <f t="shared" si="50"/>
        <v>0</v>
      </c>
      <c r="I287" s="194">
        <f t="shared" si="50"/>
        <v>0</v>
      </c>
      <c r="J287" s="194">
        <f t="shared" si="50"/>
        <v>0</v>
      </c>
      <c r="K287" s="194">
        <f t="shared" si="50"/>
        <v>0</v>
      </c>
      <c r="L287" s="194">
        <f t="shared" si="50"/>
        <v>0</v>
      </c>
      <c r="M287" s="194">
        <f t="shared" si="45"/>
        <v>0</v>
      </c>
      <c r="N287" s="200">
        <f t="shared" si="50"/>
        <v>0</v>
      </c>
    </row>
    <row r="288" spans="1:14" customFormat="1" ht="25.5" customHeight="1" x14ac:dyDescent="0.25">
      <c r="A288" s="62">
        <v>571</v>
      </c>
      <c r="B288" s="59" t="s">
        <v>410</v>
      </c>
      <c r="C288" s="196"/>
      <c r="D288" s="196"/>
      <c r="E288" s="196"/>
      <c r="F288" s="196"/>
      <c r="G288" s="196"/>
      <c r="H288" s="196"/>
      <c r="I288" s="196"/>
      <c r="J288" s="196"/>
      <c r="K288" s="196"/>
      <c r="L288" s="196"/>
      <c r="M288" s="197">
        <f t="shared" si="45"/>
        <v>0</v>
      </c>
      <c r="N288" s="195"/>
    </row>
    <row r="289" spans="1:14" customFormat="1" ht="25.5" customHeight="1" x14ac:dyDescent="0.25">
      <c r="A289" s="62">
        <v>572</v>
      </c>
      <c r="B289" s="59" t="s">
        <v>411</v>
      </c>
      <c r="C289" s="196"/>
      <c r="D289" s="196"/>
      <c r="E289" s="196"/>
      <c r="F289" s="196"/>
      <c r="G289" s="196"/>
      <c r="H289" s="196"/>
      <c r="I289" s="196"/>
      <c r="J289" s="196"/>
      <c r="K289" s="196"/>
      <c r="L289" s="196"/>
      <c r="M289" s="197">
        <f t="shared" si="45"/>
        <v>0</v>
      </c>
      <c r="N289" s="195"/>
    </row>
    <row r="290" spans="1:14" customFormat="1" ht="25.5" customHeight="1" x14ac:dyDescent="0.25">
      <c r="A290" s="62">
        <v>573</v>
      </c>
      <c r="B290" s="59" t="s">
        <v>412</v>
      </c>
      <c r="C290" s="196"/>
      <c r="D290" s="196"/>
      <c r="E290" s="196"/>
      <c r="F290" s="196"/>
      <c r="G290" s="196"/>
      <c r="H290" s="196"/>
      <c r="I290" s="196"/>
      <c r="J290" s="196"/>
      <c r="K290" s="196"/>
      <c r="L290" s="196"/>
      <c r="M290" s="197">
        <f t="shared" si="45"/>
        <v>0</v>
      </c>
      <c r="N290" s="195"/>
    </row>
    <row r="291" spans="1:14" customFormat="1" ht="25.5" customHeight="1" x14ac:dyDescent="0.25">
      <c r="A291" s="62">
        <v>574</v>
      </c>
      <c r="B291" s="59" t="s">
        <v>413</v>
      </c>
      <c r="C291" s="196"/>
      <c r="D291" s="196"/>
      <c r="E291" s="196"/>
      <c r="F291" s="196"/>
      <c r="G291" s="196"/>
      <c r="H291" s="196"/>
      <c r="I291" s="196"/>
      <c r="J291" s="196"/>
      <c r="K291" s="196"/>
      <c r="L291" s="196"/>
      <c r="M291" s="197">
        <f t="shared" si="45"/>
        <v>0</v>
      </c>
      <c r="N291" s="195"/>
    </row>
    <row r="292" spans="1:14" customFormat="1" ht="25.5" customHeight="1" x14ac:dyDescent="0.25">
      <c r="A292" s="62">
        <v>575</v>
      </c>
      <c r="B292" s="59" t="s">
        <v>414</v>
      </c>
      <c r="C292" s="196"/>
      <c r="D292" s="196"/>
      <c r="E292" s="196"/>
      <c r="F292" s="196"/>
      <c r="G292" s="196"/>
      <c r="H292" s="196"/>
      <c r="I292" s="196"/>
      <c r="J292" s="196"/>
      <c r="K292" s="196"/>
      <c r="L292" s="196"/>
      <c r="M292" s="197">
        <f t="shared" si="45"/>
        <v>0</v>
      </c>
      <c r="N292" s="195"/>
    </row>
    <row r="293" spans="1:14" customFormat="1" ht="25.5" customHeight="1" x14ac:dyDescent="0.25">
      <c r="A293" s="62">
        <v>576</v>
      </c>
      <c r="B293" s="59" t="s">
        <v>415</v>
      </c>
      <c r="C293" s="196"/>
      <c r="D293" s="196"/>
      <c r="E293" s="196"/>
      <c r="F293" s="196"/>
      <c r="G293" s="196"/>
      <c r="H293" s="196"/>
      <c r="I293" s="196"/>
      <c r="J293" s="196"/>
      <c r="K293" s="196"/>
      <c r="L293" s="196"/>
      <c r="M293" s="197">
        <f t="shared" si="45"/>
        <v>0</v>
      </c>
      <c r="N293" s="195"/>
    </row>
    <row r="294" spans="1:14" customFormat="1" ht="25.5" customHeight="1" x14ac:dyDescent="0.25">
      <c r="A294" s="62">
        <v>577</v>
      </c>
      <c r="B294" s="59" t="s">
        <v>416</v>
      </c>
      <c r="C294" s="196"/>
      <c r="D294" s="196"/>
      <c r="E294" s="196"/>
      <c r="F294" s="196"/>
      <c r="G294" s="196"/>
      <c r="H294" s="196"/>
      <c r="I294" s="196"/>
      <c r="J294" s="196"/>
      <c r="K294" s="196"/>
      <c r="L294" s="196"/>
      <c r="M294" s="197">
        <f t="shared" si="45"/>
        <v>0</v>
      </c>
      <c r="N294" s="195"/>
    </row>
    <row r="295" spans="1:14" customFormat="1" ht="25.5" customHeight="1" x14ac:dyDescent="0.25">
      <c r="A295" s="62">
        <v>578</v>
      </c>
      <c r="B295" s="59" t="s">
        <v>417</v>
      </c>
      <c r="C295" s="196"/>
      <c r="D295" s="196"/>
      <c r="E295" s="196"/>
      <c r="F295" s="196"/>
      <c r="G295" s="196"/>
      <c r="H295" s="196"/>
      <c r="I295" s="196"/>
      <c r="J295" s="196"/>
      <c r="K295" s="196"/>
      <c r="L295" s="196"/>
      <c r="M295" s="197">
        <f t="shared" si="45"/>
        <v>0</v>
      </c>
      <c r="N295" s="195"/>
    </row>
    <row r="296" spans="1:14" customFormat="1" ht="25.5" customHeight="1" x14ac:dyDescent="0.25">
      <c r="A296" s="62">
        <v>579</v>
      </c>
      <c r="B296" s="59" t="s">
        <v>418</v>
      </c>
      <c r="C296" s="196"/>
      <c r="D296" s="196"/>
      <c r="E296" s="196"/>
      <c r="F296" s="196"/>
      <c r="G296" s="196"/>
      <c r="H296" s="196"/>
      <c r="I296" s="196"/>
      <c r="J296" s="196"/>
      <c r="K296" s="196"/>
      <c r="L296" s="196"/>
      <c r="M296" s="197">
        <f t="shared" si="45"/>
        <v>0</v>
      </c>
      <c r="N296" s="195"/>
    </row>
    <row r="297" spans="1:14" customFormat="1" ht="25.5" customHeight="1" x14ac:dyDescent="0.25">
      <c r="A297" s="56">
        <v>5800</v>
      </c>
      <c r="B297" s="57" t="s">
        <v>419</v>
      </c>
      <c r="C297" s="194">
        <f t="shared" ref="C297:N297" si="51">SUM(C298:C301)</f>
        <v>0</v>
      </c>
      <c r="D297" s="194">
        <f>SUM(D298:D301)</f>
        <v>0</v>
      </c>
      <c r="E297" s="194">
        <f t="shared" si="51"/>
        <v>0</v>
      </c>
      <c r="F297" s="194">
        <f t="shared" si="51"/>
        <v>0</v>
      </c>
      <c r="G297" s="194">
        <f t="shared" si="51"/>
        <v>0</v>
      </c>
      <c r="H297" s="194">
        <f t="shared" si="51"/>
        <v>0</v>
      </c>
      <c r="I297" s="194">
        <f t="shared" si="51"/>
        <v>0</v>
      </c>
      <c r="J297" s="194">
        <f t="shared" si="51"/>
        <v>0</v>
      </c>
      <c r="K297" s="194">
        <f t="shared" si="51"/>
        <v>0</v>
      </c>
      <c r="L297" s="194">
        <f t="shared" si="51"/>
        <v>0</v>
      </c>
      <c r="M297" s="194">
        <f t="shared" si="45"/>
        <v>0</v>
      </c>
      <c r="N297" s="200">
        <f t="shared" si="51"/>
        <v>0</v>
      </c>
    </row>
    <row r="298" spans="1:14" customFormat="1" ht="25.5" customHeight="1" x14ac:dyDescent="0.25">
      <c r="A298" s="62">
        <v>581</v>
      </c>
      <c r="B298" s="59" t="s">
        <v>420</v>
      </c>
      <c r="C298" s="196"/>
      <c r="D298" s="196"/>
      <c r="E298" s="196"/>
      <c r="F298" s="196"/>
      <c r="G298" s="196"/>
      <c r="H298" s="196"/>
      <c r="I298" s="196"/>
      <c r="J298" s="196"/>
      <c r="K298" s="196"/>
      <c r="L298" s="196"/>
      <c r="M298" s="197">
        <f t="shared" si="45"/>
        <v>0</v>
      </c>
      <c r="N298" s="195"/>
    </row>
    <row r="299" spans="1:14" customFormat="1" ht="25.5" customHeight="1" x14ac:dyDescent="0.25">
      <c r="A299" s="62">
        <v>582</v>
      </c>
      <c r="B299" s="59" t="s">
        <v>421</v>
      </c>
      <c r="C299" s="196"/>
      <c r="D299" s="196"/>
      <c r="E299" s="196"/>
      <c r="F299" s="196"/>
      <c r="G299" s="196"/>
      <c r="H299" s="196"/>
      <c r="I299" s="196"/>
      <c r="J299" s="196"/>
      <c r="K299" s="196"/>
      <c r="L299" s="196"/>
      <c r="M299" s="197">
        <f t="shared" si="45"/>
        <v>0</v>
      </c>
      <c r="N299" s="195"/>
    </row>
    <row r="300" spans="1:14" customFormat="1" ht="25.5" customHeight="1" x14ac:dyDescent="0.25">
      <c r="A300" s="62">
        <v>583</v>
      </c>
      <c r="B300" s="59" t="s">
        <v>422</v>
      </c>
      <c r="C300" s="196"/>
      <c r="D300" s="196"/>
      <c r="E300" s="196"/>
      <c r="F300" s="196"/>
      <c r="G300" s="196"/>
      <c r="H300" s="196"/>
      <c r="I300" s="196"/>
      <c r="J300" s="196"/>
      <c r="K300" s="196"/>
      <c r="L300" s="196"/>
      <c r="M300" s="197">
        <f t="shared" si="45"/>
        <v>0</v>
      </c>
      <c r="N300" s="195"/>
    </row>
    <row r="301" spans="1:14" customFormat="1" ht="25.5" customHeight="1" x14ac:dyDescent="0.25">
      <c r="A301" s="62">
        <v>589</v>
      </c>
      <c r="B301" s="59" t="s">
        <v>423</v>
      </c>
      <c r="C301" s="196"/>
      <c r="D301" s="196"/>
      <c r="E301" s="196"/>
      <c r="F301" s="196"/>
      <c r="G301" s="196"/>
      <c r="H301" s="196"/>
      <c r="I301" s="196"/>
      <c r="J301" s="196"/>
      <c r="K301" s="196"/>
      <c r="L301" s="196"/>
      <c r="M301" s="197">
        <f t="shared" si="45"/>
        <v>0</v>
      </c>
      <c r="N301" s="195"/>
    </row>
    <row r="302" spans="1:14" customFormat="1" ht="25.5" customHeight="1" x14ac:dyDescent="0.25">
      <c r="A302" s="56">
        <v>5900</v>
      </c>
      <c r="B302" s="57" t="s">
        <v>424</v>
      </c>
      <c r="C302" s="194">
        <f t="shared" ref="C302:N302" si="52">SUM(C303:C311)</f>
        <v>0</v>
      </c>
      <c r="D302" s="194">
        <f>SUM(D303:D311)</f>
        <v>0</v>
      </c>
      <c r="E302" s="194">
        <f t="shared" si="52"/>
        <v>0</v>
      </c>
      <c r="F302" s="194">
        <f t="shared" si="52"/>
        <v>0</v>
      </c>
      <c r="G302" s="194">
        <f t="shared" si="52"/>
        <v>0</v>
      </c>
      <c r="H302" s="194">
        <f t="shared" si="52"/>
        <v>0</v>
      </c>
      <c r="I302" s="194">
        <f t="shared" si="52"/>
        <v>0</v>
      </c>
      <c r="J302" s="194">
        <f t="shared" si="52"/>
        <v>0</v>
      </c>
      <c r="K302" s="194">
        <f t="shared" si="52"/>
        <v>0</v>
      </c>
      <c r="L302" s="194">
        <f t="shared" si="52"/>
        <v>0</v>
      </c>
      <c r="M302" s="194">
        <f t="shared" si="45"/>
        <v>0</v>
      </c>
      <c r="N302" s="200">
        <f t="shared" si="52"/>
        <v>0</v>
      </c>
    </row>
    <row r="303" spans="1:14" customFormat="1" ht="25.5" customHeight="1" x14ac:dyDescent="0.25">
      <c r="A303" s="62">
        <v>591</v>
      </c>
      <c r="B303" s="59" t="s">
        <v>425</v>
      </c>
      <c r="C303" s="196"/>
      <c r="D303" s="196"/>
      <c r="E303" s="196"/>
      <c r="F303" s="196"/>
      <c r="G303" s="196"/>
      <c r="H303" s="196"/>
      <c r="I303" s="196"/>
      <c r="J303" s="196"/>
      <c r="K303" s="196"/>
      <c r="L303" s="196"/>
      <c r="M303" s="197">
        <f t="shared" si="45"/>
        <v>0</v>
      </c>
      <c r="N303" s="195"/>
    </row>
    <row r="304" spans="1:14" customFormat="1" ht="25.5" customHeight="1" x14ac:dyDescent="0.25">
      <c r="A304" s="62">
        <v>592</v>
      </c>
      <c r="B304" s="59" t="s">
        <v>426</v>
      </c>
      <c r="C304" s="196"/>
      <c r="D304" s="196"/>
      <c r="E304" s="196"/>
      <c r="F304" s="196"/>
      <c r="G304" s="196"/>
      <c r="H304" s="196"/>
      <c r="I304" s="196"/>
      <c r="J304" s="196"/>
      <c r="K304" s="196"/>
      <c r="L304" s="196"/>
      <c r="M304" s="197">
        <f t="shared" si="45"/>
        <v>0</v>
      </c>
      <c r="N304" s="195"/>
    </row>
    <row r="305" spans="1:14" customFormat="1" ht="25.5" customHeight="1" x14ac:dyDescent="0.25">
      <c r="A305" s="62">
        <v>593</v>
      </c>
      <c r="B305" s="59" t="s">
        <v>427</v>
      </c>
      <c r="C305" s="196"/>
      <c r="D305" s="196"/>
      <c r="E305" s="196"/>
      <c r="F305" s="196"/>
      <c r="G305" s="196"/>
      <c r="H305" s="196"/>
      <c r="I305" s="196"/>
      <c r="J305" s="196"/>
      <c r="K305" s="196"/>
      <c r="L305" s="196"/>
      <c r="M305" s="197">
        <f t="shared" si="45"/>
        <v>0</v>
      </c>
      <c r="N305" s="195"/>
    </row>
    <row r="306" spans="1:14" customFormat="1" ht="25.5" customHeight="1" x14ac:dyDescent="0.25">
      <c r="A306" s="62">
        <v>594</v>
      </c>
      <c r="B306" s="59" t="s">
        <v>0</v>
      </c>
      <c r="C306" s="196"/>
      <c r="D306" s="196"/>
      <c r="E306" s="196"/>
      <c r="F306" s="196"/>
      <c r="G306" s="196"/>
      <c r="H306" s="196"/>
      <c r="I306" s="196"/>
      <c r="J306" s="196"/>
      <c r="K306" s="196"/>
      <c r="L306" s="196"/>
      <c r="M306" s="197">
        <f t="shared" si="45"/>
        <v>0</v>
      </c>
      <c r="N306" s="195"/>
    </row>
    <row r="307" spans="1:14" customFormat="1" ht="25.5" customHeight="1" x14ac:dyDescent="0.25">
      <c r="A307" s="62">
        <v>595</v>
      </c>
      <c r="B307" s="59" t="s">
        <v>428</v>
      </c>
      <c r="C307" s="196"/>
      <c r="D307" s="196"/>
      <c r="E307" s="196"/>
      <c r="F307" s="196"/>
      <c r="G307" s="196"/>
      <c r="H307" s="196"/>
      <c r="I307" s="196"/>
      <c r="J307" s="196"/>
      <c r="K307" s="196"/>
      <c r="L307" s="196"/>
      <c r="M307" s="197">
        <f t="shared" si="45"/>
        <v>0</v>
      </c>
      <c r="N307" s="195"/>
    </row>
    <row r="308" spans="1:14" customFormat="1" ht="25.5" customHeight="1" x14ac:dyDescent="0.25">
      <c r="A308" s="62">
        <v>596</v>
      </c>
      <c r="B308" s="59" t="s">
        <v>429</v>
      </c>
      <c r="C308" s="196"/>
      <c r="D308" s="196"/>
      <c r="E308" s="196"/>
      <c r="F308" s="196"/>
      <c r="G308" s="196"/>
      <c r="H308" s="196"/>
      <c r="I308" s="196"/>
      <c r="J308" s="196"/>
      <c r="K308" s="196"/>
      <c r="L308" s="196"/>
      <c r="M308" s="197">
        <f t="shared" si="45"/>
        <v>0</v>
      </c>
      <c r="N308" s="195"/>
    </row>
    <row r="309" spans="1:14" customFormat="1" ht="25.5" customHeight="1" x14ac:dyDescent="0.25">
      <c r="A309" s="62">
        <v>597</v>
      </c>
      <c r="B309" s="59" t="s">
        <v>430</v>
      </c>
      <c r="C309" s="196"/>
      <c r="D309" s="196"/>
      <c r="E309" s="196"/>
      <c r="F309" s="196"/>
      <c r="G309" s="196"/>
      <c r="H309" s="196"/>
      <c r="I309" s="196"/>
      <c r="J309" s="196"/>
      <c r="K309" s="196"/>
      <c r="L309" s="196"/>
      <c r="M309" s="197">
        <f t="shared" si="45"/>
        <v>0</v>
      </c>
      <c r="N309" s="195"/>
    </row>
    <row r="310" spans="1:14" customFormat="1" ht="25.5" customHeight="1" x14ac:dyDescent="0.25">
      <c r="A310" s="62">
        <v>598</v>
      </c>
      <c r="B310" s="59" t="s">
        <v>431</v>
      </c>
      <c r="C310" s="196"/>
      <c r="D310" s="196"/>
      <c r="E310" s="196"/>
      <c r="F310" s="196"/>
      <c r="G310" s="196"/>
      <c r="H310" s="196"/>
      <c r="I310" s="196"/>
      <c r="J310" s="196"/>
      <c r="K310" s="196"/>
      <c r="L310" s="196"/>
      <c r="M310" s="197">
        <f t="shared" si="45"/>
        <v>0</v>
      </c>
      <c r="N310" s="195"/>
    </row>
    <row r="311" spans="1:14" customFormat="1" ht="25.5" customHeight="1" x14ac:dyDescent="0.25">
      <c r="A311" s="62">
        <v>599</v>
      </c>
      <c r="B311" s="59" t="s">
        <v>432</v>
      </c>
      <c r="C311" s="196"/>
      <c r="D311" s="196"/>
      <c r="E311" s="196"/>
      <c r="F311" s="196"/>
      <c r="G311" s="196"/>
      <c r="H311" s="196"/>
      <c r="I311" s="196"/>
      <c r="J311" s="196"/>
      <c r="K311" s="196"/>
      <c r="L311" s="196"/>
      <c r="M311" s="197">
        <f t="shared" si="45"/>
        <v>0</v>
      </c>
      <c r="N311" s="195"/>
    </row>
    <row r="312" spans="1:14" s="100" customFormat="1" ht="25.5" customHeight="1" x14ac:dyDescent="0.25">
      <c r="A312" s="96">
        <v>6000</v>
      </c>
      <c r="B312" s="97" t="s">
        <v>77</v>
      </c>
      <c r="C312" s="201">
        <f t="shared" ref="C312:N312" si="53">C313+C322+C331</f>
        <v>0</v>
      </c>
      <c r="D312" s="201">
        <f>D313+D322+D331</f>
        <v>0</v>
      </c>
      <c r="E312" s="201">
        <f t="shared" si="53"/>
        <v>0</v>
      </c>
      <c r="F312" s="201">
        <f t="shared" si="53"/>
        <v>0</v>
      </c>
      <c r="G312" s="201">
        <f t="shared" si="53"/>
        <v>0</v>
      </c>
      <c r="H312" s="201">
        <f t="shared" si="53"/>
        <v>0</v>
      </c>
      <c r="I312" s="201">
        <f t="shared" si="53"/>
        <v>0</v>
      </c>
      <c r="J312" s="201">
        <f t="shared" si="53"/>
        <v>2249574</v>
      </c>
      <c r="K312" s="201">
        <f t="shared" si="53"/>
        <v>0</v>
      </c>
      <c r="L312" s="201">
        <f t="shared" si="53"/>
        <v>0</v>
      </c>
      <c r="M312" s="201">
        <f t="shared" si="45"/>
        <v>2249574</v>
      </c>
      <c r="N312" s="203">
        <f t="shared" si="53"/>
        <v>0</v>
      </c>
    </row>
    <row r="313" spans="1:14" customFormat="1" ht="25.5" customHeight="1" x14ac:dyDescent="0.25">
      <c r="A313" s="56">
        <v>6100</v>
      </c>
      <c r="B313" s="57" t="s">
        <v>433</v>
      </c>
      <c r="C313" s="194">
        <f>SUM(C314:C321)</f>
        <v>0</v>
      </c>
      <c r="D313" s="194">
        <f>SUM(D314:D321)</f>
        <v>0</v>
      </c>
      <c r="E313" s="194">
        <f t="shared" ref="E313:N313" si="54">SUM(E314:E321)</f>
        <v>0</v>
      </c>
      <c r="F313" s="194">
        <f t="shared" si="54"/>
        <v>0</v>
      </c>
      <c r="G313" s="194">
        <f t="shared" si="54"/>
        <v>0</v>
      </c>
      <c r="H313" s="194">
        <f t="shared" si="54"/>
        <v>0</v>
      </c>
      <c r="I313" s="194">
        <f t="shared" si="54"/>
        <v>0</v>
      </c>
      <c r="J313" s="194">
        <f t="shared" si="54"/>
        <v>2249574</v>
      </c>
      <c r="K313" s="194">
        <f t="shared" si="54"/>
        <v>0</v>
      </c>
      <c r="L313" s="194">
        <f t="shared" si="54"/>
        <v>0</v>
      </c>
      <c r="M313" s="194">
        <f t="shared" si="45"/>
        <v>2249574</v>
      </c>
      <c r="N313" s="200">
        <f t="shared" si="54"/>
        <v>0</v>
      </c>
    </row>
    <row r="314" spans="1:14" customFormat="1" ht="25.5" customHeight="1" x14ac:dyDescent="0.25">
      <c r="A314" s="62">
        <v>611</v>
      </c>
      <c r="B314" s="59" t="s">
        <v>434</v>
      </c>
      <c r="C314" s="196"/>
      <c r="D314" s="196"/>
      <c r="E314" s="196"/>
      <c r="F314" s="196"/>
      <c r="G314" s="196"/>
      <c r="H314" s="196"/>
      <c r="I314" s="196"/>
      <c r="J314" s="196"/>
      <c r="K314" s="196"/>
      <c r="L314" s="196"/>
      <c r="M314" s="197">
        <f t="shared" si="45"/>
        <v>0</v>
      </c>
      <c r="N314" s="195"/>
    </row>
    <row r="315" spans="1:14" customFormat="1" ht="25.5" customHeight="1" x14ac:dyDescent="0.25">
      <c r="A315" s="62">
        <v>612</v>
      </c>
      <c r="B315" s="59" t="s">
        <v>435</v>
      </c>
      <c r="C315" s="196"/>
      <c r="D315" s="196"/>
      <c r="E315" s="196"/>
      <c r="F315" s="196"/>
      <c r="G315" s="196"/>
      <c r="H315" s="196"/>
      <c r="I315" s="196"/>
      <c r="J315" s="196"/>
      <c r="K315" s="196"/>
      <c r="L315" s="196"/>
      <c r="M315" s="197">
        <f>SUM(C315:L315)</f>
        <v>0</v>
      </c>
      <c r="N315" s="195"/>
    </row>
    <row r="316" spans="1:14" customFormat="1" ht="31.5" customHeight="1" x14ac:dyDescent="0.25">
      <c r="A316" s="62">
        <v>613</v>
      </c>
      <c r="B316" s="59" t="s">
        <v>436</v>
      </c>
      <c r="C316" s="196"/>
      <c r="D316" s="196"/>
      <c r="E316" s="196"/>
      <c r="F316" s="196"/>
      <c r="G316" s="196"/>
      <c r="H316" s="196"/>
      <c r="I316" s="196"/>
      <c r="J316" s="196"/>
      <c r="K316" s="196"/>
      <c r="L316" s="196"/>
      <c r="M316" s="197">
        <f t="shared" si="45"/>
        <v>0</v>
      </c>
      <c r="N316" s="195"/>
    </row>
    <row r="317" spans="1:14" customFormat="1" ht="25.5" customHeight="1" x14ac:dyDescent="0.25">
      <c r="A317" s="62">
        <v>614</v>
      </c>
      <c r="B317" s="59" t="s">
        <v>437</v>
      </c>
      <c r="C317" s="196"/>
      <c r="D317" s="196"/>
      <c r="E317" s="196"/>
      <c r="F317" s="196"/>
      <c r="G317" s="196"/>
      <c r="H317" s="196"/>
      <c r="I317" s="196"/>
      <c r="J317" s="196">
        <v>2249574</v>
      </c>
      <c r="K317" s="196"/>
      <c r="L317" s="196"/>
      <c r="M317" s="197">
        <f>SUM(C317:L317)</f>
        <v>2249574</v>
      </c>
      <c r="N317" s="195"/>
    </row>
    <row r="318" spans="1:14" customFormat="1" ht="25.5" customHeight="1" x14ac:dyDescent="0.25">
      <c r="A318" s="62">
        <v>615</v>
      </c>
      <c r="B318" s="59" t="s">
        <v>438</v>
      </c>
      <c r="C318" s="196"/>
      <c r="D318" s="196"/>
      <c r="E318" s="196"/>
      <c r="F318" s="196"/>
      <c r="G318" s="196"/>
      <c r="H318" s="196"/>
      <c r="I318" s="196"/>
      <c r="J318" s="196"/>
      <c r="K318" s="196"/>
      <c r="L318" s="196"/>
      <c r="M318" s="197">
        <f t="shared" si="45"/>
        <v>0</v>
      </c>
      <c r="N318" s="195"/>
    </row>
    <row r="319" spans="1:14" customFormat="1" ht="25.5" customHeight="1" x14ac:dyDescent="0.25">
      <c r="A319" s="62">
        <v>616</v>
      </c>
      <c r="B319" s="59" t="s">
        <v>439</v>
      </c>
      <c r="C319" s="196"/>
      <c r="D319" s="196"/>
      <c r="E319" s="196"/>
      <c r="F319" s="196"/>
      <c r="G319" s="196"/>
      <c r="H319" s="196"/>
      <c r="I319" s="196"/>
      <c r="J319" s="196"/>
      <c r="K319" s="196"/>
      <c r="L319" s="196"/>
      <c r="M319" s="197">
        <f t="shared" si="45"/>
        <v>0</v>
      </c>
      <c r="N319" s="195"/>
    </row>
    <row r="320" spans="1:14" customFormat="1" ht="25.5" customHeight="1" x14ac:dyDescent="0.25">
      <c r="A320" s="62">
        <v>617</v>
      </c>
      <c r="B320" s="59" t="s">
        <v>440</v>
      </c>
      <c r="C320" s="196"/>
      <c r="D320" s="196"/>
      <c r="E320" s="196"/>
      <c r="F320" s="196"/>
      <c r="G320" s="196"/>
      <c r="H320" s="196"/>
      <c r="I320" s="196"/>
      <c r="J320" s="196"/>
      <c r="K320" s="196"/>
      <c r="L320" s="196"/>
      <c r="M320" s="197">
        <f t="shared" si="45"/>
        <v>0</v>
      </c>
      <c r="N320" s="195"/>
    </row>
    <row r="321" spans="1:14" customFormat="1" ht="36.75" customHeight="1" x14ac:dyDescent="0.25">
      <c r="A321" s="62">
        <v>619</v>
      </c>
      <c r="B321" s="59" t="s">
        <v>441</v>
      </c>
      <c r="C321" s="196"/>
      <c r="D321" s="196"/>
      <c r="E321" s="196"/>
      <c r="F321" s="196"/>
      <c r="G321" s="196"/>
      <c r="H321" s="196"/>
      <c r="I321" s="196"/>
      <c r="J321" s="196"/>
      <c r="K321" s="196"/>
      <c r="L321" s="196"/>
      <c r="M321" s="197">
        <f t="shared" si="45"/>
        <v>0</v>
      </c>
      <c r="N321" s="195"/>
    </row>
    <row r="322" spans="1:14" customFormat="1" ht="25.5" customHeight="1" x14ac:dyDescent="0.25">
      <c r="A322" s="56">
        <v>6200</v>
      </c>
      <c r="B322" s="57" t="s">
        <v>442</v>
      </c>
      <c r="C322" s="194">
        <f t="shared" ref="C322:N322" si="55">SUM(C323:C330)</f>
        <v>0</v>
      </c>
      <c r="D322" s="194">
        <f>SUM(D323:D330)</f>
        <v>0</v>
      </c>
      <c r="E322" s="194">
        <f t="shared" si="55"/>
        <v>0</v>
      </c>
      <c r="F322" s="194">
        <f t="shared" si="55"/>
        <v>0</v>
      </c>
      <c r="G322" s="194">
        <f t="shared" si="55"/>
        <v>0</v>
      </c>
      <c r="H322" s="194">
        <f t="shared" si="55"/>
        <v>0</v>
      </c>
      <c r="I322" s="194">
        <f t="shared" si="55"/>
        <v>0</v>
      </c>
      <c r="J322" s="194">
        <f t="shared" si="55"/>
        <v>0</v>
      </c>
      <c r="K322" s="194">
        <f t="shared" si="55"/>
        <v>0</v>
      </c>
      <c r="L322" s="194">
        <f t="shared" si="55"/>
        <v>0</v>
      </c>
      <c r="M322" s="194">
        <f t="shared" si="45"/>
        <v>0</v>
      </c>
      <c r="N322" s="200">
        <f t="shared" si="55"/>
        <v>0</v>
      </c>
    </row>
    <row r="323" spans="1:14" customFormat="1" ht="25.5" customHeight="1" x14ac:dyDescent="0.25">
      <c r="A323" s="62">
        <v>621</v>
      </c>
      <c r="B323" s="59" t="s">
        <v>434</v>
      </c>
      <c r="C323" s="196"/>
      <c r="D323" s="196"/>
      <c r="E323" s="196"/>
      <c r="F323" s="196"/>
      <c r="G323" s="196"/>
      <c r="H323" s="196"/>
      <c r="I323" s="196"/>
      <c r="J323" s="196"/>
      <c r="K323" s="196"/>
      <c r="L323" s="196"/>
      <c r="M323" s="197">
        <f t="shared" si="45"/>
        <v>0</v>
      </c>
      <c r="N323" s="195"/>
    </row>
    <row r="324" spans="1:14" customFormat="1" ht="25.5" customHeight="1" x14ac:dyDescent="0.25">
      <c r="A324" s="62">
        <v>622</v>
      </c>
      <c r="B324" s="59" t="s">
        <v>443</v>
      </c>
      <c r="C324" s="196"/>
      <c r="D324" s="196"/>
      <c r="E324" s="196"/>
      <c r="F324" s="196"/>
      <c r="G324" s="196"/>
      <c r="H324" s="196"/>
      <c r="I324" s="196"/>
      <c r="J324" s="196"/>
      <c r="K324" s="196"/>
      <c r="L324" s="196"/>
      <c r="M324" s="197">
        <f t="shared" si="45"/>
        <v>0</v>
      </c>
      <c r="N324" s="195"/>
    </row>
    <row r="325" spans="1:14" customFormat="1" ht="25.5" x14ac:dyDescent="0.25">
      <c r="A325" s="62">
        <v>623</v>
      </c>
      <c r="B325" s="59" t="s">
        <v>444</v>
      </c>
      <c r="C325" s="196"/>
      <c r="D325" s="196"/>
      <c r="E325" s="196"/>
      <c r="F325" s="196"/>
      <c r="G325" s="196"/>
      <c r="H325" s="196"/>
      <c r="I325" s="196"/>
      <c r="J325" s="196"/>
      <c r="K325" s="196"/>
      <c r="L325" s="196"/>
      <c r="M325" s="197">
        <f t="shared" si="45"/>
        <v>0</v>
      </c>
      <c r="N325" s="195"/>
    </row>
    <row r="326" spans="1:14" customFormat="1" ht="25.5" customHeight="1" x14ac:dyDescent="0.25">
      <c r="A326" s="62">
        <v>624</v>
      </c>
      <c r="B326" s="59" t="s">
        <v>437</v>
      </c>
      <c r="C326" s="196"/>
      <c r="D326" s="196"/>
      <c r="E326" s="196"/>
      <c r="F326" s="196"/>
      <c r="G326" s="196"/>
      <c r="H326" s="196"/>
      <c r="I326" s="196"/>
      <c r="J326" s="196"/>
      <c r="K326" s="196"/>
      <c r="L326" s="196"/>
      <c r="M326" s="197">
        <f t="shared" si="45"/>
        <v>0</v>
      </c>
      <c r="N326" s="195"/>
    </row>
    <row r="327" spans="1:14" customFormat="1" ht="25.5" customHeight="1" x14ac:dyDescent="0.25">
      <c r="A327" s="62">
        <v>625</v>
      </c>
      <c r="B327" s="59" t="s">
        <v>438</v>
      </c>
      <c r="C327" s="196"/>
      <c r="D327" s="196"/>
      <c r="E327" s="196"/>
      <c r="F327" s="196"/>
      <c r="G327" s="196"/>
      <c r="H327" s="196"/>
      <c r="I327" s="196"/>
      <c r="J327" s="196"/>
      <c r="K327" s="196"/>
      <c r="L327" s="196"/>
      <c r="M327" s="197">
        <f t="shared" si="45"/>
        <v>0</v>
      </c>
      <c r="N327" s="195"/>
    </row>
    <row r="328" spans="1:14" customFormat="1" ht="25.5" customHeight="1" x14ac:dyDescent="0.25">
      <c r="A328" s="62">
        <v>626</v>
      </c>
      <c r="B328" s="59" t="s">
        <v>439</v>
      </c>
      <c r="C328" s="196"/>
      <c r="D328" s="196"/>
      <c r="E328" s="196"/>
      <c r="F328" s="196"/>
      <c r="G328" s="196"/>
      <c r="H328" s="196"/>
      <c r="I328" s="196"/>
      <c r="J328" s="196"/>
      <c r="K328" s="196"/>
      <c r="L328" s="196"/>
      <c r="M328" s="197">
        <f t="shared" ref="M328:M391" si="56">SUM(C328:L328)</f>
        <v>0</v>
      </c>
      <c r="N328" s="195"/>
    </row>
    <row r="329" spans="1:14" customFormat="1" ht="25.5" customHeight="1" x14ac:dyDescent="0.25">
      <c r="A329" s="62">
        <v>627</v>
      </c>
      <c r="B329" s="59" t="s">
        <v>440</v>
      </c>
      <c r="C329" s="196"/>
      <c r="D329" s="196"/>
      <c r="E329" s="196"/>
      <c r="F329" s="196"/>
      <c r="G329" s="196"/>
      <c r="H329" s="196"/>
      <c r="I329" s="196"/>
      <c r="J329" s="196"/>
      <c r="K329" s="196"/>
      <c r="L329" s="196"/>
      <c r="M329" s="197">
        <f t="shared" si="56"/>
        <v>0</v>
      </c>
      <c r="N329" s="195"/>
    </row>
    <row r="330" spans="1:14" customFormat="1" ht="25.5" x14ac:dyDescent="0.25">
      <c r="A330" s="62">
        <v>629</v>
      </c>
      <c r="B330" s="59" t="s">
        <v>445</v>
      </c>
      <c r="C330" s="196"/>
      <c r="D330" s="196"/>
      <c r="E330" s="196"/>
      <c r="F330" s="196"/>
      <c r="G330" s="196"/>
      <c r="H330" s="196"/>
      <c r="I330" s="196"/>
      <c r="J330" s="196"/>
      <c r="K330" s="196"/>
      <c r="L330" s="196"/>
      <c r="M330" s="197">
        <f t="shared" si="56"/>
        <v>0</v>
      </c>
      <c r="N330" s="195"/>
    </row>
    <row r="331" spans="1:14" customFormat="1" ht="25.5" customHeight="1" x14ac:dyDescent="0.25">
      <c r="A331" s="56">
        <v>6300</v>
      </c>
      <c r="B331" s="57" t="s">
        <v>446</v>
      </c>
      <c r="C331" s="194">
        <f t="shared" ref="C331:N331" si="57">SUM(C332:C333)</f>
        <v>0</v>
      </c>
      <c r="D331" s="194">
        <f>SUM(D332:D333)</f>
        <v>0</v>
      </c>
      <c r="E331" s="194">
        <f t="shared" si="57"/>
        <v>0</v>
      </c>
      <c r="F331" s="194">
        <f t="shared" si="57"/>
        <v>0</v>
      </c>
      <c r="G331" s="194">
        <f t="shared" si="57"/>
        <v>0</v>
      </c>
      <c r="H331" s="194">
        <f t="shared" si="57"/>
        <v>0</v>
      </c>
      <c r="I331" s="194">
        <f t="shared" si="57"/>
        <v>0</v>
      </c>
      <c r="J331" s="194">
        <f t="shared" si="57"/>
        <v>0</v>
      </c>
      <c r="K331" s="194">
        <f t="shared" si="57"/>
        <v>0</v>
      </c>
      <c r="L331" s="194">
        <f t="shared" si="57"/>
        <v>0</v>
      </c>
      <c r="M331" s="194">
        <f t="shared" si="56"/>
        <v>0</v>
      </c>
      <c r="N331" s="200">
        <f t="shared" si="57"/>
        <v>0</v>
      </c>
    </row>
    <row r="332" spans="1:14" customFormat="1" ht="35.25" customHeight="1" x14ac:dyDescent="0.25">
      <c r="A332" s="62">
        <v>631</v>
      </c>
      <c r="B332" s="59" t="s">
        <v>447</v>
      </c>
      <c r="C332" s="196"/>
      <c r="D332" s="196"/>
      <c r="E332" s="196"/>
      <c r="F332" s="196"/>
      <c r="G332" s="196"/>
      <c r="H332" s="196"/>
      <c r="I332" s="196"/>
      <c r="J332" s="196"/>
      <c r="K332" s="196"/>
      <c r="L332" s="196"/>
      <c r="M332" s="197">
        <f t="shared" si="56"/>
        <v>0</v>
      </c>
      <c r="N332" s="195"/>
    </row>
    <row r="333" spans="1:14" customFormat="1" ht="33" customHeight="1" x14ac:dyDescent="0.25">
      <c r="A333" s="62">
        <v>632</v>
      </c>
      <c r="B333" s="59" t="s">
        <v>448</v>
      </c>
      <c r="C333" s="196"/>
      <c r="D333" s="196"/>
      <c r="E333" s="196"/>
      <c r="F333" s="196"/>
      <c r="G333" s="196"/>
      <c r="H333" s="196"/>
      <c r="I333" s="196"/>
      <c r="J333" s="196"/>
      <c r="K333" s="196"/>
      <c r="L333" s="196"/>
      <c r="M333" s="197">
        <f t="shared" si="56"/>
        <v>0</v>
      </c>
      <c r="N333" s="195"/>
    </row>
    <row r="334" spans="1:14" s="100" customFormat="1" ht="25.5" customHeight="1" x14ac:dyDescent="0.25">
      <c r="A334" s="96">
        <v>7000</v>
      </c>
      <c r="B334" s="97" t="s">
        <v>81</v>
      </c>
      <c r="C334" s="201">
        <f t="shared" ref="C334:N334" si="58">C335+C338+C348+C355+C365+C375+C378</f>
        <v>0</v>
      </c>
      <c r="D334" s="201">
        <f>D335+D338+D348+D355+D365+D375+D378</f>
        <v>0</v>
      </c>
      <c r="E334" s="201">
        <f t="shared" si="58"/>
        <v>0</v>
      </c>
      <c r="F334" s="201">
        <f t="shared" si="58"/>
        <v>0</v>
      </c>
      <c r="G334" s="201">
        <f t="shared" si="58"/>
        <v>0</v>
      </c>
      <c r="H334" s="201">
        <f t="shared" si="58"/>
        <v>0</v>
      </c>
      <c r="I334" s="201">
        <f t="shared" si="58"/>
        <v>0</v>
      </c>
      <c r="J334" s="201">
        <f t="shared" si="58"/>
        <v>0</v>
      </c>
      <c r="K334" s="201">
        <f>K335+K338+K348+K355+K365+K375+K378</f>
        <v>0</v>
      </c>
      <c r="L334" s="201">
        <f>L335+L338+L348+L355+L365+L375+L378</f>
        <v>0</v>
      </c>
      <c r="M334" s="201">
        <f t="shared" si="56"/>
        <v>0</v>
      </c>
      <c r="N334" s="203">
        <f t="shared" si="58"/>
        <v>0</v>
      </c>
    </row>
    <row r="335" spans="1:14" customFormat="1" ht="30" x14ac:dyDescent="0.25">
      <c r="A335" s="65">
        <v>7100</v>
      </c>
      <c r="B335" s="57" t="s">
        <v>449</v>
      </c>
      <c r="C335" s="194">
        <f>SUM(C336:C337)</f>
        <v>0</v>
      </c>
      <c r="D335" s="194">
        <f>SUM(D336:D337)</f>
        <v>0</v>
      </c>
      <c r="E335" s="194">
        <f t="shared" ref="E335:N335" si="59">SUM(E336:E337)</f>
        <v>0</v>
      </c>
      <c r="F335" s="194">
        <f t="shared" si="59"/>
        <v>0</v>
      </c>
      <c r="G335" s="194">
        <f t="shared" si="59"/>
        <v>0</v>
      </c>
      <c r="H335" s="194">
        <f t="shared" si="59"/>
        <v>0</v>
      </c>
      <c r="I335" s="194">
        <f t="shared" si="59"/>
        <v>0</v>
      </c>
      <c r="J335" s="194">
        <f t="shared" si="59"/>
        <v>0</v>
      </c>
      <c r="K335" s="194">
        <f t="shared" si="59"/>
        <v>0</v>
      </c>
      <c r="L335" s="194">
        <f t="shared" si="59"/>
        <v>0</v>
      </c>
      <c r="M335" s="194">
        <f t="shared" si="56"/>
        <v>0</v>
      </c>
      <c r="N335" s="200">
        <f t="shared" si="59"/>
        <v>0</v>
      </c>
    </row>
    <row r="336" spans="1:14" customFormat="1" ht="43.5" customHeight="1" x14ac:dyDescent="0.25">
      <c r="A336" s="62">
        <v>711</v>
      </c>
      <c r="B336" s="59" t="s">
        <v>450</v>
      </c>
      <c r="C336" s="196"/>
      <c r="D336" s="196"/>
      <c r="E336" s="196"/>
      <c r="F336" s="196"/>
      <c r="G336" s="196"/>
      <c r="H336" s="196"/>
      <c r="I336" s="196"/>
      <c r="J336" s="196"/>
      <c r="K336" s="196"/>
      <c r="L336" s="196"/>
      <c r="M336" s="197">
        <f t="shared" si="56"/>
        <v>0</v>
      </c>
      <c r="N336" s="195"/>
    </row>
    <row r="337" spans="1:14" customFormat="1" ht="35.25" customHeight="1" x14ac:dyDescent="0.25">
      <c r="A337" s="62">
        <v>712</v>
      </c>
      <c r="B337" s="59" t="s">
        <v>451</v>
      </c>
      <c r="C337" s="196"/>
      <c r="D337" s="196"/>
      <c r="E337" s="196"/>
      <c r="F337" s="196"/>
      <c r="G337" s="196"/>
      <c r="H337" s="196"/>
      <c r="I337" s="196"/>
      <c r="J337" s="196"/>
      <c r="K337" s="196"/>
      <c r="L337" s="196"/>
      <c r="M337" s="197">
        <f t="shared" si="56"/>
        <v>0</v>
      </c>
      <c r="N337" s="195"/>
    </row>
    <row r="338" spans="1:14" customFormat="1" ht="25.5" customHeight="1" x14ac:dyDescent="0.25">
      <c r="A338" s="56">
        <v>7200</v>
      </c>
      <c r="B338" s="57" t="s">
        <v>452</v>
      </c>
      <c r="C338" s="194">
        <f t="shared" ref="C338:N338" si="60">SUM(C339:C347)</f>
        <v>0</v>
      </c>
      <c r="D338" s="194">
        <f>SUM(D339:D347)</f>
        <v>0</v>
      </c>
      <c r="E338" s="194">
        <f t="shared" si="60"/>
        <v>0</v>
      </c>
      <c r="F338" s="194">
        <f t="shared" si="60"/>
        <v>0</v>
      </c>
      <c r="G338" s="194">
        <f t="shared" si="60"/>
        <v>0</v>
      </c>
      <c r="H338" s="194">
        <f t="shared" si="60"/>
        <v>0</v>
      </c>
      <c r="I338" s="194">
        <f t="shared" si="60"/>
        <v>0</v>
      </c>
      <c r="J338" s="194">
        <f t="shared" si="60"/>
        <v>0</v>
      </c>
      <c r="K338" s="194">
        <f t="shared" si="60"/>
        <v>0</v>
      </c>
      <c r="L338" s="194">
        <f t="shared" si="60"/>
        <v>0</v>
      </c>
      <c r="M338" s="194">
        <f t="shared" si="56"/>
        <v>0</v>
      </c>
      <c r="N338" s="200">
        <f t="shared" si="60"/>
        <v>0</v>
      </c>
    </row>
    <row r="339" spans="1:14" customFormat="1" ht="42" customHeight="1" x14ac:dyDescent="0.25">
      <c r="A339" s="62">
        <v>721</v>
      </c>
      <c r="B339" s="59" t="s">
        <v>453</v>
      </c>
      <c r="C339" s="196"/>
      <c r="D339" s="196"/>
      <c r="E339" s="196"/>
      <c r="F339" s="196"/>
      <c r="G339" s="196"/>
      <c r="H339" s="196"/>
      <c r="I339" s="196"/>
      <c r="J339" s="196"/>
      <c r="K339" s="196"/>
      <c r="L339" s="196"/>
      <c r="M339" s="197">
        <f t="shared" si="56"/>
        <v>0</v>
      </c>
      <c r="N339" s="195"/>
    </row>
    <row r="340" spans="1:14" customFormat="1" ht="41.25" customHeight="1" x14ac:dyDescent="0.25">
      <c r="A340" s="62">
        <v>722</v>
      </c>
      <c r="B340" s="59" t="s">
        <v>454</v>
      </c>
      <c r="C340" s="196"/>
      <c r="D340" s="196"/>
      <c r="E340" s="196"/>
      <c r="F340" s="196"/>
      <c r="G340" s="196"/>
      <c r="H340" s="196"/>
      <c r="I340" s="196"/>
      <c r="J340" s="196"/>
      <c r="K340" s="196"/>
      <c r="L340" s="196"/>
      <c r="M340" s="197">
        <f t="shared" si="56"/>
        <v>0</v>
      </c>
      <c r="N340" s="195"/>
    </row>
    <row r="341" spans="1:14" customFormat="1" ht="42" customHeight="1" x14ac:dyDescent="0.25">
      <c r="A341" s="62">
        <v>723</v>
      </c>
      <c r="B341" s="59" t="s">
        <v>455</v>
      </c>
      <c r="C341" s="196"/>
      <c r="D341" s="196"/>
      <c r="E341" s="196"/>
      <c r="F341" s="196"/>
      <c r="G341" s="196"/>
      <c r="H341" s="196"/>
      <c r="I341" s="196"/>
      <c r="J341" s="196"/>
      <c r="K341" s="196"/>
      <c r="L341" s="196"/>
      <c r="M341" s="197">
        <f t="shared" si="56"/>
        <v>0</v>
      </c>
      <c r="N341" s="195"/>
    </row>
    <row r="342" spans="1:14" customFormat="1" ht="30.75" customHeight="1" x14ac:dyDescent="0.25">
      <c r="A342" s="62">
        <v>724</v>
      </c>
      <c r="B342" s="59" t="s">
        <v>456</v>
      </c>
      <c r="C342" s="196"/>
      <c r="D342" s="196"/>
      <c r="E342" s="196"/>
      <c r="F342" s="196"/>
      <c r="G342" s="196"/>
      <c r="H342" s="196"/>
      <c r="I342" s="196"/>
      <c r="J342" s="196"/>
      <c r="K342" s="196"/>
      <c r="L342" s="196"/>
      <c r="M342" s="197">
        <f t="shared" si="56"/>
        <v>0</v>
      </c>
      <c r="N342" s="195"/>
    </row>
    <row r="343" spans="1:14" customFormat="1" ht="31.5" customHeight="1" x14ac:dyDescent="0.25">
      <c r="A343" s="62">
        <v>725</v>
      </c>
      <c r="B343" s="59" t="s">
        <v>457</v>
      </c>
      <c r="C343" s="196"/>
      <c r="D343" s="196"/>
      <c r="E343" s="196"/>
      <c r="F343" s="196"/>
      <c r="G343" s="196"/>
      <c r="H343" s="196"/>
      <c r="I343" s="196"/>
      <c r="J343" s="196"/>
      <c r="K343" s="196"/>
      <c r="L343" s="196"/>
      <c r="M343" s="197">
        <f t="shared" si="56"/>
        <v>0</v>
      </c>
      <c r="N343" s="195"/>
    </row>
    <row r="344" spans="1:14" customFormat="1" ht="25.5" x14ac:dyDescent="0.25">
      <c r="A344" s="62">
        <v>726</v>
      </c>
      <c r="B344" s="59" t="s">
        <v>458</v>
      </c>
      <c r="C344" s="196"/>
      <c r="D344" s="196"/>
      <c r="E344" s="196"/>
      <c r="F344" s="196"/>
      <c r="G344" s="196"/>
      <c r="H344" s="196"/>
      <c r="I344" s="196"/>
      <c r="J344" s="196"/>
      <c r="K344" s="196"/>
      <c r="L344" s="196"/>
      <c r="M344" s="197">
        <f t="shared" si="56"/>
        <v>0</v>
      </c>
      <c r="N344" s="195"/>
    </row>
    <row r="345" spans="1:14" customFormat="1" ht="31.5" customHeight="1" x14ac:dyDescent="0.25">
      <c r="A345" s="62">
        <v>727</v>
      </c>
      <c r="B345" s="59" t="s">
        <v>459</v>
      </c>
      <c r="C345" s="196"/>
      <c r="D345" s="196"/>
      <c r="E345" s="196"/>
      <c r="F345" s="196"/>
      <c r="G345" s="196"/>
      <c r="H345" s="196"/>
      <c r="I345" s="196"/>
      <c r="J345" s="196"/>
      <c r="K345" s="196"/>
      <c r="L345" s="196"/>
      <c r="M345" s="197">
        <f t="shared" si="56"/>
        <v>0</v>
      </c>
      <c r="N345" s="195"/>
    </row>
    <row r="346" spans="1:14" customFormat="1" ht="29.25" customHeight="1" x14ac:dyDescent="0.25">
      <c r="A346" s="62">
        <v>728</v>
      </c>
      <c r="B346" s="59" t="s">
        <v>460</v>
      </c>
      <c r="C346" s="196"/>
      <c r="D346" s="196"/>
      <c r="E346" s="196"/>
      <c r="F346" s="196"/>
      <c r="G346" s="196"/>
      <c r="H346" s="196"/>
      <c r="I346" s="196"/>
      <c r="J346" s="196"/>
      <c r="K346" s="196"/>
      <c r="L346" s="196"/>
      <c r="M346" s="197">
        <f t="shared" si="56"/>
        <v>0</v>
      </c>
      <c r="N346" s="195"/>
    </row>
    <row r="347" spans="1:14" customFormat="1" ht="25.5" x14ac:dyDescent="0.25">
      <c r="A347" s="62">
        <v>729</v>
      </c>
      <c r="B347" s="59" t="s">
        <v>461</v>
      </c>
      <c r="C347" s="196"/>
      <c r="D347" s="196"/>
      <c r="E347" s="196"/>
      <c r="F347" s="196"/>
      <c r="G347" s="196"/>
      <c r="H347" s="196"/>
      <c r="I347" s="196"/>
      <c r="J347" s="196"/>
      <c r="K347" s="196"/>
      <c r="L347" s="196"/>
      <c r="M347" s="197">
        <f t="shared" si="56"/>
        <v>0</v>
      </c>
      <c r="N347" s="195"/>
    </row>
    <row r="348" spans="1:14" customFormat="1" ht="25.5" customHeight="1" x14ac:dyDescent="0.25">
      <c r="A348" s="56">
        <v>7300</v>
      </c>
      <c r="B348" s="57" t="s">
        <v>462</v>
      </c>
      <c r="C348" s="194">
        <f t="shared" ref="C348:N348" si="61">SUM(C349:C354)</f>
        <v>0</v>
      </c>
      <c r="D348" s="194">
        <f>SUM(D349:D354)</f>
        <v>0</v>
      </c>
      <c r="E348" s="194">
        <f t="shared" si="61"/>
        <v>0</v>
      </c>
      <c r="F348" s="194">
        <f t="shared" si="61"/>
        <v>0</v>
      </c>
      <c r="G348" s="194">
        <f t="shared" si="61"/>
        <v>0</v>
      </c>
      <c r="H348" s="194">
        <f t="shared" si="61"/>
        <v>0</v>
      </c>
      <c r="I348" s="194">
        <f t="shared" si="61"/>
        <v>0</v>
      </c>
      <c r="J348" s="194">
        <f t="shared" si="61"/>
        <v>0</v>
      </c>
      <c r="K348" s="194">
        <f t="shared" si="61"/>
        <v>0</v>
      </c>
      <c r="L348" s="194">
        <f t="shared" si="61"/>
        <v>0</v>
      </c>
      <c r="M348" s="194">
        <f t="shared" si="56"/>
        <v>0</v>
      </c>
      <c r="N348" s="200">
        <f t="shared" si="61"/>
        <v>0</v>
      </c>
    </row>
    <row r="349" spans="1:14" customFormat="1" ht="25.5" customHeight="1" x14ac:dyDescent="0.25">
      <c r="A349" s="62">
        <v>731</v>
      </c>
      <c r="B349" s="61" t="s">
        <v>463</v>
      </c>
      <c r="C349" s="196"/>
      <c r="D349" s="196"/>
      <c r="E349" s="196"/>
      <c r="F349" s="196"/>
      <c r="G349" s="196"/>
      <c r="H349" s="196"/>
      <c r="I349" s="196"/>
      <c r="J349" s="196"/>
      <c r="K349" s="196"/>
      <c r="L349" s="196"/>
      <c r="M349" s="197">
        <f t="shared" si="56"/>
        <v>0</v>
      </c>
      <c r="N349" s="195"/>
    </row>
    <row r="350" spans="1:14" customFormat="1" ht="30" x14ac:dyDescent="0.25">
      <c r="A350" s="62">
        <v>732</v>
      </c>
      <c r="B350" s="61" t="s">
        <v>464</v>
      </c>
      <c r="C350" s="196"/>
      <c r="D350" s="196"/>
      <c r="E350" s="196"/>
      <c r="F350" s="196"/>
      <c r="G350" s="196"/>
      <c r="H350" s="196"/>
      <c r="I350" s="196"/>
      <c r="J350" s="196"/>
      <c r="K350" s="196"/>
      <c r="L350" s="196"/>
      <c r="M350" s="197">
        <f t="shared" si="56"/>
        <v>0</v>
      </c>
      <c r="N350" s="195"/>
    </row>
    <row r="351" spans="1:14" customFormat="1" ht="30" x14ac:dyDescent="0.25">
      <c r="A351" s="62">
        <v>733</v>
      </c>
      <c r="B351" s="61" t="s">
        <v>465</v>
      </c>
      <c r="C351" s="196"/>
      <c r="D351" s="196"/>
      <c r="E351" s="196"/>
      <c r="F351" s="196"/>
      <c r="G351" s="196"/>
      <c r="H351" s="196"/>
      <c r="I351" s="196"/>
      <c r="J351" s="196"/>
      <c r="K351" s="196"/>
      <c r="L351" s="196"/>
      <c r="M351" s="197">
        <f t="shared" si="56"/>
        <v>0</v>
      </c>
      <c r="N351" s="195"/>
    </row>
    <row r="352" spans="1:14" customFormat="1" ht="30" x14ac:dyDescent="0.25">
      <c r="A352" s="62">
        <v>734</v>
      </c>
      <c r="B352" s="61" t="s">
        <v>466</v>
      </c>
      <c r="C352" s="196"/>
      <c r="D352" s="196"/>
      <c r="E352" s="196"/>
      <c r="F352" s="196"/>
      <c r="G352" s="196"/>
      <c r="H352" s="196"/>
      <c r="I352" s="196"/>
      <c r="J352" s="196"/>
      <c r="K352" s="196"/>
      <c r="L352" s="196"/>
      <c r="M352" s="197">
        <f t="shared" si="56"/>
        <v>0</v>
      </c>
      <c r="N352" s="195"/>
    </row>
    <row r="353" spans="1:14" customFormat="1" ht="30" x14ac:dyDescent="0.25">
      <c r="A353" s="62">
        <v>735</v>
      </c>
      <c r="B353" s="61" t="s">
        <v>467</v>
      </c>
      <c r="C353" s="196"/>
      <c r="D353" s="196"/>
      <c r="E353" s="196"/>
      <c r="F353" s="196"/>
      <c r="G353" s="196"/>
      <c r="H353" s="196"/>
      <c r="I353" s="196"/>
      <c r="J353" s="196"/>
      <c r="K353" s="196"/>
      <c r="L353" s="196"/>
      <c r="M353" s="197">
        <f t="shared" si="56"/>
        <v>0</v>
      </c>
      <c r="N353" s="195"/>
    </row>
    <row r="354" spans="1:14" customFormat="1" ht="25.5" customHeight="1" x14ac:dyDescent="0.25">
      <c r="A354" s="62">
        <v>739</v>
      </c>
      <c r="B354" s="61" t="s">
        <v>468</v>
      </c>
      <c r="C354" s="196"/>
      <c r="D354" s="196"/>
      <c r="E354" s="196"/>
      <c r="F354" s="196"/>
      <c r="G354" s="196"/>
      <c r="H354" s="196"/>
      <c r="I354" s="196"/>
      <c r="J354" s="196"/>
      <c r="K354" s="196"/>
      <c r="L354" s="196"/>
      <c r="M354" s="197">
        <f t="shared" si="56"/>
        <v>0</v>
      </c>
      <c r="N354" s="195"/>
    </row>
    <row r="355" spans="1:14" customFormat="1" ht="25.5" customHeight="1" x14ac:dyDescent="0.25">
      <c r="A355" s="56">
        <v>7400</v>
      </c>
      <c r="B355" s="57" t="s">
        <v>469</v>
      </c>
      <c r="C355" s="194">
        <f t="shared" ref="C355:N355" si="62">SUM(C356:C364)</f>
        <v>0</v>
      </c>
      <c r="D355" s="194">
        <f>SUM(D356:D364)</f>
        <v>0</v>
      </c>
      <c r="E355" s="194">
        <f t="shared" si="62"/>
        <v>0</v>
      </c>
      <c r="F355" s="194">
        <f t="shared" si="62"/>
        <v>0</v>
      </c>
      <c r="G355" s="194">
        <f t="shared" si="62"/>
        <v>0</v>
      </c>
      <c r="H355" s="194">
        <f t="shared" si="62"/>
        <v>0</v>
      </c>
      <c r="I355" s="194">
        <f t="shared" si="62"/>
        <v>0</v>
      </c>
      <c r="J355" s="194">
        <f t="shared" si="62"/>
        <v>0</v>
      </c>
      <c r="K355" s="194">
        <f t="shared" si="62"/>
        <v>0</v>
      </c>
      <c r="L355" s="194">
        <f t="shared" si="62"/>
        <v>0</v>
      </c>
      <c r="M355" s="194">
        <f t="shared" si="56"/>
        <v>0</v>
      </c>
      <c r="N355" s="200">
        <f t="shared" si="62"/>
        <v>0</v>
      </c>
    </row>
    <row r="356" spans="1:14" customFormat="1" ht="25.5" x14ac:dyDescent="0.25">
      <c r="A356" s="62">
        <v>741</v>
      </c>
      <c r="B356" s="59" t="s">
        <v>470</v>
      </c>
      <c r="C356" s="207"/>
      <c r="D356" s="207"/>
      <c r="E356" s="207"/>
      <c r="F356" s="207"/>
      <c r="G356" s="207"/>
      <c r="H356" s="207"/>
      <c r="I356" s="207"/>
      <c r="J356" s="207"/>
      <c r="K356" s="207"/>
      <c r="L356" s="207"/>
      <c r="M356" s="197">
        <f t="shared" si="56"/>
        <v>0</v>
      </c>
      <c r="N356" s="195"/>
    </row>
    <row r="357" spans="1:14" customFormat="1" ht="25.5" x14ac:dyDescent="0.25">
      <c r="A357" s="62">
        <v>742</v>
      </c>
      <c r="B357" s="59" t="s">
        <v>471</v>
      </c>
      <c r="C357" s="207"/>
      <c r="D357" s="207"/>
      <c r="E357" s="207"/>
      <c r="F357" s="207"/>
      <c r="G357" s="207"/>
      <c r="H357" s="207"/>
      <c r="I357" s="207"/>
      <c r="J357" s="207"/>
      <c r="K357" s="207"/>
      <c r="L357" s="207"/>
      <c r="M357" s="197">
        <f t="shared" si="56"/>
        <v>0</v>
      </c>
      <c r="N357" s="195"/>
    </row>
    <row r="358" spans="1:14" customFormat="1" ht="25.5" x14ac:dyDescent="0.25">
      <c r="A358" s="62">
        <v>743</v>
      </c>
      <c r="B358" s="59" t="s">
        <v>472</v>
      </c>
      <c r="C358" s="207"/>
      <c r="D358" s="207"/>
      <c r="E358" s="207"/>
      <c r="F358" s="207"/>
      <c r="G358" s="207"/>
      <c r="H358" s="207"/>
      <c r="I358" s="207"/>
      <c r="J358" s="207"/>
      <c r="K358" s="207"/>
      <c r="L358" s="207"/>
      <c r="M358" s="197">
        <f t="shared" si="56"/>
        <v>0</v>
      </c>
      <c r="N358" s="195"/>
    </row>
    <row r="359" spans="1:14" customFormat="1" ht="25.5" x14ac:dyDescent="0.25">
      <c r="A359" s="62">
        <v>744</v>
      </c>
      <c r="B359" s="59" t="s">
        <v>473</v>
      </c>
      <c r="C359" s="207"/>
      <c r="D359" s="207"/>
      <c r="E359" s="207"/>
      <c r="F359" s="207"/>
      <c r="G359" s="207"/>
      <c r="H359" s="207"/>
      <c r="I359" s="207"/>
      <c r="J359" s="207"/>
      <c r="K359" s="207"/>
      <c r="L359" s="207"/>
      <c r="M359" s="197">
        <f t="shared" si="56"/>
        <v>0</v>
      </c>
      <c r="N359" s="195"/>
    </row>
    <row r="360" spans="1:14" customFormat="1" ht="25.5" x14ac:dyDescent="0.25">
      <c r="A360" s="62">
        <v>745</v>
      </c>
      <c r="B360" s="59" t="s">
        <v>474</v>
      </c>
      <c r="C360" s="207"/>
      <c r="D360" s="207"/>
      <c r="E360" s="207"/>
      <c r="F360" s="207"/>
      <c r="G360" s="207"/>
      <c r="H360" s="207"/>
      <c r="I360" s="207"/>
      <c r="J360" s="207"/>
      <c r="K360" s="207"/>
      <c r="L360" s="207"/>
      <c r="M360" s="197">
        <f t="shared" si="56"/>
        <v>0</v>
      </c>
      <c r="N360" s="195"/>
    </row>
    <row r="361" spans="1:14" customFormat="1" ht="25.5" x14ac:dyDescent="0.25">
      <c r="A361" s="62">
        <v>746</v>
      </c>
      <c r="B361" s="59" t="s">
        <v>475</v>
      </c>
      <c r="C361" s="207"/>
      <c r="D361" s="207"/>
      <c r="E361" s="207"/>
      <c r="F361" s="207"/>
      <c r="G361" s="207"/>
      <c r="H361" s="207"/>
      <c r="I361" s="207"/>
      <c r="J361" s="207"/>
      <c r="K361" s="207"/>
      <c r="L361" s="207"/>
      <c r="M361" s="197">
        <f t="shared" si="56"/>
        <v>0</v>
      </c>
      <c r="N361" s="195"/>
    </row>
    <row r="362" spans="1:14" customFormat="1" ht="25.5" x14ac:dyDescent="0.25">
      <c r="A362" s="62">
        <v>747</v>
      </c>
      <c r="B362" s="59" t="s">
        <v>476</v>
      </c>
      <c r="C362" s="207"/>
      <c r="D362" s="207"/>
      <c r="E362" s="207"/>
      <c r="F362" s="207"/>
      <c r="G362" s="207"/>
      <c r="H362" s="207"/>
      <c r="I362" s="207"/>
      <c r="J362" s="207"/>
      <c r="K362" s="207"/>
      <c r="L362" s="207"/>
      <c r="M362" s="197">
        <f t="shared" si="56"/>
        <v>0</v>
      </c>
      <c r="N362" s="195"/>
    </row>
    <row r="363" spans="1:14" customFormat="1" ht="25.5" x14ac:dyDescent="0.25">
      <c r="A363" s="62">
        <v>748</v>
      </c>
      <c r="B363" s="59" t="s">
        <v>477</v>
      </c>
      <c r="C363" s="207"/>
      <c r="D363" s="207"/>
      <c r="E363" s="207"/>
      <c r="F363" s="207"/>
      <c r="G363" s="207"/>
      <c r="H363" s="207"/>
      <c r="I363" s="207"/>
      <c r="J363" s="207"/>
      <c r="K363" s="207"/>
      <c r="L363" s="207"/>
      <c r="M363" s="197">
        <f t="shared" si="56"/>
        <v>0</v>
      </c>
      <c r="N363" s="195"/>
    </row>
    <row r="364" spans="1:14" customFormat="1" ht="25.5" x14ac:dyDescent="0.25">
      <c r="A364" s="62">
        <v>749</v>
      </c>
      <c r="B364" s="59" t="s">
        <v>478</v>
      </c>
      <c r="C364" s="207"/>
      <c r="D364" s="207"/>
      <c r="E364" s="207"/>
      <c r="F364" s="207"/>
      <c r="G364" s="207"/>
      <c r="H364" s="207"/>
      <c r="I364" s="207"/>
      <c r="J364" s="207"/>
      <c r="K364" s="207"/>
      <c r="L364" s="207"/>
      <c r="M364" s="197">
        <f t="shared" si="56"/>
        <v>0</v>
      </c>
      <c r="N364" s="195"/>
    </row>
    <row r="365" spans="1:14" customFormat="1" ht="30" x14ac:dyDescent="0.25">
      <c r="A365" s="56">
        <v>7500</v>
      </c>
      <c r="B365" s="57" t="s">
        <v>479</v>
      </c>
      <c r="C365" s="194">
        <f t="shared" ref="C365:N365" si="63">SUM(C366:C374)</f>
        <v>0</v>
      </c>
      <c r="D365" s="194">
        <f>SUM(D366:D374)</f>
        <v>0</v>
      </c>
      <c r="E365" s="194">
        <f t="shared" si="63"/>
        <v>0</v>
      </c>
      <c r="F365" s="194">
        <f t="shared" si="63"/>
        <v>0</v>
      </c>
      <c r="G365" s="194">
        <f t="shared" si="63"/>
        <v>0</v>
      </c>
      <c r="H365" s="194">
        <f t="shared" si="63"/>
        <v>0</v>
      </c>
      <c r="I365" s="194">
        <f t="shared" si="63"/>
        <v>0</v>
      </c>
      <c r="J365" s="194">
        <f t="shared" si="63"/>
        <v>0</v>
      </c>
      <c r="K365" s="194">
        <f t="shared" si="63"/>
        <v>0</v>
      </c>
      <c r="L365" s="194">
        <f t="shared" si="63"/>
        <v>0</v>
      </c>
      <c r="M365" s="194">
        <f t="shared" si="56"/>
        <v>0</v>
      </c>
      <c r="N365" s="200">
        <f t="shared" si="63"/>
        <v>0</v>
      </c>
    </row>
    <row r="366" spans="1:14" customFormat="1" ht="25.5" customHeight="1" x14ac:dyDescent="0.25">
      <c r="A366" s="62">
        <v>751</v>
      </c>
      <c r="B366" s="59" t="s">
        <v>480</v>
      </c>
      <c r="C366" s="207"/>
      <c r="D366" s="207"/>
      <c r="E366" s="207"/>
      <c r="F366" s="207"/>
      <c r="G366" s="207"/>
      <c r="H366" s="207"/>
      <c r="I366" s="207"/>
      <c r="J366" s="207"/>
      <c r="K366" s="207"/>
      <c r="L366" s="207"/>
      <c r="M366" s="197">
        <f t="shared" si="56"/>
        <v>0</v>
      </c>
      <c r="N366" s="195"/>
    </row>
    <row r="367" spans="1:14" customFormat="1" ht="25.5" customHeight="1" x14ac:dyDescent="0.25">
      <c r="A367" s="62">
        <v>752</v>
      </c>
      <c r="B367" s="59" t="s">
        <v>481</v>
      </c>
      <c r="C367" s="207"/>
      <c r="D367" s="207"/>
      <c r="E367" s="207"/>
      <c r="F367" s="207"/>
      <c r="G367" s="207"/>
      <c r="H367" s="207"/>
      <c r="I367" s="207"/>
      <c r="J367" s="207"/>
      <c r="K367" s="207"/>
      <c r="L367" s="207"/>
      <c r="M367" s="197">
        <f t="shared" si="56"/>
        <v>0</v>
      </c>
      <c r="N367" s="195"/>
    </row>
    <row r="368" spans="1:14" customFormat="1" ht="25.5" customHeight="1" x14ac:dyDescent="0.25">
      <c r="A368" s="62">
        <v>753</v>
      </c>
      <c r="B368" s="59" t="s">
        <v>482</v>
      </c>
      <c r="C368" s="207"/>
      <c r="D368" s="207"/>
      <c r="E368" s="207"/>
      <c r="F368" s="207"/>
      <c r="G368" s="207"/>
      <c r="H368" s="207"/>
      <c r="I368" s="207"/>
      <c r="J368" s="207"/>
      <c r="K368" s="207"/>
      <c r="L368" s="207"/>
      <c r="M368" s="197">
        <f t="shared" si="56"/>
        <v>0</v>
      </c>
      <c r="N368" s="195"/>
    </row>
    <row r="369" spans="1:14" customFormat="1" ht="25.5" x14ac:dyDescent="0.25">
      <c r="A369" s="62">
        <v>754</v>
      </c>
      <c r="B369" s="59" t="s">
        <v>483</v>
      </c>
      <c r="C369" s="207"/>
      <c r="D369" s="207"/>
      <c r="E369" s="207"/>
      <c r="F369" s="207"/>
      <c r="G369" s="207"/>
      <c r="H369" s="207"/>
      <c r="I369" s="207"/>
      <c r="J369" s="207"/>
      <c r="K369" s="207"/>
      <c r="L369" s="207"/>
      <c r="M369" s="197">
        <f t="shared" si="56"/>
        <v>0</v>
      </c>
      <c r="N369" s="195"/>
    </row>
    <row r="370" spans="1:14" customFormat="1" ht="24" customHeight="1" x14ac:dyDescent="0.25">
      <c r="A370" s="62">
        <v>755</v>
      </c>
      <c r="B370" s="59" t="s">
        <v>484</v>
      </c>
      <c r="C370" s="207"/>
      <c r="D370" s="207"/>
      <c r="E370" s="207"/>
      <c r="F370" s="207"/>
      <c r="G370" s="207"/>
      <c r="H370" s="207"/>
      <c r="I370" s="207"/>
      <c r="J370" s="207"/>
      <c r="K370" s="207"/>
      <c r="L370" s="207"/>
      <c r="M370" s="197">
        <f t="shared" si="56"/>
        <v>0</v>
      </c>
      <c r="N370" s="195"/>
    </row>
    <row r="371" spans="1:14" customFormat="1" ht="25.5" customHeight="1" x14ac:dyDescent="0.25">
      <c r="A371" s="62">
        <v>756</v>
      </c>
      <c r="B371" s="59" t="s">
        <v>485</v>
      </c>
      <c r="C371" s="207"/>
      <c r="D371" s="207"/>
      <c r="E371" s="207"/>
      <c r="F371" s="207"/>
      <c r="G371" s="207"/>
      <c r="H371" s="207"/>
      <c r="I371" s="207"/>
      <c r="J371" s="207"/>
      <c r="K371" s="207"/>
      <c r="L371" s="207"/>
      <c r="M371" s="197">
        <f t="shared" si="56"/>
        <v>0</v>
      </c>
      <c r="N371" s="195"/>
    </row>
    <row r="372" spans="1:14" customFormat="1" ht="25.5" customHeight="1" x14ac:dyDescent="0.25">
      <c r="A372" s="62">
        <v>757</v>
      </c>
      <c r="B372" s="59" t="s">
        <v>486</v>
      </c>
      <c r="C372" s="207"/>
      <c r="D372" s="207"/>
      <c r="E372" s="207"/>
      <c r="F372" s="207"/>
      <c r="G372" s="207"/>
      <c r="H372" s="207"/>
      <c r="I372" s="207"/>
      <c r="J372" s="207"/>
      <c r="K372" s="207"/>
      <c r="L372" s="207"/>
      <c r="M372" s="197">
        <f t="shared" si="56"/>
        <v>0</v>
      </c>
      <c r="N372" s="195"/>
    </row>
    <row r="373" spans="1:14" customFormat="1" ht="25.5" customHeight="1" x14ac:dyDescent="0.25">
      <c r="A373" s="62">
        <v>758</v>
      </c>
      <c r="B373" s="59" t="s">
        <v>487</v>
      </c>
      <c r="C373" s="207"/>
      <c r="D373" s="207"/>
      <c r="E373" s="207"/>
      <c r="F373" s="207"/>
      <c r="G373" s="207"/>
      <c r="H373" s="207"/>
      <c r="I373" s="207"/>
      <c r="J373" s="207"/>
      <c r="K373" s="207"/>
      <c r="L373" s="207"/>
      <c r="M373" s="197">
        <f t="shared" si="56"/>
        <v>0</v>
      </c>
      <c r="N373" s="195"/>
    </row>
    <row r="374" spans="1:14" customFormat="1" ht="25.5" customHeight="1" x14ac:dyDescent="0.25">
      <c r="A374" s="62">
        <v>759</v>
      </c>
      <c r="B374" s="59" t="s">
        <v>488</v>
      </c>
      <c r="C374" s="207"/>
      <c r="D374" s="207"/>
      <c r="E374" s="207"/>
      <c r="F374" s="207"/>
      <c r="G374" s="207"/>
      <c r="H374" s="207"/>
      <c r="I374" s="207"/>
      <c r="J374" s="207"/>
      <c r="K374" s="207"/>
      <c r="L374" s="207"/>
      <c r="M374" s="197">
        <f t="shared" si="56"/>
        <v>0</v>
      </c>
      <c r="N374" s="195"/>
    </row>
    <row r="375" spans="1:14" customFormat="1" ht="25.5" customHeight="1" x14ac:dyDescent="0.25">
      <c r="A375" s="56">
        <v>7600</v>
      </c>
      <c r="B375" s="57" t="s">
        <v>489</v>
      </c>
      <c r="C375" s="194">
        <f t="shared" ref="C375:N375" si="64">SUM(C376:C377)</f>
        <v>0</v>
      </c>
      <c r="D375" s="194">
        <f>SUM(D376:D377)</f>
        <v>0</v>
      </c>
      <c r="E375" s="194">
        <f t="shared" si="64"/>
        <v>0</v>
      </c>
      <c r="F375" s="194">
        <f t="shared" si="64"/>
        <v>0</v>
      </c>
      <c r="G375" s="194">
        <f t="shared" si="64"/>
        <v>0</v>
      </c>
      <c r="H375" s="194">
        <f t="shared" si="64"/>
        <v>0</v>
      </c>
      <c r="I375" s="194">
        <f t="shared" si="64"/>
        <v>0</v>
      </c>
      <c r="J375" s="194">
        <f t="shared" si="64"/>
        <v>0</v>
      </c>
      <c r="K375" s="194">
        <f t="shared" si="64"/>
        <v>0</v>
      </c>
      <c r="L375" s="194">
        <f t="shared" si="64"/>
        <v>0</v>
      </c>
      <c r="M375" s="194">
        <f t="shared" si="56"/>
        <v>0</v>
      </c>
      <c r="N375" s="200">
        <f t="shared" si="64"/>
        <v>0</v>
      </c>
    </row>
    <row r="376" spans="1:14" customFormat="1" ht="25.5" customHeight="1" x14ac:dyDescent="0.25">
      <c r="A376" s="62">
        <v>761</v>
      </c>
      <c r="B376" s="59" t="s">
        <v>490</v>
      </c>
      <c r="C376" s="207"/>
      <c r="D376" s="207"/>
      <c r="E376" s="207"/>
      <c r="F376" s="207"/>
      <c r="G376" s="207"/>
      <c r="H376" s="207"/>
      <c r="I376" s="207"/>
      <c r="J376" s="207"/>
      <c r="K376" s="207"/>
      <c r="L376" s="207"/>
      <c r="M376" s="197">
        <f t="shared" si="56"/>
        <v>0</v>
      </c>
      <c r="N376" s="195"/>
    </row>
    <row r="377" spans="1:14" customFormat="1" ht="25.5" customHeight="1" x14ac:dyDescent="0.25">
      <c r="A377" s="62">
        <v>762</v>
      </c>
      <c r="B377" s="59" t="s">
        <v>491</v>
      </c>
      <c r="C377" s="207"/>
      <c r="D377" s="207"/>
      <c r="E377" s="207"/>
      <c r="F377" s="207"/>
      <c r="G377" s="207"/>
      <c r="H377" s="207"/>
      <c r="I377" s="207"/>
      <c r="J377" s="207"/>
      <c r="K377" s="207"/>
      <c r="L377" s="207"/>
      <c r="M377" s="197">
        <f t="shared" si="56"/>
        <v>0</v>
      </c>
      <c r="N377" s="195"/>
    </row>
    <row r="378" spans="1:14" customFormat="1" ht="30" x14ac:dyDescent="0.25">
      <c r="A378" s="56">
        <v>7900</v>
      </c>
      <c r="B378" s="57" t="s">
        <v>492</v>
      </c>
      <c r="C378" s="194">
        <f t="shared" ref="C378:N378" si="65">SUM(C379:C381)</f>
        <v>0</v>
      </c>
      <c r="D378" s="194">
        <f>SUM(D379:D381)</f>
        <v>0</v>
      </c>
      <c r="E378" s="194">
        <f t="shared" si="65"/>
        <v>0</v>
      </c>
      <c r="F378" s="194">
        <f t="shared" si="65"/>
        <v>0</v>
      </c>
      <c r="G378" s="194">
        <f t="shared" si="65"/>
        <v>0</v>
      </c>
      <c r="H378" s="194">
        <f t="shared" si="65"/>
        <v>0</v>
      </c>
      <c r="I378" s="194">
        <f t="shared" si="65"/>
        <v>0</v>
      </c>
      <c r="J378" s="194">
        <f t="shared" si="65"/>
        <v>0</v>
      </c>
      <c r="K378" s="194">
        <f t="shared" si="65"/>
        <v>0</v>
      </c>
      <c r="L378" s="194">
        <f t="shared" si="65"/>
        <v>0</v>
      </c>
      <c r="M378" s="194">
        <f t="shared" si="56"/>
        <v>0</v>
      </c>
      <c r="N378" s="200">
        <f t="shared" si="65"/>
        <v>0</v>
      </c>
    </row>
    <row r="379" spans="1:14" customFormat="1" ht="25.5" customHeight="1" x14ac:dyDescent="0.25">
      <c r="A379" s="62">
        <v>791</v>
      </c>
      <c r="B379" s="59" t="s">
        <v>493</v>
      </c>
      <c r="C379" s="196"/>
      <c r="D379" s="196"/>
      <c r="E379" s="196"/>
      <c r="F379" s="196"/>
      <c r="G379" s="196"/>
      <c r="H379" s="196"/>
      <c r="I379" s="196"/>
      <c r="J379" s="196"/>
      <c r="K379" s="196"/>
      <c r="L379" s="196"/>
      <c r="M379" s="197">
        <f t="shared" si="56"/>
        <v>0</v>
      </c>
      <c r="N379" s="195"/>
    </row>
    <row r="380" spans="1:14" customFormat="1" ht="25.5" customHeight="1" x14ac:dyDescent="0.25">
      <c r="A380" s="62">
        <v>792</v>
      </c>
      <c r="B380" s="59" t="s">
        <v>494</v>
      </c>
      <c r="C380" s="196"/>
      <c r="D380" s="196"/>
      <c r="E380" s="196"/>
      <c r="F380" s="196"/>
      <c r="G380" s="196"/>
      <c r="H380" s="196"/>
      <c r="I380" s="196"/>
      <c r="J380" s="196"/>
      <c r="K380" s="196"/>
      <c r="L380" s="196"/>
      <c r="M380" s="197">
        <f t="shared" si="56"/>
        <v>0</v>
      </c>
      <c r="N380" s="195"/>
    </row>
    <row r="381" spans="1:14" customFormat="1" ht="25.5" customHeight="1" x14ac:dyDescent="0.25">
      <c r="A381" s="62">
        <v>799</v>
      </c>
      <c r="B381" s="59" t="s">
        <v>495</v>
      </c>
      <c r="C381" s="196"/>
      <c r="D381" s="196"/>
      <c r="E381" s="196"/>
      <c r="F381" s="196"/>
      <c r="G381" s="196"/>
      <c r="H381" s="196"/>
      <c r="I381" s="196"/>
      <c r="J381" s="196"/>
      <c r="K381" s="196"/>
      <c r="L381" s="196"/>
      <c r="M381" s="197">
        <f t="shared" si="56"/>
        <v>0</v>
      </c>
      <c r="N381" s="195"/>
    </row>
    <row r="382" spans="1:14" s="100" customFormat="1" ht="25.5" customHeight="1" x14ac:dyDescent="0.25">
      <c r="A382" s="96">
        <v>8000</v>
      </c>
      <c r="B382" s="97" t="s">
        <v>18</v>
      </c>
      <c r="C382" s="201">
        <f t="shared" ref="C382:N382" si="66">C383+C390+C396</f>
        <v>0</v>
      </c>
      <c r="D382" s="201">
        <f>D383+D390+D396</f>
        <v>0</v>
      </c>
      <c r="E382" s="201">
        <f t="shared" si="66"/>
        <v>0</v>
      </c>
      <c r="F382" s="201">
        <f t="shared" si="66"/>
        <v>0</v>
      </c>
      <c r="G382" s="201">
        <f t="shared" si="66"/>
        <v>0</v>
      </c>
      <c r="H382" s="201">
        <f t="shared" si="66"/>
        <v>0</v>
      </c>
      <c r="I382" s="201">
        <f t="shared" si="66"/>
        <v>0</v>
      </c>
      <c r="J382" s="201">
        <f t="shared" si="66"/>
        <v>0</v>
      </c>
      <c r="K382" s="201">
        <f t="shared" si="66"/>
        <v>0</v>
      </c>
      <c r="L382" s="201">
        <f t="shared" si="66"/>
        <v>0</v>
      </c>
      <c r="M382" s="201">
        <f t="shared" si="56"/>
        <v>0</v>
      </c>
      <c r="N382" s="203">
        <f t="shared" si="66"/>
        <v>0</v>
      </c>
    </row>
    <row r="383" spans="1:14" customFormat="1" ht="25.5" customHeight="1" x14ac:dyDescent="0.25">
      <c r="A383" s="56">
        <v>8100</v>
      </c>
      <c r="B383" s="57" t="s">
        <v>119</v>
      </c>
      <c r="C383" s="194">
        <f>SUM(C384:C389)</f>
        <v>0</v>
      </c>
      <c r="D383" s="194">
        <f>SUM(D384:D389)</f>
        <v>0</v>
      </c>
      <c r="E383" s="194">
        <f t="shared" ref="E383:N383" si="67">SUM(E384:E389)</f>
        <v>0</v>
      </c>
      <c r="F383" s="194">
        <f t="shared" si="67"/>
        <v>0</v>
      </c>
      <c r="G383" s="194">
        <f t="shared" si="67"/>
        <v>0</v>
      </c>
      <c r="H383" s="194">
        <f t="shared" si="67"/>
        <v>0</v>
      </c>
      <c r="I383" s="194">
        <f t="shared" si="67"/>
        <v>0</v>
      </c>
      <c r="J383" s="194">
        <f t="shared" si="67"/>
        <v>0</v>
      </c>
      <c r="K383" s="194">
        <f t="shared" si="67"/>
        <v>0</v>
      </c>
      <c r="L383" s="194">
        <f t="shared" si="67"/>
        <v>0</v>
      </c>
      <c r="M383" s="194">
        <f t="shared" si="56"/>
        <v>0</v>
      </c>
      <c r="N383" s="200">
        <f t="shared" si="67"/>
        <v>0</v>
      </c>
    </row>
    <row r="384" spans="1:14" customFormat="1" ht="25.5" customHeight="1" x14ac:dyDescent="0.25">
      <c r="A384" s="62">
        <v>811</v>
      </c>
      <c r="B384" s="59" t="s">
        <v>496</v>
      </c>
      <c r="C384" s="207"/>
      <c r="D384" s="207"/>
      <c r="E384" s="207"/>
      <c r="F384" s="207"/>
      <c r="G384" s="207"/>
      <c r="H384" s="207"/>
      <c r="I384" s="207"/>
      <c r="J384" s="207"/>
      <c r="K384" s="207"/>
      <c r="L384" s="207"/>
      <c r="M384" s="197">
        <f t="shared" si="56"/>
        <v>0</v>
      </c>
      <c r="N384" s="195"/>
    </row>
    <row r="385" spans="1:14" customFormat="1" ht="25.5" customHeight="1" x14ac:dyDescent="0.25">
      <c r="A385" s="62">
        <v>812</v>
      </c>
      <c r="B385" s="59" t="s">
        <v>497</v>
      </c>
      <c r="C385" s="207"/>
      <c r="D385" s="207"/>
      <c r="E385" s="207"/>
      <c r="F385" s="207"/>
      <c r="G385" s="207"/>
      <c r="H385" s="207"/>
      <c r="I385" s="207"/>
      <c r="J385" s="207"/>
      <c r="K385" s="207"/>
      <c r="L385" s="207"/>
      <c r="M385" s="197">
        <f t="shared" si="56"/>
        <v>0</v>
      </c>
      <c r="N385" s="195"/>
    </row>
    <row r="386" spans="1:14" customFormat="1" ht="25.5" customHeight="1" x14ac:dyDescent="0.25">
      <c r="A386" s="62">
        <v>813</v>
      </c>
      <c r="B386" s="59" t="s">
        <v>498</v>
      </c>
      <c r="C386" s="207"/>
      <c r="D386" s="207"/>
      <c r="E386" s="207"/>
      <c r="F386" s="207"/>
      <c r="G386" s="207"/>
      <c r="H386" s="207"/>
      <c r="I386" s="207"/>
      <c r="J386" s="207"/>
      <c r="K386" s="207"/>
      <c r="L386" s="207"/>
      <c r="M386" s="197">
        <f t="shared" si="56"/>
        <v>0</v>
      </c>
      <c r="N386" s="195"/>
    </row>
    <row r="387" spans="1:14" customFormat="1" ht="25.5" x14ac:dyDescent="0.25">
      <c r="A387" s="62">
        <v>814</v>
      </c>
      <c r="B387" s="59" t="s">
        <v>499</v>
      </c>
      <c r="C387" s="207"/>
      <c r="D387" s="207"/>
      <c r="E387" s="207"/>
      <c r="F387" s="207"/>
      <c r="G387" s="207"/>
      <c r="H387" s="207"/>
      <c r="I387" s="207"/>
      <c r="J387" s="207"/>
      <c r="K387" s="207"/>
      <c r="L387" s="207"/>
      <c r="M387" s="197">
        <f t="shared" si="56"/>
        <v>0</v>
      </c>
      <c r="N387" s="195"/>
    </row>
    <row r="388" spans="1:14" customFormat="1" ht="25.5" customHeight="1" x14ac:dyDescent="0.25">
      <c r="A388" s="62">
        <v>815</v>
      </c>
      <c r="B388" s="59" t="s">
        <v>500</v>
      </c>
      <c r="C388" s="207"/>
      <c r="D388" s="207"/>
      <c r="E388" s="207"/>
      <c r="F388" s="207"/>
      <c r="G388" s="207"/>
      <c r="H388" s="207"/>
      <c r="I388" s="207"/>
      <c r="J388" s="207"/>
      <c r="K388" s="207"/>
      <c r="L388" s="207"/>
      <c r="M388" s="197">
        <f t="shared" si="56"/>
        <v>0</v>
      </c>
      <c r="N388" s="195"/>
    </row>
    <row r="389" spans="1:14" customFormat="1" ht="25.5" customHeight="1" x14ac:dyDescent="0.25">
      <c r="A389" s="62">
        <v>816</v>
      </c>
      <c r="B389" s="59" t="s">
        <v>501</v>
      </c>
      <c r="C389" s="207"/>
      <c r="D389" s="207"/>
      <c r="E389" s="207"/>
      <c r="F389" s="207"/>
      <c r="G389" s="207"/>
      <c r="H389" s="207"/>
      <c r="I389" s="207"/>
      <c r="J389" s="207"/>
      <c r="K389" s="207"/>
      <c r="L389" s="207"/>
      <c r="M389" s="197">
        <f t="shared" si="56"/>
        <v>0</v>
      </c>
      <c r="N389" s="195"/>
    </row>
    <row r="390" spans="1:14" customFormat="1" ht="25.5" customHeight="1" x14ac:dyDescent="0.25">
      <c r="A390" s="56">
        <v>8300</v>
      </c>
      <c r="B390" s="57" t="s">
        <v>122</v>
      </c>
      <c r="C390" s="194">
        <f t="shared" ref="C390:N390" si="68">SUM(C391:C395)</f>
        <v>0</v>
      </c>
      <c r="D390" s="194">
        <f>SUM(D391:D395)</f>
        <v>0</v>
      </c>
      <c r="E390" s="194">
        <f t="shared" si="68"/>
        <v>0</v>
      </c>
      <c r="F390" s="194">
        <f t="shared" si="68"/>
        <v>0</v>
      </c>
      <c r="G390" s="194">
        <f t="shared" si="68"/>
        <v>0</v>
      </c>
      <c r="H390" s="194">
        <f t="shared" si="68"/>
        <v>0</v>
      </c>
      <c r="I390" s="194">
        <f t="shared" si="68"/>
        <v>0</v>
      </c>
      <c r="J390" s="194">
        <f t="shared" si="68"/>
        <v>0</v>
      </c>
      <c r="K390" s="194">
        <f t="shared" si="68"/>
        <v>0</v>
      </c>
      <c r="L390" s="194">
        <f t="shared" si="68"/>
        <v>0</v>
      </c>
      <c r="M390" s="194">
        <f t="shared" si="56"/>
        <v>0</v>
      </c>
      <c r="N390" s="200">
        <f t="shared" si="68"/>
        <v>0</v>
      </c>
    </row>
    <row r="391" spans="1:14" customFormat="1" ht="25.5" customHeight="1" x14ac:dyDescent="0.25">
      <c r="A391" s="62">
        <v>831</v>
      </c>
      <c r="B391" s="59" t="s">
        <v>502</v>
      </c>
      <c r="C391" s="207"/>
      <c r="D391" s="207"/>
      <c r="E391" s="207"/>
      <c r="F391" s="207"/>
      <c r="G391" s="207"/>
      <c r="H391" s="207"/>
      <c r="I391" s="207"/>
      <c r="J391" s="207"/>
      <c r="K391" s="207"/>
      <c r="L391" s="207"/>
      <c r="M391" s="197">
        <f t="shared" si="56"/>
        <v>0</v>
      </c>
      <c r="N391" s="195"/>
    </row>
    <row r="392" spans="1:14" customFormat="1" ht="25.5" customHeight="1" x14ac:dyDescent="0.25">
      <c r="A392" s="62">
        <v>832</v>
      </c>
      <c r="B392" s="59" t="s">
        <v>503</v>
      </c>
      <c r="C392" s="207"/>
      <c r="D392" s="207"/>
      <c r="E392" s="207"/>
      <c r="F392" s="207"/>
      <c r="G392" s="207"/>
      <c r="H392" s="207"/>
      <c r="I392" s="207"/>
      <c r="J392" s="207"/>
      <c r="K392" s="207"/>
      <c r="L392" s="207"/>
      <c r="M392" s="197">
        <f t="shared" ref="M392:M431" si="69">SUM(C392:L392)</f>
        <v>0</v>
      </c>
      <c r="N392" s="195"/>
    </row>
    <row r="393" spans="1:14" customFormat="1" ht="25.5" customHeight="1" x14ac:dyDescent="0.25">
      <c r="A393" s="62">
        <v>833</v>
      </c>
      <c r="B393" s="59" t="s">
        <v>504</v>
      </c>
      <c r="C393" s="207"/>
      <c r="D393" s="207"/>
      <c r="E393" s="207"/>
      <c r="F393" s="207"/>
      <c r="G393" s="207"/>
      <c r="H393" s="207"/>
      <c r="I393" s="207"/>
      <c r="J393" s="207"/>
      <c r="K393" s="207"/>
      <c r="L393" s="207"/>
      <c r="M393" s="197">
        <f t="shared" si="69"/>
        <v>0</v>
      </c>
      <c r="N393" s="195"/>
    </row>
    <row r="394" spans="1:14" customFormat="1" ht="34.5" customHeight="1" x14ac:dyDescent="0.25">
      <c r="A394" s="62">
        <v>834</v>
      </c>
      <c r="B394" s="59" t="s">
        <v>505</v>
      </c>
      <c r="C394" s="207"/>
      <c r="D394" s="207"/>
      <c r="E394" s="207"/>
      <c r="F394" s="207"/>
      <c r="G394" s="207"/>
      <c r="H394" s="207"/>
      <c r="I394" s="207"/>
      <c r="J394" s="207"/>
      <c r="K394" s="207"/>
      <c r="L394" s="207"/>
      <c r="M394" s="197">
        <f t="shared" si="69"/>
        <v>0</v>
      </c>
      <c r="N394" s="195"/>
    </row>
    <row r="395" spans="1:14" customFormat="1" ht="33" customHeight="1" x14ac:dyDescent="0.25">
      <c r="A395" s="62">
        <v>835</v>
      </c>
      <c r="B395" s="59" t="s">
        <v>506</v>
      </c>
      <c r="C395" s="207"/>
      <c r="D395" s="207"/>
      <c r="E395" s="207"/>
      <c r="F395" s="207"/>
      <c r="G395" s="207"/>
      <c r="H395" s="207"/>
      <c r="I395" s="207"/>
      <c r="J395" s="207"/>
      <c r="K395" s="207"/>
      <c r="L395" s="207"/>
      <c r="M395" s="197">
        <f t="shared" si="69"/>
        <v>0</v>
      </c>
      <c r="N395" s="195"/>
    </row>
    <row r="396" spans="1:14" customFormat="1" ht="25.5" customHeight="1" x14ac:dyDescent="0.25">
      <c r="A396" s="56">
        <v>8500</v>
      </c>
      <c r="B396" s="57" t="s">
        <v>127</v>
      </c>
      <c r="C396" s="194">
        <f t="shared" ref="C396:N396" si="70">SUM(C397:C399)</f>
        <v>0</v>
      </c>
      <c r="D396" s="194">
        <f>SUM(D397:D399)</f>
        <v>0</v>
      </c>
      <c r="E396" s="194">
        <f t="shared" si="70"/>
        <v>0</v>
      </c>
      <c r="F396" s="194">
        <f t="shared" si="70"/>
        <v>0</v>
      </c>
      <c r="G396" s="194">
        <f t="shared" si="70"/>
        <v>0</v>
      </c>
      <c r="H396" s="194">
        <f t="shared" si="70"/>
        <v>0</v>
      </c>
      <c r="I396" s="194">
        <f t="shared" si="70"/>
        <v>0</v>
      </c>
      <c r="J396" s="194">
        <f t="shared" si="70"/>
        <v>0</v>
      </c>
      <c r="K396" s="194">
        <f t="shared" si="70"/>
        <v>0</v>
      </c>
      <c r="L396" s="194">
        <f t="shared" si="70"/>
        <v>0</v>
      </c>
      <c r="M396" s="194">
        <f t="shared" si="69"/>
        <v>0</v>
      </c>
      <c r="N396" s="200">
        <f t="shared" si="70"/>
        <v>0</v>
      </c>
    </row>
    <row r="397" spans="1:14" customFormat="1" ht="25.5" customHeight="1" x14ac:dyDescent="0.25">
      <c r="A397" s="62">
        <v>851</v>
      </c>
      <c r="B397" s="59" t="s">
        <v>507</v>
      </c>
      <c r="C397" s="207"/>
      <c r="D397" s="207"/>
      <c r="E397" s="207"/>
      <c r="F397" s="207"/>
      <c r="G397" s="207"/>
      <c r="H397" s="207"/>
      <c r="I397" s="207"/>
      <c r="J397" s="207"/>
      <c r="K397" s="207"/>
      <c r="L397" s="207"/>
      <c r="M397" s="197">
        <f t="shared" si="69"/>
        <v>0</v>
      </c>
      <c r="N397" s="195"/>
    </row>
    <row r="398" spans="1:14" customFormat="1" ht="25.5" customHeight="1" x14ac:dyDescent="0.25">
      <c r="A398" s="62">
        <v>852</v>
      </c>
      <c r="B398" s="59" t="s">
        <v>508</v>
      </c>
      <c r="C398" s="207"/>
      <c r="D398" s="207"/>
      <c r="E398" s="207"/>
      <c r="F398" s="207"/>
      <c r="G398" s="207"/>
      <c r="H398" s="207"/>
      <c r="I398" s="207"/>
      <c r="J398" s="207"/>
      <c r="K398" s="207"/>
      <c r="L398" s="207"/>
      <c r="M398" s="197">
        <f t="shared" si="69"/>
        <v>0</v>
      </c>
      <c r="N398" s="195"/>
    </row>
    <row r="399" spans="1:14" customFormat="1" ht="25.5" customHeight="1" x14ac:dyDescent="0.25">
      <c r="A399" s="62">
        <v>853</v>
      </c>
      <c r="B399" s="59" t="s">
        <v>509</v>
      </c>
      <c r="C399" s="207"/>
      <c r="D399" s="207"/>
      <c r="E399" s="207"/>
      <c r="F399" s="207"/>
      <c r="G399" s="207"/>
      <c r="H399" s="207"/>
      <c r="I399" s="207"/>
      <c r="J399" s="207"/>
      <c r="K399" s="207"/>
      <c r="L399" s="207"/>
      <c r="M399" s="197">
        <f t="shared" si="69"/>
        <v>0</v>
      </c>
      <c r="N399" s="195"/>
    </row>
    <row r="400" spans="1:14" s="101" customFormat="1" ht="25.5" customHeight="1" x14ac:dyDescent="0.25">
      <c r="A400" s="96">
        <v>9000</v>
      </c>
      <c r="B400" s="97" t="s">
        <v>510</v>
      </c>
      <c r="C400" s="201">
        <f t="shared" ref="C400:N400" si="71">C401+C410+C419+C422+C425+C427+C430</f>
        <v>0</v>
      </c>
      <c r="D400" s="201">
        <f>D401+D410+D419+D422+D425+D427+D430</f>
        <v>0</v>
      </c>
      <c r="E400" s="201">
        <f t="shared" si="71"/>
        <v>0</v>
      </c>
      <c r="F400" s="201">
        <f t="shared" si="71"/>
        <v>0</v>
      </c>
      <c r="G400" s="201">
        <f t="shared" si="71"/>
        <v>2650000</v>
      </c>
      <c r="H400" s="201">
        <f t="shared" si="71"/>
        <v>0</v>
      </c>
      <c r="I400" s="201">
        <f t="shared" si="71"/>
        <v>0</v>
      </c>
      <c r="J400" s="201">
        <f t="shared" si="71"/>
        <v>0</v>
      </c>
      <c r="K400" s="201">
        <f t="shared" si="71"/>
        <v>0</v>
      </c>
      <c r="L400" s="201">
        <f t="shared" si="71"/>
        <v>0</v>
      </c>
      <c r="M400" s="201">
        <f t="shared" si="69"/>
        <v>2650000</v>
      </c>
      <c r="N400" s="202">
        <f t="shared" si="71"/>
        <v>0</v>
      </c>
    </row>
    <row r="401" spans="1:14" customFormat="1" ht="25.5" customHeight="1" x14ac:dyDescent="0.25">
      <c r="A401" s="63">
        <v>9100</v>
      </c>
      <c r="B401" s="51" t="s">
        <v>511</v>
      </c>
      <c r="C401" s="194">
        <f>SUM(C402:C409)</f>
        <v>0</v>
      </c>
      <c r="D401" s="194">
        <f>SUM(D402:D409)</f>
        <v>0</v>
      </c>
      <c r="E401" s="194">
        <f t="shared" ref="E401:N401" si="72">SUM(E402:E409)</f>
        <v>0</v>
      </c>
      <c r="F401" s="194">
        <f t="shared" si="72"/>
        <v>0</v>
      </c>
      <c r="G401" s="194">
        <f t="shared" si="72"/>
        <v>1800000</v>
      </c>
      <c r="H401" s="194">
        <f t="shared" si="72"/>
        <v>0</v>
      </c>
      <c r="I401" s="194">
        <f t="shared" si="72"/>
        <v>0</v>
      </c>
      <c r="J401" s="194">
        <f t="shared" si="72"/>
        <v>0</v>
      </c>
      <c r="K401" s="194">
        <f t="shared" si="72"/>
        <v>0</v>
      </c>
      <c r="L401" s="194">
        <f t="shared" si="72"/>
        <v>0</v>
      </c>
      <c r="M401" s="194">
        <f t="shared" si="69"/>
        <v>1800000</v>
      </c>
      <c r="N401" s="200">
        <f t="shared" si="72"/>
        <v>0</v>
      </c>
    </row>
    <row r="402" spans="1:14" customFormat="1" ht="25.5" customHeight="1" x14ac:dyDescent="0.25">
      <c r="A402" s="62">
        <v>911</v>
      </c>
      <c r="B402" s="59" t="s">
        <v>512</v>
      </c>
      <c r="C402" s="196"/>
      <c r="D402" s="196"/>
      <c r="E402" s="196"/>
      <c r="F402" s="196"/>
      <c r="G402" s="196">
        <v>1800000</v>
      </c>
      <c r="H402" s="196"/>
      <c r="I402" s="196"/>
      <c r="J402" s="196"/>
      <c r="K402" s="196"/>
      <c r="L402" s="196"/>
      <c r="M402" s="197">
        <f t="shared" si="69"/>
        <v>1800000</v>
      </c>
      <c r="N402" s="195"/>
    </row>
    <row r="403" spans="1:14" customFormat="1" ht="30" customHeight="1" x14ac:dyDescent="0.25">
      <c r="A403" s="62">
        <v>912</v>
      </c>
      <c r="B403" s="59" t="s">
        <v>513</v>
      </c>
      <c r="C403" s="196"/>
      <c r="D403" s="196"/>
      <c r="E403" s="196"/>
      <c r="F403" s="196"/>
      <c r="G403" s="196"/>
      <c r="H403" s="196"/>
      <c r="I403" s="196"/>
      <c r="J403" s="196"/>
      <c r="K403" s="196"/>
      <c r="L403" s="196"/>
      <c r="M403" s="197">
        <f t="shared" si="69"/>
        <v>0</v>
      </c>
      <c r="N403" s="195"/>
    </row>
    <row r="404" spans="1:14" customFormat="1" ht="25.5" customHeight="1" x14ac:dyDescent="0.25">
      <c r="A404" s="62">
        <v>913</v>
      </c>
      <c r="B404" s="59" t="s">
        <v>514</v>
      </c>
      <c r="C404" s="196"/>
      <c r="D404" s="196"/>
      <c r="E404" s="196"/>
      <c r="F404" s="196"/>
      <c r="G404" s="196"/>
      <c r="H404" s="196"/>
      <c r="I404" s="196"/>
      <c r="J404" s="196"/>
      <c r="K404" s="196"/>
      <c r="L404" s="196"/>
      <c r="M404" s="197">
        <f t="shared" si="69"/>
        <v>0</v>
      </c>
      <c r="N404" s="195"/>
    </row>
    <row r="405" spans="1:14" customFormat="1" ht="25.5" customHeight="1" x14ac:dyDescent="0.25">
      <c r="A405" s="62">
        <v>914</v>
      </c>
      <c r="B405" s="59" t="s">
        <v>515</v>
      </c>
      <c r="C405" s="196"/>
      <c r="D405" s="196"/>
      <c r="E405" s="196"/>
      <c r="F405" s="196"/>
      <c r="G405" s="196"/>
      <c r="H405" s="196"/>
      <c r="I405" s="196"/>
      <c r="J405" s="196"/>
      <c r="K405" s="196"/>
      <c r="L405" s="196"/>
      <c r="M405" s="197">
        <f t="shared" si="69"/>
        <v>0</v>
      </c>
      <c r="N405" s="195"/>
    </row>
    <row r="406" spans="1:14" customFormat="1" ht="33" customHeight="1" x14ac:dyDescent="0.25">
      <c r="A406" s="62">
        <v>915</v>
      </c>
      <c r="B406" s="59" t="s">
        <v>516</v>
      </c>
      <c r="C406" s="196"/>
      <c r="D406" s="196"/>
      <c r="E406" s="196"/>
      <c r="F406" s="196"/>
      <c r="G406" s="196"/>
      <c r="H406" s="196"/>
      <c r="I406" s="196"/>
      <c r="J406" s="196"/>
      <c r="K406" s="196"/>
      <c r="L406" s="196"/>
      <c r="M406" s="197">
        <f t="shared" si="69"/>
        <v>0</v>
      </c>
      <c r="N406" s="195"/>
    </row>
    <row r="407" spans="1:14" customFormat="1" ht="25.5" customHeight="1" x14ac:dyDescent="0.25">
      <c r="A407" s="62">
        <v>916</v>
      </c>
      <c r="B407" s="59" t="s">
        <v>517</v>
      </c>
      <c r="C407" s="196"/>
      <c r="D407" s="196"/>
      <c r="E407" s="196"/>
      <c r="F407" s="196"/>
      <c r="G407" s="196"/>
      <c r="H407" s="196"/>
      <c r="I407" s="196"/>
      <c r="J407" s="196"/>
      <c r="K407" s="196"/>
      <c r="L407" s="196"/>
      <c r="M407" s="197">
        <f t="shared" si="69"/>
        <v>0</v>
      </c>
      <c r="N407" s="195"/>
    </row>
    <row r="408" spans="1:14" customFormat="1" ht="27.75" customHeight="1" x14ac:dyDescent="0.25">
      <c r="A408" s="62">
        <v>917</v>
      </c>
      <c r="B408" s="59" t="s">
        <v>518</v>
      </c>
      <c r="C408" s="196"/>
      <c r="D408" s="196"/>
      <c r="E408" s="196"/>
      <c r="F408" s="196"/>
      <c r="G408" s="196"/>
      <c r="H408" s="196"/>
      <c r="I408" s="196"/>
      <c r="J408" s="196"/>
      <c r="K408" s="196"/>
      <c r="L408" s="196"/>
      <c r="M408" s="197">
        <f t="shared" si="69"/>
        <v>0</v>
      </c>
      <c r="N408" s="195"/>
    </row>
    <row r="409" spans="1:14" customFormat="1" ht="25.5" customHeight="1" x14ac:dyDescent="0.25">
      <c r="A409" s="62">
        <v>918</v>
      </c>
      <c r="B409" s="59" t="s">
        <v>519</v>
      </c>
      <c r="C409" s="196"/>
      <c r="D409" s="196"/>
      <c r="E409" s="196"/>
      <c r="F409" s="196"/>
      <c r="G409" s="196"/>
      <c r="H409" s="196"/>
      <c r="I409" s="196"/>
      <c r="J409" s="196"/>
      <c r="K409" s="196"/>
      <c r="L409" s="196"/>
      <c r="M409" s="197">
        <f t="shared" si="69"/>
        <v>0</v>
      </c>
      <c r="N409" s="195"/>
    </row>
    <row r="410" spans="1:14" customFormat="1" ht="25.5" customHeight="1" x14ac:dyDescent="0.25">
      <c r="A410" s="56">
        <v>9200</v>
      </c>
      <c r="B410" s="57" t="s">
        <v>520</v>
      </c>
      <c r="C410" s="194">
        <f t="shared" ref="C410:N410" si="73">SUM(C411:C418)</f>
        <v>0</v>
      </c>
      <c r="D410" s="194">
        <f>SUM(D411:D418)</f>
        <v>0</v>
      </c>
      <c r="E410" s="194">
        <f t="shared" si="73"/>
        <v>0</v>
      </c>
      <c r="F410" s="194">
        <f t="shared" si="73"/>
        <v>0</v>
      </c>
      <c r="G410" s="194">
        <f t="shared" si="73"/>
        <v>850000</v>
      </c>
      <c r="H410" s="194">
        <f t="shared" si="73"/>
        <v>0</v>
      </c>
      <c r="I410" s="194">
        <f t="shared" si="73"/>
        <v>0</v>
      </c>
      <c r="J410" s="194">
        <f t="shared" si="73"/>
        <v>0</v>
      </c>
      <c r="K410" s="194">
        <f t="shared" si="73"/>
        <v>0</v>
      </c>
      <c r="L410" s="194">
        <f t="shared" si="73"/>
        <v>0</v>
      </c>
      <c r="M410" s="194">
        <f t="shared" si="69"/>
        <v>850000</v>
      </c>
      <c r="N410" s="200">
        <f t="shared" si="73"/>
        <v>0</v>
      </c>
    </row>
    <row r="411" spans="1:14" customFormat="1" ht="25.5" customHeight="1" x14ac:dyDescent="0.25">
      <c r="A411" s="62">
        <v>921</v>
      </c>
      <c r="B411" s="59" t="s">
        <v>521</v>
      </c>
      <c r="C411" s="196"/>
      <c r="D411" s="196"/>
      <c r="E411" s="196"/>
      <c r="F411" s="196"/>
      <c r="G411" s="196">
        <v>850000</v>
      </c>
      <c r="H411" s="196"/>
      <c r="I411" s="196"/>
      <c r="J411" s="196"/>
      <c r="K411" s="196"/>
      <c r="L411" s="196"/>
      <c r="M411" s="197">
        <f t="shared" si="69"/>
        <v>850000</v>
      </c>
      <c r="N411" s="195"/>
    </row>
    <row r="412" spans="1:14" customFormat="1" ht="25.5" customHeight="1" x14ac:dyDescent="0.25">
      <c r="A412" s="62">
        <v>922</v>
      </c>
      <c r="B412" s="59" t="s">
        <v>522</v>
      </c>
      <c r="C412" s="196"/>
      <c r="D412" s="196"/>
      <c r="E412" s="196"/>
      <c r="F412" s="196"/>
      <c r="G412" s="196"/>
      <c r="H412" s="196"/>
      <c r="I412" s="196"/>
      <c r="J412" s="196"/>
      <c r="K412" s="196"/>
      <c r="L412" s="196"/>
      <c r="M412" s="197">
        <f t="shared" si="69"/>
        <v>0</v>
      </c>
      <c r="N412" s="195"/>
    </row>
    <row r="413" spans="1:14" customFormat="1" ht="25.5" customHeight="1" x14ac:dyDescent="0.25">
      <c r="A413" s="62">
        <v>923</v>
      </c>
      <c r="B413" s="59" t="s">
        <v>523</v>
      </c>
      <c r="C413" s="196"/>
      <c r="D413" s="196"/>
      <c r="E413" s="196"/>
      <c r="F413" s="196"/>
      <c r="G413" s="196"/>
      <c r="H413" s="196"/>
      <c r="I413" s="196"/>
      <c r="J413" s="196"/>
      <c r="K413" s="196"/>
      <c r="L413" s="196"/>
      <c r="M413" s="197">
        <f t="shared" si="69"/>
        <v>0</v>
      </c>
      <c r="N413" s="195"/>
    </row>
    <row r="414" spans="1:14" customFormat="1" ht="25.5" customHeight="1" x14ac:dyDescent="0.25">
      <c r="A414" s="62">
        <v>924</v>
      </c>
      <c r="B414" s="59" t="s">
        <v>524</v>
      </c>
      <c r="C414" s="196"/>
      <c r="D414" s="196"/>
      <c r="E414" s="196"/>
      <c r="F414" s="196"/>
      <c r="G414" s="196"/>
      <c r="H414" s="196"/>
      <c r="I414" s="196"/>
      <c r="J414" s="196"/>
      <c r="K414" s="196"/>
      <c r="L414" s="196"/>
      <c r="M414" s="197">
        <f t="shared" si="69"/>
        <v>0</v>
      </c>
      <c r="N414" s="195"/>
    </row>
    <row r="415" spans="1:14" customFormat="1" ht="24" customHeight="1" x14ac:dyDescent="0.25">
      <c r="A415" s="62">
        <v>925</v>
      </c>
      <c r="B415" s="59" t="s">
        <v>525</v>
      </c>
      <c r="C415" s="196"/>
      <c r="D415" s="196"/>
      <c r="E415" s="196"/>
      <c r="F415" s="196"/>
      <c r="G415" s="196"/>
      <c r="H415" s="196"/>
      <c r="I415" s="196"/>
      <c r="J415" s="196"/>
      <c r="K415" s="196"/>
      <c r="L415" s="196"/>
      <c r="M415" s="197">
        <f t="shared" si="69"/>
        <v>0</v>
      </c>
      <c r="N415" s="195"/>
    </row>
    <row r="416" spans="1:14" customFormat="1" ht="25.5" customHeight="1" x14ac:dyDescent="0.25">
      <c r="A416" s="62">
        <v>926</v>
      </c>
      <c r="B416" s="59" t="s">
        <v>526</v>
      </c>
      <c r="C416" s="196"/>
      <c r="D416" s="196"/>
      <c r="E416" s="196"/>
      <c r="F416" s="196"/>
      <c r="G416" s="196"/>
      <c r="H416" s="196"/>
      <c r="I416" s="196"/>
      <c r="J416" s="196"/>
      <c r="K416" s="196"/>
      <c r="L416" s="196"/>
      <c r="M416" s="197">
        <f t="shared" si="69"/>
        <v>0</v>
      </c>
      <c r="N416" s="195"/>
    </row>
    <row r="417" spans="1:14" customFormat="1" ht="25.5" x14ac:dyDescent="0.25">
      <c r="A417" s="62">
        <v>927</v>
      </c>
      <c r="B417" s="59" t="s">
        <v>527</v>
      </c>
      <c r="C417" s="196"/>
      <c r="D417" s="196"/>
      <c r="E417" s="196"/>
      <c r="F417" s="196"/>
      <c r="G417" s="196"/>
      <c r="H417" s="196"/>
      <c r="I417" s="196"/>
      <c r="J417" s="196"/>
      <c r="K417" s="196"/>
      <c r="L417" s="196"/>
      <c r="M417" s="197">
        <f t="shared" si="69"/>
        <v>0</v>
      </c>
      <c r="N417" s="195"/>
    </row>
    <row r="418" spans="1:14" customFormat="1" ht="25.5" customHeight="1" x14ac:dyDescent="0.25">
      <c r="A418" s="62">
        <v>928</v>
      </c>
      <c r="B418" s="59" t="s">
        <v>528</v>
      </c>
      <c r="C418" s="196"/>
      <c r="D418" s="196"/>
      <c r="E418" s="196"/>
      <c r="F418" s="196"/>
      <c r="G418" s="196"/>
      <c r="H418" s="196"/>
      <c r="I418" s="196"/>
      <c r="J418" s="196"/>
      <c r="K418" s="196"/>
      <c r="L418" s="196"/>
      <c r="M418" s="197">
        <f t="shared" si="69"/>
        <v>0</v>
      </c>
      <c r="N418" s="195"/>
    </row>
    <row r="419" spans="1:14" customFormat="1" ht="25.5" customHeight="1" x14ac:dyDescent="0.25">
      <c r="A419" s="56">
        <v>9300</v>
      </c>
      <c r="B419" s="57" t="s">
        <v>529</v>
      </c>
      <c r="C419" s="194">
        <f t="shared" ref="C419:N419" si="74">SUM(C420:C421)</f>
        <v>0</v>
      </c>
      <c r="D419" s="194">
        <f>SUM(D420:D421)</f>
        <v>0</v>
      </c>
      <c r="E419" s="194">
        <f t="shared" si="74"/>
        <v>0</v>
      </c>
      <c r="F419" s="194">
        <f t="shared" si="74"/>
        <v>0</v>
      </c>
      <c r="G419" s="194">
        <f t="shared" si="74"/>
        <v>0</v>
      </c>
      <c r="H419" s="194">
        <f t="shared" si="74"/>
        <v>0</v>
      </c>
      <c r="I419" s="194">
        <f t="shared" si="74"/>
        <v>0</v>
      </c>
      <c r="J419" s="194">
        <f t="shared" si="74"/>
        <v>0</v>
      </c>
      <c r="K419" s="194">
        <f t="shared" si="74"/>
        <v>0</v>
      </c>
      <c r="L419" s="194">
        <f t="shared" si="74"/>
        <v>0</v>
      </c>
      <c r="M419" s="194">
        <f t="shared" si="69"/>
        <v>0</v>
      </c>
      <c r="N419" s="200">
        <f t="shared" si="74"/>
        <v>0</v>
      </c>
    </row>
    <row r="420" spans="1:14" customFormat="1" ht="25.5" customHeight="1" x14ac:dyDescent="0.25">
      <c r="A420" s="62">
        <v>931</v>
      </c>
      <c r="B420" s="59" t="s">
        <v>530</v>
      </c>
      <c r="C420" s="196"/>
      <c r="D420" s="196"/>
      <c r="E420" s="196"/>
      <c r="F420" s="196"/>
      <c r="G420" s="196"/>
      <c r="H420" s="196"/>
      <c r="I420" s="196"/>
      <c r="J420" s="196"/>
      <c r="K420" s="196"/>
      <c r="L420" s="196"/>
      <c r="M420" s="197">
        <f t="shared" si="69"/>
        <v>0</v>
      </c>
      <c r="N420" s="195"/>
    </row>
    <row r="421" spans="1:14" customFormat="1" ht="25.5" customHeight="1" x14ac:dyDescent="0.25">
      <c r="A421" s="62">
        <v>932</v>
      </c>
      <c r="B421" s="59" t="s">
        <v>531</v>
      </c>
      <c r="C421" s="196"/>
      <c r="D421" s="196"/>
      <c r="E421" s="196"/>
      <c r="F421" s="196"/>
      <c r="G421" s="196"/>
      <c r="H421" s="196"/>
      <c r="I421" s="196"/>
      <c r="J421" s="196"/>
      <c r="K421" s="196"/>
      <c r="L421" s="196"/>
      <c r="M421" s="197">
        <f t="shared" si="69"/>
        <v>0</v>
      </c>
      <c r="N421" s="195"/>
    </row>
    <row r="422" spans="1:14" customFormat="1" ht="25.5" customHeight="1" x14ac:dyDescent="0.25">
      <c r="A422" s="56">
        <v>9400</v>
      </c>
      <c r="B422" s="57" t="s">
        <v>532</v>
      </c>
      <c r="C422" s="194">
        <f t="shared" ref="C422:N422" si="75">SUM(C423:C424)</f>
        <v>0</v>
      </c>
      <c r="D422" s="194">
        <f>SUM(D423:D424)</f>
        <v>0</v>
      </c>
      <c r="E422" s="194">
        <f t="shared" si="75"/>
        <v>0</v>
      </c>
      <c r="F422" s="194">
        <f t="shared" si="75"/>
        <v>0</v>
      </c>
      <c r="G422" s="194">
        <f t="shared" si="75"/>
        <v>0</v>
      </c>
      <c r="H422" s="194">
        <f t="shared" si="75"/>
        <v>0</v>
      </c>
      <c r="I422" s="194">
        <f t="shared" si="75"/>
        <v>0</v>
      </c>
      <c r="J422" s="194">
        <f t="shared" si="75"/>
        <v>0</v>
      </c>
      <c r="K422" s="194">
        <f t="shared" si="75"/>
        <v>0</v>
      </c>
      <c r="L422" s="194">
        <f t="shared" si="75"/>
        <v>0</v>
      </c>
      <c r="M422" s="194">
        <f t="shared" si="69"/>
        <v>0</v>
      </c>
      <c r="N422" s="200">
        <f t="shared" si="75"/>
        <v>0</v>
      </c>
    </row>
    <row r="423" spans="1:14" customFormat="1" ht="25.5" customHeight="1" x14ac:dyDescent="0.25">
      <c r="A423" s="62">
        <v>941</v>
      </c>
      <c r="B423" s="59" t="s">
        <v>533</v>
      </c>
      <c r="C423" s="196"/>
      <c r="D423" s="196"/>
      <c r="E423" s="196"/>
      <c r="F423" s="196"/>
      <c r="G423" s="196"/>
      <c r="H423" s="196"/>
      <c r="I423" s="196"/>
      <c r="J423" s="196"/>
      <c r="K423" s="196"/>
      <c r="L423" s="196"/>
      <c r="M423" s="197">
        <f t="shared" si="69"/>
        <v>0</v>
      </c>
      <c r="N423" s="195"/>
    </row>
    <row r="424" spans="1:14" customFormat="1" ht="25.5" customHeight="1" x14ac:dyDescent="0.25">
      <c r="A424" s="62">
        <v>942</v>
      </c>
      <c r="B424" s="59" t="s">
        <v>534</v>
      </c>
      <c r="C424" s="196"/>
      <c r="D424" s="196"/>
      <c r="E424" s="196"/>
      <c r="F424" s="196"/>
      <c r="G424" s="196"/>
      <c r="H424" s="196"/>
      <c r="I424" s="196"/>
      <c r="J424" s="196"/>
      <c r="K424" s="196"/>
      <c r="L424" s="196"/>
      <c r="M424" s="197">
        <f t="shared" si="69"/>
        <v>0</v>
      </c>
      <c r="N424" s="195"/>
    </row>
    <row r="425" spans="1:14" customFormat="1" ht="25.5" customHeight="1" x14ac:dyDescent="0.25">
      <c r="A425" s="56">
        <v>9500</v>
      </c>
      <c r="B425" s="57" t="s">
        <v>535</v>
      </c>
      <c r="C425" s="194">
        <f t="shared" ref="C425:L425" si="76">SUM(C426:C426)</f>
        <v>0</v>
      </c>
      <c r="D425" s="194">
        <f t="shared" si="76"/>
        <v>0</v>
      </c>
      <c r="E425" s="194">
        <f t="shared" si="76"/>
        <v>0</v>
      </c>
      <c r="F425" s="194">
        <f t="shared" si="76"/>
        <v>0</v>
      </c>
      <c r="G425" s="194">
        <f t="shared" si="76"/>
        <v>0</v>
      </c>
      <c r="H425" s="194">
        <f t="shared" si="76"/>
        <v>0</v>
      </c>
      <c r="I425" s="194">
        <f t="shared" si="76"/>
        <v>0</v>
      </c>
      <c r="J425" s="194">
        <f t="shared" si="76"/>
        <v>0</v>
      </c>
      <c r="K425" s="194">
        <f t="shared" si="76"/>
        <v>0</v>
      </c>
      <c r="L425" s="194">
        <f t="shared" si="76"/>
        <v>0</v>
      </c>
      <c r="M425" s="194">
        <f t="shared" si="69"/>
        <v>0</v>
      </c>
      <c r="N425" s="199"/>
    </row>
    <row r="426" spans="1:14" customFormat="1" ht="25.5" customHeight="1" x14ac:dyDescent="0.25">
      <c r="A426" s="62">
        <v>951</v>
      </c>
      <c r="B426" s="59" t="s">
        <v>536</v>
      </c>
      <c r="C426" s="196"/>
      <c r="D426" s="196"/>
      <c r="E426" s="196"/>
      <c r="F426" s="196"/>
      <c r="G426" s="196"/>
      <c r="H426" s="196"/>
      <c r="I426" s="196"/>
      <c r="J426" s="196"/>
      <c r="K426" s="196"/>
      <c r="L426" s="196"/>
      <c r="M426" s="197">
        <f t="shared" si="69"/>
        <v>0</v>
      </c>
      <c r="N426" s="195"/>
    </row>
    <row r="427" spans="1:14" customFormat="1" ht="25.5" customHeight="1" x14ac:dyDescent="0.25">
      <c r="A427" s="56">
        <v>9600</v>
      </c>
      <c r="B427" s="57" t="s">
        <v>537</v>
      </c>
      <c r="C427" s="194">
        <f t="shared" ref="C427:N427" si="77">SUM(C428:C429)</f>
        <v>0</v>
      </c>
      <c r="D427" s="194">
        <f>SUM(D428:D429)</f>
        <v>0</v>
      </c>
      <c r="E427" s="194">
        <f t="shared" si="77"/>
        <v>0</v>
      </c>
      <c r="F427" s="194">
        <f t="shared" si="77"/>
        <v>0</v>
      </c>
      <c r="G427" s="194">
        <f t="shared" si="77"/>
        <v>0</v>
      </c>
      <c r="H427" s="194">
        <f t="shared" si="77"/>
        <v>0</v>
      </c>
      <c r="I427" s="194">
        <f t="shared" si="77"/>
        <v>0</v>
      </c>
      <c r="J427" s="194">
        <f t="shared" si="77"/>
        <v>0</v>
      </c>
      <c r="K427" s="194">
        <f t="shared" si="77"/>
        <v>0</v>
      </c>
      <c r="L427" s="194">
        <f t="shared" si="77"/>
        <v>0</v>
      </c>
      <c r="M427" s="194">
        <f t="shared" si="69"/>
        <v>0</v>
      </c>
      <c r="N427" s="200">
        <f t="shared" si="77"/>
        <v>0</v>
      </c>
    </row>
    <row r="428" spans="1:14" customFormat="1" ht="25.5" customHeight="1" x14ac:dyDescent="0.25">
      <c r="A428" s="62">
        <v>961</v>
      </c>
      <c r="B428" s="59" t="s">
        <v>538</v>
      </c>
      <c r="C428" s="207"/>
      <c r="D428" s="207"/>
      <c r="E428" s="207"/>
      <c r="F428" s="207"/>
      <c r="G428" s="207"/>
      <c r="H428" s="207"/>
      <c r="I428" s="207"/>
      <c r="J428" s="207"/>
      <c r="K428" s="207"/>
      <c r="L428" s="207"/>
      <c r="M428" s="197">
        <f t="shared" si="69"/>
        <v>0</v>
      </c>
      <c r="N428" s="195"/>
    </row>
    <row r="429" spans="1:14" customFormat="1" ht="36" customHeight="1" x14ac:dyDescent="0.25">
      <c r="A429" s="62">
        <v>962</v>
      </c>
      <c r="B429" s="59" t="s">
        <v>539</v>
      </c>
      <c r="C429" s="207"/>
      <c r="D429" s="207"/>
      <c r="E429" s="207"/>
      <c r="F429" s="207"/>
      <c r="G429" s="207"/>
      <c r="H429" s="207"/>
      <c r="I429" s="207"/>
      <c r="J429" s="207"/>
      <c r="K429" s="207"/>
      <c r="L429" s="207"/>
      <c r="M429" s="197">
        <f t="shared" si="69"/>
        <v>0</v>
      </c>
      <c r="N429" s="195"/>
    </row>
    <row r="430" spans="1:14" customFormat="1" ht="25.5" customHeight="1" x14ac:dyDescent="0.25">
      <c r="A430" s="63">
        <v>9900</v>
      </c>
      <c r="B430" s="51" t="s">
        <v>540</v>
      </c>
      <c r="C430" s="194">
        <f t="shared" ref="C430:N430" si="78">SUM(C431)</f>
        <v>0</v>
      </c>
      <c r="D430" s="194">
        <f t="shared" si="78"/>
        <v>0</v>
      </c>
      <c r="E430" s="194">
        <f t="shared" si="78"/>
        <v>0</v>
      </c>
      <c r="F430" s="194">
        <f t="shared" si="78"/>
        <v>0</v>
      </c>
      <c r="G430" s="194">
        <f t="shared" si="78"/>
        <v>0</v>
      </c>
      <c r="H430" s="194">
        <f t="shared" si="78"/>
        <v>0</v>
      </c>
      <c r="I430" s="194">
        <f t="shared" si="78"/>
        <v>0</v>
      </c>
      <c r="J430" s="194">
        <f t="shared" si="78"/>
        <v>0</v>
      </c>
      <c r="K430" s="194">
        <f t="shared" si="78"/>
        <v>0</v>
      </c>
      <c r="L430" s="194">
        <f t="shared" si="78"/>
        <v>0</v>
      </c>
      <c r="M430" s="194">
        <f t="shared" si="69"/>
        <v>0</v>
      </c>
      <c r="N430" s="200">
        <f t="shared" si="78"/>
        <v>0</v>
      </c>
    </row>
    <row r="431" spans="1:14" customFormat="1" ht="25.5" customHeight="1" x14ac:dyDescent="0.25">
      <c r="A431" s="62">
        <v>991</v>
      </c>
      <c r="B431" s="59" t="s">
        <v>541</v>
      </c>
      <c r="C431" s="196"/>
      <c r="D431" s="196"/>
      <c r="E431" s="196"/>
      <c r="F431" s="196"/>
      <c r="G431" s="196"/>
      <c r="H431" s="196"/>
      <c r="I431" s="196"/>
      <c r="J431" s="196"/>
      <c r="K431" s="196"/>
      <c r="L431" s="196"/>
      <c r="M431" s="197">
        <f t="shared" si="69"/>
        <v>0</v>
      </c>
      <c r="N431" s="195"/>
    </row>
    <row r="432" spans="1:14" customFormat="1" ht="3" customHeight="1" x14ac:dyDescent="0.25">
      <c r="A432" s="94"/>
      <c r="B432" s="95"/>
      <c r="C432" s="209"/>
      <c r="D432" s="209"/>
      <c r="E432" s="209"/>
      <c r="F432" s="209"/>
      <c r="G432" s="209"/>
      <c r="H432" s="209"/>
      <c r="I432" s="209"/>
      <c r="J432" s="209"/>
      <c r="K432" s="209"/>
      <c r="L432" s="209"/>
      <c r="M432" s="210"/>
      <c r="N432" s="195"/>
    </row>
    <row r="433" spans="1:15" s="102" customFormat="1" ht="25.5" customHeight="1" thickBot="1" x14ac:dyDescent="0.3">
      <c r="A433" s="103"/>
      <c r="B433" s="104" t="s">
        <v>542</v>
      </c>
      <c r="C433" s="211">
        <f>C6+C43+C108+C193+C253+C312+C334+C382+C400</f>
        <v>19141960.82</v>
      </c>
      <c r="D433" s="211">
        <f>D6+D43+D108+D193+D253+D312+D334+D382+D400</f>
        <v>0</v>
      </c>
      <c r="E433" s="211">
        <f t="shared" ref="E433:M433" si="79">E6+E43+E108+E193+E253+E312+E334+E382+E400</f>
        <v>0</v>
      </c>
      <c r="F433" s="211">
        <f t="shared" si="79"/>
        <v>0</v>
      </c>
      <c r="G433" s="211">
        <f t="shared" si="79"/>
        <v>31231819.785</v>
      </c>
      <c r="H433" s="211">
        <f t="shared" si="79"/>
        <v>0</v>
      </c>
      <c r="I433" s="211">
        <f t="shared" si="79"/>
        <v>0</v>
      </c>
      <c r="J433" s="211">
        <f t="shared" si="79"/>
        <v>13272537.530000001</v>
      </c>
      <c r="K433" s="211">
        <f t="shared" si="79"/>
        <v>137000</v>
      </c>
      <c r="L433" s="211">
        <f t="shared" si="79"/>
        <v>0</v>
      </c>
      <c r="M433" s="213">
        <f t="shared" si="79"/>
        <v>63783318.135000005</v>
      </c>
      <c r="N433" s="212">
        <f>N6+N43+N108+N193+N253+N312+N334+N382+N400</f>
        <v>0</v>
      </c>
      <c r="O433" s="105"/>
    </row>
    <row r="434" spans="1:15" ht="15" hidden="1" x14ac:dyDescent="0.25"/>
    <row r="435" spans="1:15" ht="15.75" hidden="1" x14ac:dyDescent="0.25">
      <c r="O435" s="31"/>
    </row>
    <row r="436" spans="1:15" ht="15" hidden="1" customHeight="1" x14ac:dyDescent="0.25"/>
    <row r="437" spans="1:15" ht="15" hidden="1" customHeight="1" x14ac:dyDescent="0.25"/>
    <row r="438" spans="1:15" ht="15" hidden="1" customHeight="1" x14ac:dyDescent="0.25"/>
    <row r="439" spans="1:15" ht="15" hidden="1" customHeight="1" x14ac:dyDescent="0.25"/>
    <row r="440" spans="1:15" ht="15" hidden="1" customHeight="1" x14ac:dyDescent="0.25"/>
    <row r="441" spans="1:15" ht="15" hidden="1" customHeight="1" x14ac:dyDescent="0.25"/>
    <row r="442" spans="1:15" ht="15" hidden="1" customHeight="1" x14ac:dyDescent="0.25"/>
    <row r="443" spans="1:15" ht="15" hidden="1" customHeight="1" x14ac:dyDescent="0.25"/>
    <row r="444" spans="1:15" ht="15" hidden="1" customHeight="1" x14ac:dyDescent="0.25"/>
    <row r="445" spans="1:15" ht="15" hidden="1" customHeight="1" x14ac:dyDescent="0.25"/>
    <row r="446" spans="1:15" ht="15" hidden="1" customHeight="1" x14ac:dyDescent="0.25"/>
    <row r="447" spans="1:15" ht="15" hidden="1" customHeight="1" x14ac:dyDescent="0.25"/>
    <row r="448" spans="1:15"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sheetData>
  <sheetProtection algorithmName="SHA-512" hashValue="3qUSSeM0UhlSJ798eoBHUzm2cf8/9l3LYeaM9IjgBY6mTwgIujOoI/IRgmamOhhLxcQ1CMUwx8bbwBRyJQeiGg==" saltValue="LJrYXTt8Lsgl0TLHQ3LSIA==" spinCount="100000" sheet="1" objects="1" scenarios="1"/>
  <mergeCells count="7">
    <mergeCell ref="A1:N1"/>
    <mergeCell ref="A2:N2"/>
    <mergeCell ref="M3:M4"/>
    <mergeCell ref="A3:A4"/>
    <mergeCell ref="B3:B4"/>
    <mergeCell ref="J3:L3"/>
    <mergeCell ref="C3:I3"/>
  </mergeCells>
  <dataValidations count="5">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 type="whole" operator="greaterThanOrEqual" allowBlank="1" showInputMessage="1" showErrorMessage="1" errorTitle="Valor no valido" error="La información que intenta ingresar es un números negativos o texto, favor de verificarlo." sqref="M10 M332:M333 M264 M270:M275 M255:M256 M323:M330 M314:M321 M259:M260 M285:M286 M13:M14 M281 M140">
      <formula1>0</formula1>
    </dataValidation>
    <dataValidation type="whole" operator="greaterThan" allowBlank="1" showInputMessage="1" showErrorMessage="1" errorTitle="Valor no valido" error="La información que intenta ingresar es un números negativos o texto, favor de verificarlo." sqref="N246:N248 N243:N244 M431:M432 M426 M262:M263 M221:M228 M411:M418 M402:M409 M298:M301 M339:M347 M356:M364 M168:M176 M288:M296 M265 M58:M66 M277 M366:M374 M15:M16 M205:M209 M428:M429 M184:M192 M279:M280 M178:M182 M336:M337 M141:M148 M130:M138 M110:M118 M230:M232 M99:M107 M95:M97 M89:M93 M86:M87 M78:M84 M68:M76 M54:M56 M45:M52 M41:M42 M39 M303:M311 M27:M30 M32:M37 M420:M421 M234:M240 M250:M252 M160:M166 M11 M423:M424 M376:M377 M242:M248 M211:M219 M267:M268 M195:M203 M18:M25 M8:M9 M397:M399 M391:M395 M384:M389 M349:M354 M379:M381 M120:M128 M282:M284 M257:M258 M150:M158 C243:L243 C241:N241">
      <formula1>0</formula1>
    </dataValidation>
    <dataValidation operator="greaterThan" allowBlank="1" showInputMessage="1" showErrorMessage="1" errorTitle="Valor no valido" error="La información que intenta ingresar es un números negativos o texto, favor de verificarlo." sqref="C195:L203 C391:L395 C384:L389 C376:L377 C356:L364 C250:L252 C242:L242 C234:L240 C211:L219 C58:L66 C397:L399 C428:L429"/>
    <dataValidation operator="greaterThanOrEqual" allowBlank="1" showInputMessage="1" showErrorMessage="1" errorTitle="Valor no valido" error="La información que intenta ingresar es un números negativos o texto, favor de verificarlo." sqref="C230:L232 C323:L330 C314:L321 C332:L333"/>
  </dataValidations>
  <printOptions horizontalCentered="1"/>
  <pageMargins left="0.9055118110236221" right="0.23622047244094491" top="0.39370078740157483" bottom="0.47244094488188981" header="0.31496062992125984" footer="0.23622047244094491"/>
  <pageSetup paperSize="5" scale="65" orientation="landscape" r:id="rId1"/>
  <headerFooter>
    <oddFooter>&amp;L&amp;"-,Cursiva"&amp;10     Ejercicio Fiscal 2019&amp;R&amp;"-,Cursiva"&amp;10Página &amp;P de &amp;N&amp;K00+000--&amp;"-,Normal"------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00736F"/>
  </sheetPr>
  <dimension ref="A1:L96"/>
  <sheetViews>
    <sheetView showGridLines="0" tabSelected="1" topLeftCell="C1" zoomScale="110" zoomScaleNormal="110" workbookViewId="0">
      <selection activeCell="L6" sqref="L6"/>
    </sheetView>
  </sheetViews>
  <sheetFormatPr baseColWidth="10" defaultColWidth="11.42578125" defaultRowHeight="12.75" customHeight="1" x14ac:dyDescent="0.2"/>
  <cols>
    <col min="1" max="1" width="4.85546875" style="2" customWidth="1"/>
    <col min="2" max="2" width="32.85546875" style="1" customWidth="1"/>
    <col min="3" max="3" width="14.28515625" style="9" customWidth="1"/>
    <col min="4" max="4" width="28.85546875" style="10" customWidth="1"/>
    <col min="5" max="8" width="15.42578125" style="1" customWidth="1"/>
    <col min="9" max="9" width="13" style="1" customWidth="1"/>
    <col min="10" max="12" width="16.85546875" style="1" customWidth="1"/>
    <col min="13" max="16384" width="11.42578125" style="27"/>
  </cols>
  <sheetData>
    <row r="1" spans="1:12" ht="30" customHeight="1" x14ac:dyDescent="0.2">
      <c r="A1" s="316" t="s">
        <v>731</v>
      </c>
      <c r="B1" s="317"/>
      <c r="C1" s="317"/>
      <c r="D1" s="317"/>
      <c r="E1" s="317"/>
      <c r="F1" s="317"/>
      <c r="G1" s="317"/>
      <c r="H1" s="317"/>
      <c r="I1" s="317"/>
      <c r="J1" s="317"/>
      <c r="K1" s="317"/>
      <c r="L1" s="317"/>
    </row>
    <row r="2" spans="1:12" ht="27.75" customHeight="1" x14ac:dyDescent="0.2">
      <c r="A2" s="318" t="str">
        <f>'ESTIMACIÓN DE INGRESOS'!A2:C2</f>
        <v>Nombre del Municipio: xxxxxxxxxxx</v>
      </c>
      <c r="B2" s="319"/>
      <c r="C2" s="319"/>
      <c r="D2" s="319"/>
      <c r="E2" s="319"/>
      <c r="F2" s="319"/>
      <c r="G2" s="319"/>
      <c r="H2" s="319"/>
      <c r="I2" s="319"/>
      <c r="J2" s="319"/>
      <c r="K2" s="319"/>
      <c r="L2" s="319"/>
    </row>
    <row r="3" spans="1:12" ht="17.25" customHeight="1" x14ac:dyDescent="0.2">
      <c r="A3" s="323" t="s">
        <v>2</v>
      </c>
      <c r="B3" s="323"/>
      <c r="C3" s="323"/>
      <c r="D3" s="323"/>
      <c r="E3" s="320" t="s">
        <v>722</v>
      </c>
      <c r="F3" s="320" t="s">
        <v>723</v>
      </c>
      <c r="G3" s="321" t="s">
        <v>562</v>
      </c>
      <c r="H3" s="320" t="s">
        <v>563</v>
      </c>
      <c r="I3" s="322" t="s">
        <v>564</v>
      </c>
      <c r="J3" s="320" t="s">
        <v>721</v>
      </c>
      <c r="K3" s="320" t="s">
        <v>724</v>
      </c>
      <c r="L3" s="320" t="s">
        <v>725</v>
      </c>
    </row>
    <row r="4" spans="1:12" ht="10.9" customHeight="1" x14ac:dyDescent="0.2">
      <c r="A4" s="323"/>
      <c r="B4" s="323"/>
      <c r="C4" s="323"/>
      <c r="D4" s="323"/>
      <c r="E4" s="320"/>
      <c r="F4" s="320"/>
      <c r="G4" s="321"/>
      <c r="H4" s="320"/>
      <c r="I4" s="322"/>
      <c r="J4" s="320"/>
      <c r="K4" s="320"/>
      <c r="L4" s="320"/>
    </row>
    <row r="5" spans="1:12" ht="17.45" customHeight="1" x14ac:dyDescent="0.2">
      <c r="A5" s="258" t="s">
        <v>3</v>
      </c>
      <c r="B5" s="259"/>
      <c r="C5" s="259"/>
      <c r="D5" s="259"/>
      <c r="E5" s="259"/>
      <c r="F5" s="259"/>
      <c r="G5" s="259"/>
      <c r="H5" s="258"/>
      <c r="I5" s="260"/>
      <c r="J5" s="27"/>
      <c r="K5" s="27"/>
      <c r="L5" s="250"/>
    </row>
    <row r="6" spans="1:12" ht="17.45" customHeight="1" x14ac:dyDescent="0.2">
      <c r="A6" s="151">
        <v>1</v>
      </c>
      <c r="B6" s="331" t="s">
        <v>4</v>
      </c>
      <c r="C6" s="331"/>
      <c r="D6" s="331"/>
      <c r="E6" s="216">
        <f>SUM(E7:E15)</f>
        <v>0</v>
      </c>
      <c r="F6" s="216">
        <f>SUM(F7:F15)</f>
        <v>0</v>
      </c>
      <c r="G6" s="261">
        <f>SUM(G7:G15)</f>
        <v>7301500</v>
      </c>
      <c r="H6" s="268">
        <f>SUM(H7:H15)</f>
        <v>10206701.119999999</v>
      </c>
      <c r="I6" s="152">
        <f>H6/G6-1</f>
        <v>0.39789099774019032</v>
      </c>
      <c r="J6" s="216">
        <f>SUM(J7:J15)</f>
        <v>0</v>
      </c>
      <c r="K6" s="216">
        <f>SUM(K7:K15)</f>
        <v>0</v>
      </c>
      <c r="L6" s="251">
        <f>SUM(L7:L15)</f>
        <v>0</v>
      </c>
    </row>
    <row r="7" spans="1:12" ht="15" customHeight="1" x14ac:dyDescent="0.2">
      <c r="A7" s="71">
        <v>1.1000000000000001</v>
      </c>
      <c r="B7" s="339" t="s">
        <v>5</v>
      </c>
      <c r="C7" s="339"/>
      <c r="D7" s="339"/>
      <c r="E7" s="217"/>
      <c r="F7" s="217"/>
      <c r="G7" s="262">
        <v>37000</v>
      </c>
      <c r="H7" s="269">
        <f>'ESTIMACIÓN DE INGRESOS'!$C$7</f>
        <v>10000</v>
      </c>
      <c r="I7" s="72">
        <f t="shared" ref="I7:I69" si="0">H7/G7-1</f>
        <v>-0.72972972972972971</v>
      </c>
      <c r="J7" s="217"/>
      <c r="K7" s="217"/>
      <c r="L7" s="252"/>
    </row>
    <row r="8" spans="1:12" ht="15" customHeight="1" x14ac:dyDescent="0.2">
      <c r="A8" s="71">
        <v>1.2</v>
      </c>
      <c r="B8" s="339" t="s">
        <v>6</v>
      </c>
      <c r="C8" s="339"/>
      <c r="D8" s="339"/>
      <c r="E8" s="217"/>
      <c r="F8" s="217"/>
      <c r="G8" s="262">
        <v>7050000</v>
      </c>
      <c r="H8" s="269">
        <f>'ESTIMACIÓN DE INGRESOS'!$C$9</f>
        <v>9765275.3399999999</v>
      </c>
      <c r="I8" s="72">
        <f t="shared" si="0"/>
        <v>0.38514543829787229</v>
      </c>
      <c r="J8" s="217"/>
      <c r="K8" s="217"/>
      <c r="L8" s="252"/>
    </row>
    <row r="9" spans="1:12" ht="15" customHeight="1" x14ac:dyDescent="0.2">
      <c r="A9" s="71">
        <v>1.3</v>
      </c>
      <c r="B9" s="339" t="s">
        <v>7</v>
      </c>
      <c r="C9" s="339"/>
      <c r="D9" s="339"/>
      <c r="E9" s="218"/>
      <c r="F9" s="218"/>
      <c r="G9" s="263"/>
      <c r="H9" s="269">
        <f>'ESTIMACIÓN DE INGRESOS'!C13</f>
        <v>0</v>
      </c>
      <c r="I9" s="72" t="e">
        <f t="shared" si="0"/>
        <v>#DIV/0!</v>
      </c>
      <c r="J9" s="218"/>
      <c r="K9" s="218"/>
      <c r="L9" s="253"/>
    </row>
    <row r="10" spans="1:12" ht="15" customHeight="1" x14ac:dyDescent="0.2">
      <c r="A10" s="71">
        <v>1.4</v>
      </c>
      <c r="B10" s="339" t="s">
        <v>8</v>
      </c>
      <c r="C10" s="339"/>
      <c r="D10" s="339"/>
      <c r="E10" s="218"/>
      <c r="F10" s="218"/>
      <c r="G10" s="263"/>
      <c r="H10" s="269">
        <f>'ESTIMACIÓN DE INGRESOS'!C14</f>
        <v>0</v>
      </c>
      <c r="I10" s="72" t="e">
        <f t="shared" si="0"/>
        <v>#DIV/0!</v>
      </c>
      <c r="J10" s="218"/>
      <c r="K10" s="218"/>
      <c r="L10" s="253"/>
    </row>
    <row r="11" spans="1:12" ht="15" customHeight="1" x14ac:dyDescent="0.2">
      <c r="A11" s="71">
        <v>1.5</v>
      </c>
      <c r="B11" s="339" t="s">
        <v>9</v>
      </c>
      <c r="C11" s="339"/>
      <c r="D11" s="339"/>
      <c r="E11" s="218"/>
      <c r="F11" s="218"/>
      <c r="G11" s="263"/>
      <c r="H11" s="269">
        <f>'ESTIMACIÓN DE INGRESOS'!C15</f>
        <v>0</v>
      </c>
      <c r="I11" s="72" t="e">
        <f t="shared" si="0"/>
        <v>#DIV/0!</v>
      </c>
      <c r="J11" s="218"/>
      <c r="K11" s="218"/>
      <c r="L11" s="253"/>
    </row>
    <row r="12" spans="1:12" ht="15" customHeight="1" x14ac:dyDescent="0.2">
      <c r="A12" s="71">
        <v>1.6</v>
      </c>
      <c r="B12" s="339" t="s">
        <v>10</v>
      </c>
      <c r="C12" s="339"/>
      <c r="D12" s="339"/>
      <c r="E12" s="218"/>
      <c r="F12" s="218"/>
      <c r="G12" s="263"/>
      <c r="H12" s="269">
        <f>'ESTIMACIÓN DE INGRESOS'!C16</f>
        <v>0</v>
      </c>
      <c r="I12" s="72" t="e">
        <f t="shared" si="0"/>
        <v>#DIV/0!</v>
      </c>
      <c r="J12" s="218"/>
      <c r="K12" s="218"/>
      <c r="L12" s="253"/>
    </row>
    <row r="13" spans="1:12" ht="15" customHeight="1" x14ac:dyDescent="0.2">
      <c r="A13" s="71">
        <v>1.7</v>
      </c>
      <c r="B13" s="335" t="s">
        <v>736</v>
      </c>
      <c r="C13" s="336"/>
      <c r="D13" s="337"/>
      <c r="E13" s="217"/>
      <c r="F13" s="217"/>
      <c r="G13" s="262">
        <v>214500</v>
      </c>
      <c r="H13" s="269">
        <f>'ESTIMACIÓN DE INGRESOS'!C17</f>
        <v>431425.77999999997</v>
      </c>
      <c r="I13" s="72">
        <f t="shared" si="0"/>
        <v>1.0113089976689977</v>
      </c>
      <c r="J13" s="217"/>
      <c r="K13" s="217"/>
      <c r="L13" s="252"/>
    </row>
    <row r="14" spans="1:12" ht="15" customHeight="1" x14ac:dyDescent="0.2">
      <c r="A14" s="71">
        <v>1.8</v>
      </c>
      <c r="B14" s="335" t="s">
        <v>11</v>
      </c>
      <c r="C14" s="336"/>
      <c r="D14" s="337"/>
      <c r="E14" s="217"/>
      <c r="F14" s="217"/>
      <c r="G14" s="262"/>
      <c r="H14" s="269">
        <f>'ESTIMACIÓN DE INGRESOS'!C23</f>
        <v>0</v>
      </c>
      <c r="I14" s="73" t="e">
        <f t="shared" si="0"/>
        <v>#DIV/0!</v>
      </c>
      <c r="J14" s="217"/>
      <c r="K14" s="217"/>
      <c r="L14" s="252"/>
    </row>
    <row r="15" spans="1:12" ht="24.6" customHeight="1" x14ac:dyDescent="0.2">
      <c r="A15" s="71">
        <v>1.9</v>
      </c>
      <c r="B15" s="338" t="s">
        <v>733</v>
      </c>
      <c r="C15" s="336"/>
      <c r="D15" s="337"/>
      <c r="E15" s="217"/>
      <c r="F15" s="217"/>
      <c r="G15" s="262"/>
      <c r="H15" s="269">
        <f>'ESTIMACIÓN DE INGRESOS'!C24</f>
        <v>0</v>
      </c>
      <c r="I15" s="73" t="e">
        <f t="shared" si="0"/>
        <v>#DIV/0!</v>
      </c>
      <c r="J15" s="217"/>
      <c r="K15" s="217"/>
      <c r="L15" s="252"/>
    </row>
    <row r="16" spans="1:12" ht="17.45" customHeight="1" x14ac:dyDescent="0.2">
      <c r="A16" s="147">
        <v>2</v>
      </c>
      <c r="B16" s="328" t="s">
        <v>12</v>
      </c>
      <c r="C16" s="328"/>
      <c r="D16" s="328"/>
      <c r="E16" s="219">
        <f>SUM(E17:E21)</f>
        <v>0</v>
      </c>
      <c r="F16" s="219">
        <f>SUM(F17:F21)</f>
        <v>0</v>
      </c>
      <c r="G16" s="264">
        <f>SUM(G17:G21)</f>
        <v>0</v>
      </c>
      <c r="H16" s="270">
        <f>SUM(H17:H21)</f>
        <v>0</v>
      </c>
      <c r="I16" s="148" t="e">
        <f t="shared" si="0"/>
        <v>#DIV/0!</v>
      </c>
      <c r="J16" s="219">
        <f>SUM(J17:J21)</f>
        <v>0</v>
      </c>
      <c r="K16" s="219">
        <f>SUM(K17:K21)</f>
        <v>0</v>
      </c>
      <c r="L16" s="254">
        <f>SUM(L17:L21)</f>
        <v>0</v>
      </c>
    </row>
    <row r="17" spans="1:12" x14ac:dyDescent="0.2">
      <c r="A17" s="71">
        <v>2.1</v>
      </c>
      <c r="B17" s="335" t="s">
        <v>555</v>
      </c>
      <c r="C17" s="336"/>
      <c r="D17" s="337"/>
      <c r="E17" s="217"/>
      <c r="F17" s="217"/>
      <c r="G17" s="262"/>
      <c r="H17" s="269">
        <f>'ESTIMACIÓN DE INGRESOS'!C26</f>
        <v>0</v>
      </c>
      <c r="I17" s="72" t="e">
        <f t="shared" si="0"/>
        <v>#DIV/0!</v>
      </c>
      <c r="J17" s="217"/>
      <c r="K17" s="217"/>
      <c r="L17" s="252"/>
    </row>
    <row r="18" spans="1:12" ht="15" customHeight="1" x14ac:dyDescent="0.2">
      <c r="A18" s="71">
        <v>2.2000000000000002</v>
      </c>
      <c r="B18" s="335" t="s">
        <v>556</v>
      </c>
      <c r="C18" s="336"/>
      <c r="D18" s="337"/>
      <c r="E18" s="218"/>
      <c r="F18" s="218"/>
      <c r="G18" s="263"/>
      <c r="H18" s="269">
        <f>'ESTIMACIÓN DE INGRESOS'!C27</f>
        <v>0</v>
      </c>
      <c r="I18" s="72" t="e">
        <f t="shared" si="0"/>
        <v>#DIV/0!</v>
      </c>
      <c r="J18" s="218"/>
      <c r="K18" s="218"/>
      <c r="L18" s="253"/>
    </row>
    <row r="19" spans="1:12" ht="15" customHeight="1" x14ac:dyDescent="0.2">
      <c r="A19" s="71">
        <v>2.2999999999999998</v>
      </c>
      <c r="B19" s="335" t="s">
        <v>557</v>
      </c>
      <c r="C19" s="336"/>
      <c r="D19" s="337"/>
      <c r="E19" s="218"/>
      <c r="F19" s="218"/>
      <c r="G19" s="263"/>
      <c r="H19" s="269">
        <f>'ESTIMACIÓN DE INGRESOS'!C28</f>
        <v>0</v>
      </c>
      <c r="I19" s="72" t="e">
        <f t="shared" si="0"/>
        <v>#DIV/0!</v>
      </c>
      <c r="J19" s="218"/>
      <c r="K19" s="218"/>
      <c r="L19" s="253"/>
    </row>
    <row r="20" spans="1:12" ht="15" customHeight="1" x14ac:dyDescent="0.2">
      <c r="A20" s="71">
        <v>2.4</v>
      </c>
      <c r="B20" s="335" t="s">
        <v>558</v>
      </c>
      <c r="C20" s="336"/>
      <c r="D20" s="337"/>
      <c r="E20" s="217"/>
      <c r="F20" s="217"/>
      <c r="G20" s="262"/>
      <c r="H20" s="269">
        <f>'ESTIMACIÓN DE INGRESOS'!C29</f>
        <v>0</v>
      </c>
      <c r="I20" s="72" t="e">
        <f t="shared" si="0"/>
        <v>#DIV/0!</v>
      </c>
      <c r="J20" s="217"/>
      <c r="K20" s="217"/>
      <c r="L20" s="252"/>
    </row>
    <row r="21" spans="1:12" ht="15" customHeight="1" x14ac:dyDescent="0.2">
      <c r="A21" s="71">
        <v>2.5</v>
      </c>
      <c r="B21" s="335" t="s">
        <v>734</v>
      </c>
      <c r="C21" s="336"/>
      <c r="D21" s="337"/>
      <c r="E21" s="217"/>
      <c r="F21" s="217"/>
      <c r="G21" s="262"/>
      <c r="H21" s="269">
        <f>'ESTIMACIÓN DE INGRESOS'!C30</f>
        <v>0</v>
      </c>
      <c r="I21" s="72" t="e">
        <f t="shared" si="0"/>
        <v>#DIV/0!</v>
      </c>
      <c r="J21" s="217"/>
      <c r="K21" s="217"/>
      <c r="L21" s="252"/>
    </row>
    <row r="22" spans="1:12" ht="16.899999999999999" customHeight="1" x14ac:dyDescent="0.2">
      <c r="A22" s="147">
        <v>3</v>
      </c>
      <c r="B22" s="328" t="s">
        <v>13</v>
      </c>
      <c r="C22" s="328"/>
      <c r="D22" s="328"/>
      <c r="E22" s="219">
        <f>SUM(E23:E24)</f>
        <v>0</v>
      </c>
      <c r="F22" s="219">
        <f>SUM(F23:F24)</f>
        <v>0</v>
      </c>
      <c r="G22" s="264">
        <f>SUM(G23:G24)</f>
        <v>0</v>
      </c>
      <c r="H22" s="270">
        <f>SUM(H23:H24)</f>
        <v>0</v>
      </c>
      <c r="I22" s="149" t="e">
        <f t="shared" si="0"/>
        <v>#DIV/0!</v>
      </c>
      <c r="J22" s="219">
        <f>SUM(J23:J24)</f>
        <v>0</v>
      </c>
      <c r="K22" s="219">
        <f>SUM(K23:K24)</f>
        <v>0</v>
      </c>
      <c r="L22" s="254">
        <f>SUM(L23:L24)</f>
        <v>0</v>
      </c>
    </row>
    <row r="23" spans="1:12" ht="15" customHeight="1" x14ac:dyDescent="0.2">
      <c r="A23" s="71">
        <v>3.1</v>
      </c>
      <c r="B23" s="339" t="s">
        <v>14</v>
      </c>
      <c r="C23" s="339"/>
      <c r="D23" s="339"/>
      <c r="E23" s="218"/>
      <c r="F23" s="218"/>
      <c r="G23" s="263"/>
      <c r="H23" s="269">
        <f>'ESTIMACIÓN DE INGRESOS'!C32</f>
        <v>0</v>
      </c>
      <c r="I23" s="73" t="e">
        <f t="shared" si="0"/>
        <v>#DIV/0!</v>
      </c>
      <c r="J23" s="218"/>
      <c r="K23" s="218"/>
      <c r="L23" s="253"/>
    </row>
    <row r="24" spans="1:12" ht="22.9" customHeight="1" x14ac:dyDescent="0.2">
      <c r="A24" s="71">
        <v>3.9</v>
      </c>
      <c r="B24" s="340" t="s">
        <v>735</v>
      </c>
      <c r="C24" s="339"/>
      <c r="D24" s="339"/>
      <c r="E24" s="218"/>
      <c r="F24" s="218"/>
      <c r="G24" s="263"/>
      <c r="H24" s="269">
        <f>'ESTIMACIÓN DE INGRESOS'!C33</f>
        <v>0</v>
      </c>
      <c r="I24" s="73" t="e">
        <f t="shared" si="0"/>
        <v>#DIV/0!</v>
      </c>
      <c r="J24" s="218"/>
      <c r="K24" s="218"/>
      <c r="L24" s="253"/>
    </row>
    <row r="25" spans="1:12" ht="19.149999999999999" customHeight="1" x14ac:dyDescent="0.2">
      <c r="A25" s="147">
        <v>4</v>
      </c>
      <c r="B25" s="328" t="s">
        <v>15</v>
      </c>
      <c r="C25" s="328"/>
      <c r="D25" s="328"/>
      <c r="E25" s="219">
        <f>SUM(E26:E31)</f>
        <v>0</v>
      </c>
      <c r="F25" s="219">
        <f>SUM(F26:F31)</f>
        <v>0</v>
      </c>
      <c r="G25" s="264">
        <f>SUM(G26:G31)</f>
        <v>14739664</v>
      </c>
      <c r="H25" s="270">
        <f>SUM(H26:H31)</f>
        <v>8524416.4099999983</v>
      </c>
      <c r="I25" s="149">
        <f t="shared" si="0"/>
        <v>-0.42166820017064177</v>
      </c>
      <c r="J25" s="219">
        <f>SUM(J26:J31)</f>
        <v>0</v>
      </c>
      <c r="K25" s="219">
        <f>SUM(K26:K31)</f>
        <v>0</v>
      </c>
      <c r="L25" s="254">
        <f>SUM(L26:L31)</f>
        <v>0</v>
      </c>
    </row>
    <row r="26" spans="1:12" x14ac:dyDescent="0.2">
      <c r="A26" s="71">
        <v>4.0999999999999996</v>
      </c>
      <c r="B26" s="324" t="s">
        <v>550</v>
      </c>
      <c r="C26" s="324"/>
      <c r="D26" s="324"/>
      <c r="E26" s="217"/>
      <c r="F26" s="217"/>
      <c r="G26" s="262">
        <v>399500</v>
      </c>
      <c r="H26" s="269">
        <f>'ESTIMACIÓN DE INGRESOS'!$C$35</f>
        <v>449715.97</v>
      </c>
      <c r="I26" s="72">
        <f t="shared" si="0"/>
        <v>0.12569704630788481</v>
      </c>
      <c r="J26" s="217"/>
      <c r="K26" s="217"/>
      <c r="L26" s="252"/>
    </row>
    <row r="27" spans="1:12" ht="15" customHeight="1" x14ac:dyDescent="0.2">
      <c r="A27" s="71">
        <v>4.2</v>
      </c>
      <c r="B27" s="324" t="s">
        <v>738</v>
      </c>
      <c r="C27" s="324"/>
      <c r="D27" s="324"/>
      <c r="E27" s="218"/>
      <c r="F27" s="218"/>
      <c r="G27" s="263"/>
      <c r="H27" s="271">
        <f>'ESTIMACIÓN DE INGRESOS'!C40</f>
        <v>0</v>
      </c>
      <c r="I27" s="214" t="e">
        <f t="shared" si="0"/>
        <v>#DIV/0!</v>
      </c>
      <c r="J27" s="218"/>
      <c r="K27" s="218"/>
      <c r="L27" s="253"/>
    </row>
    <row r="28" spans="1:12" ht="15" customHeight="1" x14ac:dyDescent="0.2">
      <c r="A28" s="71">
        <v>4.3</v>
      </c>
      <c r="B28" s="332" t="s">
        <v>551</v>
      </c>
      <c r="C28" s="333"/>
      <c r="D28" s="334"/>
      <c r="E28" s="218"/>
      <c r="F28" s="218"/>
      <c r="G28" s="263">
        <v>13952664</v>
      </c>
      <c r="H28" s="269">
        <f>'ESTIMACIÓN DE INGRESOS'!C41</f>
        <v>7605114.6099999994</v>
      </c>
      <c r="I28" s="72">
        <f t="shared" si="0"/>
        <v>-0.45493458381854535</v>
      </c>
      <c r="J28" s="218"/>
      <c r="K28" s="218"/>
      <c r="L28" s="253"/>
    </row>
    <row r="29" spans="1:12" ht="15" customHeight="1" x14ac:dyDescent="0.2">
      <c r="A29" s="71">
        <v>4.4000000000000004</v>
      </c>
      <c r="B29" s="324" t="s">
        <v>552</v>
      </c>
      <c r="C29" s="324"/>
      <c r="D29" s="324"/>
      <c r="E29" s="217"/>
      <c r="F29" s="217"/>
      <c r="G29" s="262">
        <v>300500</v>
      </c>
      <c r="H29" s="269">
        <f>'ESTIMACIÓN DE INGRESOS'!C56</f>
        <v>337629.55</v>
      </c>
      <c r="I29" s="72">
        <f t="shared" si="0"/>
        <v>0.12355923460898488</v>
      </c>
      <c r="J29" s="217"/>
      <c r="K29" s="217"/>
      <c r="L29" s="252"/>
    </row>
    <row r="30" spans="1:12" ht="15" customHeight="1" x14ac:dyDescent="0.2">
      <c r="A30" s="71">
        <v>4.5</v>
      </c>
      <c r="B30" s="324" t="s">
        <v>670</v>
      </c>
      <c r="C30" s="324"/>
      <c r="D30" s="324"/>
      <c r="E30" s="217"/>
      <c r="F30" s="217"/>
      <c r="G30" s="262">
        <v>87000</v>
      </c>
      <c r="H30" s="269">
        <f>'ESTIMACIÓN DE INGRESOS'!C57</f>
        <v>131956.28</v>
      </c>
      <c r="I30" s="72">
        <f t="shared" si="0"/>
        <v>0.51673885057471258</v>
      </c>
      <c r="J30" s="217"/>
      <c r="K30" s="217"/>
      <c r="L30" s="252"/>
    </row>
    <row r="31" spans="1:12" ht="22.9" customHeight="1" x14ac:dyDescent="0.2">
      <c r="A31" s="71">
        <v>4.9000000000000004</v>
      </c>
      <c r="B31" s="324" t="s">
        <v>737</v>
      </c>
      <c r="C31" s="324"/>
      <c r="D31" s="324"/>
      <c r="E31" s="217"/>
      <c r="F31" s="217"/>
      <c r="G31" s="262"/>
      <c r="H31" s="269">
        <f>'ESTIMACIÓN DE INGRESOS'!$C$62</f>
        <v>0</v>
      </c>
      <c r="I31" s="72" t="e">
        <f t="shared" si="0"/>
        <v>#DIV/0!</v>
      </c>
      <c r="J31" s="217"/>
      <c r="K31" s="217"/>
      <c r="L31" s="252"/>
    </row>
    <row r="32" spans="1:12" ht="19.899999999999999" customHeight="1" x14ac:dyDescent="0.2">
      <c r="A32" s="147">
        <v>5</v>
      </c>
      <c r="B32" s="328" t="s">
        <v>16</v>
      </c>
      <c r="C32" s="328"/>
      <c r="D32" s="328"/>
      <c r="E32" s="219">
        <f>SUM(E33:E35)</f>
        <v>0</v>
      </c>
      <c r="F32" s="219">
        <f>SUM(F33:F35)</f>
        <v>0</v>
      </c>
      <c r="G32" s="264">
        <f>SUM(G33:G35)</f>
        <v>124000</v>
      </c>
      <c r="H32" s="270">
        <f>SUM(H33:H35)</f>
        <v>134192.5</v>
      </c>
      <c r="I32" s="149">
        <f t="shared" si="0"/>
        <v>8.2197580645161361E-2</v>
      </c>
      <c r="J32" s="219">
        <f>SUM(J33:J35)</f>
        <v>0</v>
      </c>
      <c r="K32" s="219">
        <f>SUM(K33:K35)</f>
        <v>0</v>
      </c>
      <c r="L32" s="254">
        <f>SUM(L33:L35)</f>
        <v>0</v>
      </c>
    </row>
    <row r="33" spans="1:12" ht="15" customHeight="1" x14ac:dyDescent="0.2">
      <c r="A33" s="71">
        <v>5.0999999999999996</v>
      </c>
      <c r="B33" s="324" t="s">
        <v>560</v>
      </c>
      <c r="C33" s="324"/>
      <c r="D33" s="324"/>
      <c r="E33" s="217"/>
      <c r="F33" s="217"/>
      <c r="G33" s="262">
        <v>124000</v>
      </c>
      <c r="H33" s="269">
        <f>'ESTIMACIÓN DE INGRESOS'!$C$64</f>
        <v>134192.5</v>
      </c>
      <c r="I33" s="72">
        <f t="shared" si="0"/>
        <v>8.2197580645161361E-2</v>
      </c>
      <c r="J33" s="217"/>
      <c r="K33" s="217"/>
      <c r="L33" s="252"/>
    </row>
    <row r="34" spans="1:12" ht="15" customHeight="1" x14ac:dyDescent="0.2">
      <c r="A34" s="71">
        <v>5.2</v>
      </c>
      <c r="B34" s="324" t="s">
        <v>671</v>
      </c>
      <c r="C34" s="324"/>
      <c r="D34" s="324"/>
      <c r="E34" s="217"/>
      <c r="F34" s="217"/>
      <c r="G34" s="262"/>
      <c r="H34" s="271">
        <f>'ESTIMACIÓN DE INGRESOS'!C68</f>
        <v>0</v>
      </c>
      <c r="I34" s="214" t="e">
        <f t="shared" si="0"/>
        <v>#DIV/0!</v>
      </c>
      <c r="J34" s="217"/>
      <c r="K34" s="217"/>
      <c r="L34" s="252"/>
    </row>
    <row r="35" spans="1:12" ht="21" customHeight="1" x14ac:dyDescent="0.2">
      <c r="A35" s="71">
        <v>5.9</v>
      </c>
      <c r="B35" s="324" t="s">
        <v>672</v>
      </c>
      <c r="C35" s="324"/>
      <c r="D35" s="324"/>
      <c r="E35" s="217"/>
      <c r="F35" s="217"/>
      <c r="G35" s="262"/>
      <c r="H35" s="269">
        <f>'ESTIMACIÓN DE INGRESOS'!C69</f>
        <v>0</v>
      </c>
      <c r="I35" s="72" t="e">
        <f t="shared" si="0"/>
        <v>#DIV/0!</v>
      </c>
      <c r="J35" s="217"/>
      <c r="K35" s="217"/>
      <c r="L35" s="252"/>
    </row>
    <row r="36" spans="1:12" ht="21" customHeight="1" x14ac:dyDescent="0.2">
      <c r="A36" s="147">
        <v>6</v>
      </c>
      <c r="B36" s="328" t="s">
        <v>17</v>
      </c>
      <c r="C36" s="328"/>
      <c r="D36" s="328"/>
      <c r="E36" s="219">
        <f>SUM(E37:E40)</f>
        <v>0</v>
      </c>
      <c r="F36" s="219">
        <f>SUM(F37:F40)</f>
        <v>0</v>
      </c>
      <c r="G36" s="264">
        <f>SUM(G37:G40)</f>
        <v>155000</v>
      </c>
      <c r="H36" s="270">
        <f>SUM(H37:H40)</f>
        <v>129850.1</v>
      </c>
      <c r="I36" s="149">
        <f t="shared" si="0"/>
        <v>-0.16225741935483862</v>
      </c>
      <c r="J36" s="219">
        <f>SUM(J37:J40)</f>
        <v>0</v>
      </c>
      <c r="K36" s="219">
        <f>SUM(K37:K40)</f>
        <v>0</v>
      </c>
      <c r="L36" s="254">
        <f>SUM(L37:L40)</f>
        <v>0</v>
      </c>
    </row>
    <row r="37" spans="1:12" ht="15" customHeight="1" x14ac:dyDescent="0.2">
      <c r="A37" s="71">
        <v>6.1</v>
      </c>
      <c r="B37" s="324" t="s">
        <v>561</v>
      </c>
      <c r="C37" s="324"/>
      <c r="D37" s="324"/>
      <c r="E37" s="217"/>
      <c r="F37" s="217"/>
      <c r="G37" s="262">
        <v>130000</v>
      </c>
      <c r="H37" s="269">
        <f>'ESTIMACIÓN DE INGRESOS'!$C$71</f>
        <v>129850.1</v>
      </c>
      <c r="I37" s="72">
        <f t="shared" si="0"/>
        <v>-1.1530769230768678E-3</v>
      </c>
      <c r="J37" s="217"/>
      <c r="K37" s="217"/>
      <c r="L37" s="252"/>
    </row>
    <row r="38" spans="1:12" ht="15" customHeight="1" x14ac:dyDescent="0.2">
      <c r="A38" s="71">
        <v>6.2</v>
      </c>
      <c r="B38" s="324" t="s">
        <v>673</v>
      </c>
      <c r="C38" s="324"/>
      <c r="D38" s="324"/>
      <c r="E38" s="217"/>
      <c r="F38" s="217"/>
      <c r="G38" s="262"/>
      <c r="H38" s="269">
        <f>'ESTIMACIÓN DE INGRESOS'!C79</f>
        <v>0</v>
      </c>
      <c r="I38" s="72" t="e">
        <f t="shared" si="0"/>
        <v>#DIV/0!</v>
      </c>
      <c r="J38" s="217"/>
      <c r="K38" s="217"/>
      <c r="L38" s="252"/>
    </row>
    <row r="39" spans="1:12" ht="15" customHeight="1" x14ac:dyDescent="0.2">
      <c r="A39" s="71">
        <v>6.3</v>
      </c>
      <c r="B39" s="324" t="s">
        <v>674</v>
      </c>
      <c r="C39" s="324"/>
      <c r="D39" s="324"/>
      <c r="E39" s="217"/>
      <c r="F39" s="217"/>
      <c r="G39" s="262"/>
      <c r="H39" s="269">
        <f>'ESTIMACIÓN DE INGRESOS'!C80</f>
        <v>0</v>
      </c>
      <c r="I39" s="72" t="e">
        <f t="shared" si="0"/>
        <v>#DIV/0!</v>
      </c>
      <c r="J39" s="217"/>
      <c r="K39" s="217"/>
      <c r="L39" s="252"/>
    </row>
    <row r="40" spans="1:12" ht="21.6" customHeight="1" x14ac:dyDescent="0.2">
      <c r="A40" s="71">
        <v>6.9</v>
      </c>
      <c r="B40" s="324" t="s">
        <v>677</v>
      </c>
      <c r="C40" s="324"/>
      <c r="D40" s="324"/>
      <c r="E40" s="217"/>
      <c r="F40" s="217"/>
      <c r="G40" s="262">
        <v>25000</v>
      </c>
      <c r="H40" s="269">
        <f>'ESTIMACIÓN DE INGRESOS'!C81</f>
        <v>0</v>
      </c>
      <c r="I40" s="72">
        <f t="shared" si="0"/>
        <v>-1</v>
      </c>
      <c r="J40" s="217"/>
      <c r="K40" s="217"/>
      <c r="L40" s="252"/>
    </row>
    <row r="41" spans="1:12" ht="20.45" customHeight="1" x14ac:dyDescent="0.2">
      <c r="A41" s="147">
        <v>7</v>
      </c>
      <c r="B41" s="328" t="s">
        <v>678</v>
      </c>
      <c r="C41" s="328"/>
      <c r="D41" s="328"/>
      <c r="E41" s="219">
        <f>SUM(E42:E50)</f>
        <v>0</v>
      </c>
      <c r="F41" s="219">
        <f>SUM(F42:F50)</f>
        <v>0</v>
      </c>
      <c r="G41" s="264">
        <f>SUM(G42:G50)</f>
        <v>0</v>
      </c>
      <c r="H41" s="270">
        <f>SUM(H42:H50)</f>
        <v>146800.51</v>
      </c>
      <c r="I41" s="149" t="e">
        <f t="shared" si="0"/>
        <v>#DIV/0!</v>
      </c>
      <c r="J41" s="219">
        <f>SUM(J42:J50)</f>
        <v>0</v>
      </c>
      <c r="K41" s="219">
        <f>SUM(K42:K50)</f>
        <v>0</v>
      </c>
      <c r="L41" s="254">
        <f>SUM(L42:L50)</f>
        <v>0</v>
      </c>
    </row>
    <row r="42" spans="1:12" ht="21.6" customHeight="1" x14ac:dyDescent="0.2">
      <c r="A42" s="71">
        <v>7.1</v>
      </c>
      <c r="B42" s="324" t="s">
        <v>679</v>
      </c>
      <c r="C42" s="324"/>
      <c r="D42" s="324"/>
      <c r="E42" s="221"/>
      <c r="F42" s="221"/>
      <c r="G42" s="265"/>
      <c r="H42" s="269">
        <f>'ESTIMACIÓN DE INGRESOS'!C83</f>
        <v>0</v>
      </c>
      <c r="I42" s="72" t="e">
        <f t="shared" si="0"/>
        <v>#DIV/0!</v>
      </c>
      <c r="J42" s="221"/>
      <c r="K42" s="221"/>
      <c r="L42" s="255"/>
    </row>
    <row r="43" spans="1:12" ht="22.15" customHeight="1" x14ac:dyDescent="0.2">
      <c r="A43" s="71">
        <v>7.2</v>
      </c>
      <c r="B43" s="324" t="s">
        <v>680</v>
      </c>
      <c r="C43" s="324"/>
      <c r="D43" s="324"/>
      <c r="E43" s="221"/>
      <c r="F43" s="221"/>
      <c r="G43" s="265"/>
      <c r="H43" s="269">
        <f>'ESTIMACIÓN DE INGRESOS'!C84</f>
        <v>0</v>
      </c>
      <c r="I43" s="72" t="e">
        <f t="shared" si="0"/>
        <v>#DIV/0!</v>
      </c>
      <c r="J43" s="221"/>
      <c r="K43" s="221"/>
      <c r="L43" s="255"/>
    </row>
    <row r="44" spans="1:12" ht="24.6" customHeight="1" x14ac:dyDescent="0.2">
      <c r="A44" s="71">
        <v>7.3</v>
      </c>
      <c r="B44" s="324" t="s">
        <v>681</v>
      </c>
      <c r="C44" s="324"/>
      <c r="D44" s="324"/>
      <c r="E44" s="221"/>
      <c r="F44" s="221"/>
      <c r="G44" s="265"/>
      <c r="H44" s="269">
        <f>'ESTIMACIÓN DE INGRESOS'!C85</f>
        <v>0</v>
      </c>
      <c r="I44" s="72" t="e">
        <f t="shared" si="0"/>
        <v>#DIV/0!</v>
      </c>
      <c r="J44" s="221"/>
      <c r="K44" s="221"/>
      <c r="L44" s="255"/>
    </row>
    <row r="45" spans="1:12" ht="26.45" customHeight="1" x14ac:dyDescent="0.2">
      <c r="A45" s="71">
        <v>7.4</v>
      </c>
      <c r="B45" s="324" t="s">
        <v>682</v>
      </c>
      <c r="C45" s="324"/>
      <c r="D45" s="324"/>
      <c r="E45" s="221"/>
      <c r="F45" s="221"/>
      <c r="G45" s="265"/>
      <c r="H45" s="269">
        <f>'ESTIMACIÓN DE INGRESOS'!C86</f>
        <v>0</v>
      </c>
      <c r="I45" s="72" t="e">
        <f t="shared" si="0"/>
        <v>#DIV/0!</v>
      </c>
      <c r="J45" s="221"/>
      <c r="K45" s="221"/>
      <c r="L45" s="255"/>
    </row>
    <row r="46" spans="1:12" ht="26.45" customHeight="1" x14ac:dyDescent="0.2">
      <c r="A46" s="71">
        <v>7.5</v>
      </c>
      <c r="B46" s="324" t="s">
        <v>683</v>
      </c>
      <c r="C46" s="324"/>
      <c r="D46" s="324"/>
      <c r="E46" s="221"/>
      <c r="F46" s="221"/>
      <c r="G46" s="265"/>
      <c r="H46" s="269">
        <f>'ESTIMACIÓN DE INGRESOS'!C87</f>
        <v>0</v>
      </c>
      <c r="I46" s="72" t="e">
        <f t="shared" si="0"/>
        <v>#DIV/0!</v>
      </c>
      <c r="J46" s="221"/>
      <c r="K46" s="221"/>
      <c r="L46" s="255"/>
    </row>
    <row r="47" spans="1:12" ht="26.45" customHeight="1" x14ac:dyDescent="0.2">
      <c r="A47" s="71">
        <v>7.6</v>
      </c>
      <c r="B47" s="324" t="s">
        <v>684</v>
      </c>
      <c r="C47" s="324"/>
      <c r="D47" s="324"/>
      <c r="E47" s="221"/>
      <c r="F47" s="221"/>
      <c r="G47" s="265"/>
      <c r="H47" s="269">
        <f>'ESTIMACIÓN DE INGRESOS'!C88</f>
        <v>0</v>
      </c>
      <c r="I47" s="72" t="e">
        <f t="shared" si="0"/>
        <v>#DIV/0!</v>
      </c>
      <c r="J47" s="221"/>
      <c r="K47" s="221"/>
      <c r="L47" s="255"/>
    </row>
    <row r="48" spans="1:12" ht="26.45" customHeight="1" x14ac:dyDescent="0.2">
      <c r="A48" s="71">
        <v>7.7</v>
      </c>
      <c r="B48" s="324" t="s">
        <v>685</v>
      </c>
      <c r="C48" s="324"/>
      <c r="D48" s="324"/>
      <c r="E48" s="221"/>
      <c r="F48" s="221"/>
      <c r="G48" s="265"/>
      <c r="H48" s="269">
        <f>'ESTIMACIÓN DE INGRESOS'!C89</f>
        <v>0</v>
      </c>
      <c r="I48" s="72" t="e">
        <f t="shared" si="0"/>
        <v>#DIV/0!</v>
      </c>
      <c r="J48" s="221"/>
      <c r="K48" s="221"/>
      <c r="L48" s="255"/>
    </row>
    <row r="49" spans="1:12" ht="26.45" customHeight="1" x14ac:dyDescent="0.2">
      <c r="A49" s="71">
        <v>7.8</v>
      </c>
      <c r="B49" s="324" t="s">
        <v>686</v>
      </c>
      <c r="C49" s="324"/>
      <c r="D49" s="324"/>
      <c r="E49" s="221"/>
      <c r="F49" s="221"/>
      <c r="G49" s="265"/>
      <c r="H49" s="269">
        <f>'ESTIMACIÓN DE INGRESOS'!C90</f>
        <v>0</v>
      </c>
      <c r="I49" s="72" t="e">
        <f t="shared" si="0"/>
        <v>#DIV/0!</v>
      </c>
      <c r="J49" s="221"/>
      <c r="K49" s="221"/>
      <c r="L49" s="255"/>
    </row>
    <row r="50" spans="1:12" ht="20.45" customHeight="1" x14ac:dyDescent="0.2">
      <c r="A50" s="71">
        <v>7.9</v>
      </c>
      <c r="B50" s="324" t="s">
        <v>687</v>
      </c>
      <c r="C50" s="324"/>
      <c r="D50" s="324"/>
      <c r="E50" s="221"/>
      <c r="F50" s="221"/>
      <c r="G50" s="265"/>
      <c r="H50" s="269">
        <f>'ESTIMACIÓN DE INGRESOS'!C91</f>
        <v>146800.51</v>
      </c>
      <c r="I50" s="72" t="e">
        <f t="shared" si="0"/>
        <v>#DIV/0!</v>
      </c>
      <c r="J50" s="221"/>
      <c r="K50" s="221"/>
      <c r="L50" s="255"/>
    </row>
    <row r="51" spans="1:12" ht="24.6" customHeight="1" x14ac:dyDescent="0.2">
      <c r="A51" s="147">
        <v>8</v>
      </c>
      <c r="B51" s="328" t="s">
        <v>688</v>
      </c>
      <c r="C51" s="328"/>
      <c r="D51" s="328"/>
      <c r="E51" s="219">
        <f>SUM(E52:E56)</f>
        <v>0</v>
      </c>
      <c r="F51" s="219">
        <f>SUM(F52:F56)</f>
        <v>0</v>
      </c>
      <c r="G51" s="264">
        <f>SUM(G52:G56)</f>
        <v>38346350</v>
      </c>
      <c r="H51" s="270">
        <f>SUM(H52:H56)</f>
        <v>44641357.82</v>
      </c>
      <c r="I51" s="149">
        <f t="shared" si="0"/>
        <v>0.16416185164950514</v>
      </c>
      <c r="J51" s="219">
        <f>SUM(J52:J56)</f>
        <v>0</v>
      </c>
      <c r="K51" s="219">
        <f>SUM(K52:K56)</f>
        <v>0</v>
      </c>
      <c r="L51" s="254">
        <f>SUM(L52:L56)</f>
        <v>0</v>
      </c>
    </row>
    <row r="52" spans="1:12" x14ac:dyDescent="0.2">
      <c r="A52" s="71">
        <v>8.1</v>
      </c>
      <c r="B52" s="324" t="s">
        <v>19</v>
      </c>
      <c r="C52" s="324"/>
      <c r="D52" s="324"/>
      <c r="E52" s="217"/>
      <c r="F52" s="217"/>
      <c r="G52" s="262">
        <v>25600000</v>
      </c>
      <c r="H52" s="269">
        <f>'ESTIMACIÓN DE INGRESOS'!$C$93</f>
        <v>31231819.810000002</v>
      </c>
      <c r="I52" s="72">
        <f t="shared" si="0"/>
        <v>0.21999296132812507</v>
      </c>
      <c r="J52" s="217"/>
      <c r="K52" s="217"/>
      <c r="L52" s="252"/>
    </row>
    <row r="53" spans="1:12" x14ac:dyDescent="0.2">
      <c r="A53" s="71">
        <v>8.1999999999999993</v>
      </c>
      <c r="B53" s="324" t="s">
        <v>20</v>
      </c>
      <c r="C53" s="324"/>
      <c r="D53" s="324"/>
      <c r="E53" s="217"/>
      <c r="F53" s="217"/>
      <c r="G53" s="262">
        <v>12056350</v>
      </c>
      <c r="H53" s="269">
        <f>'ESTIMACIÓN DE INGRESOS'!$C$96</f>
        <v>13272538.009999998</v>
      </c>
      <c r="I53" s="72">
        <f t="shared" si="0"/>
        <v>0.10087530720325777</v>
      </c>
      <c r="J53" s="217"/>
      <c r="K53" s="217"/>
      <c r="L53" s="252"/>
    </row>
    <row r="54" spans="1:12" x14ac:dyDescent="0.2">
      <c r="A54" s="71">
        <v>8.3000000000000007</v>
      </c>
      <c r="B54" s="324" t="s">
        <v>21</v>
      </c>
      <c r="C54" s="324"/>
      <c r="D54" s="324"/>
      <c r="E54" s="217"/>
      <c r="F54" s="217"/>
      <c r="G54" s="262">
        <v>690000</v>
      </c>
      <c r="H54" s="269">
        <f>'ESTIMACIÓN DE INGRESOS'!C101</f>
        <v>137000</v>
      </c>
      <c r="I54" s="72">
        <f t="shared" si="0"/>
        <v>-0.8014492753623188</v>
      </c>
      <c r="J54" s="217"/>
      <c r="K54" s="217"/>
      <c r="L54" s="252"/>
    </row>
    <row r="55" spans="1:12" x14ac:dyDescent="0.2">
      <c r="A55" s="71">
        <v>8.4</v>
      </c>
      <c r="B55" s="324" t="s">
        <v>689</v>
      </c>
      <c r="C55" s="324"/>
      <c r="D55" s="324"/>
      <c r="E55" s="217"/>
      <c r="F55" s="217"/>
      <c r="G55" s="262"/>
      <c r="H55" s="269">
        <f>'ESTIMACIÓN DE INGRESOS'!C102</f>
        <v>0</v>
      </c>
      <c r="I55" s="72" t="e">
        <f t="shared" si="0"/>
        <v>#DIV/0!</v>
      </c>
      <c r="J55" s="217"/>
      <c r="K55" s="217"/>
      <c r="L55" s="252"/>
    </row>
    <row r="56" spans="1:12" x14ac:dyDescent="0.2">
      <c r="A56" s="71">
        <v>8.5</v>
      </c>
      <c r="B56" s="324" t="s">
        <v>690</v>
      </c>
      <c r="C56" s="324"/>
      <c r="D56" s="324"/>
      <c r="E56" s="217"/>
      <c r="F56" s="217"/>
      <c r="G56" s="262"/>
      <c r="H56" s="269">
        <f>'ESTIMACIÓN DE INGRESOS'!C103</f>
        <v>0</v>
      </c>
      <c r="I56" s="72" t="e">
        <f t="shared" si="0"/>
        <v>#DIV/0!</v>
      </c>
      <c r="J56" s="217"/>
      <c r="K56" s="217"/>
      <c r="L56" s="252"/>
    </row>
    <row r="57" spans="1:12" ht="24.75" customHeight="1" x14ac:dyDescent="0.2">
      <c r="A57" s="147">
        <v>9</v>
      </c>
      <c r="B57" s="328" t="s">
        <v>691</v>
      </c>
      <c r="C57" s="328"/>
      <c r="D57" s="328"/>
      <c r="E57" s="219">
        <f>SUM(E58:E64)</f>
        <v>0</v>
      </c>
      <c r="F57" s="219">
        <f>SUM(F58:F64)</f>
        <v>0</v>
      </c>
      <c r="G57" s="264">
        <f>SUM(G58:G64)</f>
        <v>45000</v>
      </c>
      <c r="H57" s="270">
        <f>SUM(H58:H64)</f>
        <v>0</v>
      </c>
      <c r="I57" s="149">
        <f t="shared" si="0"/>
        <v>-1</v>
      </c>
      <c r="J57" s="219">
        <f>SUM(J58:J64)</f>
        <v>0</v>
      </c>
      <c r="K57" s="219">
        <f>SUM(K58:K64)</f>
        <v>0</v>
      </c>
      <c r="L57" s="254">
        <f>SUM(L58:L64)</f>
        <v>0</v>
      </c>
    </row>
    <row r="58" spans="1:12" x14ac:dyDescent="0.2">
      <c r="A58" s="71">
        <v>9.1</v>
      </c>
      <c r="B58" s="324" t="s">
        <v>692</v>
      </c>
      <c r="C58" s="324"/>
      <c r="D58" s="324"/>
      <c r="E58" s="217"/>
      <c r="F58" s="217"/>
      <c r="G58" s="262"/>
      <c r="H58" s="269">
        <f>'ESTIMACIÓN DE INGRESOS'!C105</f>
        <v>0</v>
      </c>
      <c r="I58" s="72" t="e">
        <f t="shared" si="0"/>
        <v>#DIV/0!</v>
      </c>
      <c r="J58" s="217"/>
      <c r="K58" s="217"/>
      <c r="L58" s="252"/>
    </row>
    <row r="59" spans="1:12" x14ac:dyDescent="0.2">
      <c r="A59" s="71">
        <v>9.1999999999999993</v>
      </c>
      <c r="B59" s="324" t="s">
        <v>693</v>
      </c>
      <c r="C59" s="324"/>
      <c r="D59" s="324"/>
      <c r="E59" s="218"/>
      <c r="F59" s="218"/>
      <c r="G59" s="263"/>
      <c r="H59" s="271">
        <f>'ESTIMACIÓN DE INGRESOS'!C106</f>
        <v>0</v>
      </c>
      <c r="I59" s="214" t="e">
        <f t="shared" si="0"/>
        <v>#DIV/0!</v>
      </c>
      <c r="J59" s="218"/>
      <c r="K59" s="218"/>
      <c r="L59" s="253"/>
    </row>
    <row r="60" spans="1:12" x14ac:dyDescent="0.2">
      <c r="A60" s="71">
        <v>9.3000000000000007</v>
      </c>
      <c r="B60" s="324" t="s">
        <v>694</v>
      </c>
      <c r="C60" s="324"/>
      <c r="D60" s="324"/>
      <c r="E60" s="218"/>
      <c r="F60" s="218"/>
      <c r="G60" s="263"/>
      <c r="H60" s="269">
        <f>'ESTIMACIÓN DE INGRESOS'!C107</f>
        <v>0</v>
      </c>
      <c r="I60" s="72" t="e">
        <f t="shared" si="0"/>
        <v>#DIV/0!</v>
      </c>
      <c r="J60" s="218"/>
      <c r="K60" s="218"/>
      <c r="L60" s="253"/>
    </row>
    <row r="61" spans="1:12" x14ac:dyDescent="0.2">
      <c r="A61" s="71">
        <v>9.4</v>
      </c>
      <c r="B61" s="324" t="s">
        <v>695</v>
      </c>
      <c r="C61" s="324"/>
      <c r="D61" s="324"/>
      <c r="E61" s="218"/>
      <c r="F61" s="218"/>
      <c r="G61" s="263">
        <v>45000</v>
      </c>
      <c r="H61" s="271">
        <f>'ESTIMACIÓN DE INGRESOS'!C108</f>
        <v>0</v>
      </c>
      <c r="I61" s="214">
        <f t="shared" si="0"/>
        <v>-1</v>
      </c>
      <c r="J61" s="218"/>
      <c r="K61" s="218"/>
      <c r="L61" s="253"/>
    </row>
    <row r="62" spans="1:12" x14ac:dyDescent="0.2">
      <c r="A62" s="71">
        <v>9.5</v>
      </c>
      <c r="B62" s="324" t="s">
        <v>62</v>
      </c>
      <c r="C62" s="324"/>
      <c r="D62" s="324"/>
      <c r="E62" s="218"/>
      <c r="F62" s="218"/>
      <c r="G62" s="263"/>
      <c r="H62" s="269">
        <f>'ESTIMACIÓN DE INGRESOS'!C109</f>
        <v>0</v>
      </c>
      <c r="I62" s="72" t="e">
        <f t="shared" si="0"/>
        <v>#DIV/0!</v>
      </c>
      <c r="J62" s="218"/>
      <c r="K62" s="218"/>
      <c r="L62" s="253"/>
    </row>
    <row r="63" spans="1:12" x14ac:dyDescent="0.2">
      <c r="A63" s="71">
        <v>9.6</v>
      </c>
      <c r="B63" s="324" t="s">
        <v>696</v>
      </c>
      <c r="C63" s="324"/>
      <c r="D63" s="324"/>
      <c r="E63" s="218"/>
      <c r="F63" s="218"/>
      <c r="G63" s="263"/>
      <c r="H63" s="271">
        <f>'ESTIMACIÓN DE INGRESOS'!C110</f>
        <v>0</v>
      </c>
      <c r="I63" s="214" t="e">
        <f t="shared" si="0"/>
        <v>#DIV/0!</v>
      </c>
      <c r="J63" s="218"/>
      <c r="K63" s="218"/>
      <c r="L63" s="253"/>
    </row>
    <row r="64" spans="1:12" x14ac:dyDescent="0.2">
      <c r="A64" s="71">
        <v>9.6999999999999993</v>
      </c>
      <c r="B64" s="324" t="s">
        <v>697</v>
      </c>
      <c r="C64" s="324"/>
      <c r="D64" s="324"/>
      <c r="E64" s="218"/>
      <c r="F64" s="218"/>
      <c r="G64" s="263"/>
      <c r="H64" s="269">
        <f>'ESTIMACIÓN DE INGRESOS'!C111</f>
        <v>0</v>
      </c>
      <c r="I64" s="74" t="e">
        <f t="shared" si="0"/>
        <v>#DIV/0!</v>
      </c>
      <c r="J64" s="218"/>
      <c r="K64" s="218"/>
      <c r="L64" s="253"/>
    </row>
    <row r="65" spans="1:12" ht="13.9" customHeight="1" x14ac:dyDescent="0.2">
      <c r="A65" s="147">
        <v>0</v>
      </c>
      <c r="B65" s="328" t="s">
        <v>22</v>
      </c>
      <c r="C65" s="328"/>
      <c r="D65" s="328"/>
      <c r="E65" s="219">
        <f>SUM(E66:E68)</f>
        <v>0</v>
      </c>
      <c r="F65" s="219">
        <f>SUM(F66:F68)</f>
        <v>0</v>
      </c>
      <c r="G65" s="264">
        <f>SUM(G66:G68)</f>
        <v>10000</v>
      </c>
      <c r="H65" s="270">
        <f>SUM(H66:H68)</f>
        <v>0</v>
      </c>
      <c r="I65" s="149">
        <f t="shared" si="0"/>
        <v>-1</v>
      </c>
      <c r="J65" s="219">
        <f>SUM(J66:J68)</f>
        <v>0</v>
      </c>
      <c r="K65" s="219">
        <f>SUM(K66:K68)</f>
        <v>0</v>
      </c>
      <c r="L65" s="254">
        <f>SUM(L66:L68)</f>
        <v>0</v>
      </c>
    </row>
    <row r="66" spans="1:12" ht="12.75" customHeight="1" x14ac:dyDescent="0.2">
      <c r="A66" s="71">
        <v>0.1</v>
      </c>
      <c r="B66" s="332" t="s">
        <v>553</v>
      </c>
      <c r="C66" s="333"/>
      <c r="D66" s="334"/>
      <c r="E66" s="222"/>
      <c r="F66" s="222"/>
      <c r="G66" s="266"/>
      <c r="H66" s="272">
        <f>'ESTIMACIÓN DE INGRESOS'!C113</f>
        <v>0</v>
      </c>
      <c r="I66" s="74" t="e">
        <f t="shared" si="0"/>
        <v>#DIV/0!</v>
      </c>
      <c r="J66" s="222"/>
      <c r="K66" s="222"/>
      <c r="L66" s="256"/>
    </row>
    <row r="67" spans="1:12" x14ac:dyDescent="0.2">
      <c r="A67" s="71">
        <v>0.2</v>
      </c>
      <c r="B67" s="332" t="s">
        <v>698</v>
      </c>
      <c r="C67" s="333"/>
      <c r="D67" s="334"/>
      <c r="E67" s="222"/>
      <c r="F67" s="222"/>
      <c r="G67" s="266"/>
      <c r="H67" s="273">
        <f>'ESTIMACIÓN DE INGRESOS'!C114</f>
        <v>0</v>
      </c>
      <c r="I67" s="215" t="e">
        <f t="shared" si="0"/>
        <v>#DIV/0!</v>
      </c>
      <c r="J67" s="222"/>
      <c r="K67" s="222"/>
      <c r="L67" s="256"/>
    </row>
    <row r="68" spans="1:12" x14ac:dyDescent="0.2">
      <c r="A68" s="71">
        <v>0.3</v>
      </c>
      <c r="B68" s="247" t="s">
        <v>699</v>
      </c>
      <c r="C68" s="248"/>
      <c r="D68" s="249"/>
      <c r="E68" s="222"/>
      <c r="F68" s="222"/>
      <c r="G68" s="266">
        <v>10000</v>
      </c>
      <c r="H68" s="272">
        <f>'ESTIMACIÓN DE INGRESOS'!C115</f>
        <v>0</v>
      </c>
      <c r="I68" s="74">
        <f t="shared" si="0"/>
        <v>-1</v>
      </c>
      <c r="J68" s="222"/>
      <c r="K68" s="222"/>
      <c r="L68" s="256"/>
    </row>
    <row r="69" spans="1:12" ht="22.9" customHeight="1" x14ac:dyDescent="0.2">
      <c r="A69" s="329" t="s">
        <v>134</v>
      </c>
      <c r="B69" s="330"/>
      <c r="C69" s="330"/>
      <c r="D69" s="330"/>
      <c r="E69" s="220">
        <f>SUM(E6+E16+E22+E25+E32+E36+E41+E51+E57+E65)</f>
        <v>0</v>
      </c>
      <c r="F69" s="220">
        <f>SUM(F6+F16+F22+F25+F32+F36+F41+F51+F57+F65)</f>
        <v>0</v>
      </c>
      <c r="G69" s="267">
        <f>SUM(G6+G16+G22+G25+G32+G36+G41+G51+G57+G65)</f>
        <v>60721514</v>
      </c>
      <c r="H69" s="274">
        <f>SUM(H6+H16+H22+H25+H32+H36+H41+H51+H57+H65)</f>
        <v>63783318.460000001</v>
      </c>
      <c r="I69" s="150">
        <f t="shared" si="0"/>
        <v>5.0423717366467447E-2</v>
      </c>
      <c r="J69" s="220">
        <f>SUM(J6+J16+J22+J25+J32+J36+J41+J51+J57+J65)</f>
        <v>0</v>
      </c>
      <c r="K69" s="220">
        <f>SUM(K6+K16+K22+K25+K32+K36+K41+K51+K57+K65)</f>
        <v>0</v>
      </c>
      <c r="L69" s="257">
        <f>SUM(L6+L16+L22+L25+L32+L36+L41+L51+L57+L65)</f>
        <v>0</v>
      </c>
    </row>
    <row r="70" spans="1:12" ht="12" customHeight="1" x14ac:dyDescent="0.2">
      <c r="A70" s="327"/>
      <c r="B70" s="327"/>
      <c r="C70" s="327"/>
      <c r="D70" s="327"/>
      <c r="E70" s="327"/>
      <c r="F70" s="327"/>
      <c r="G70" s="327"/>
      <c r="H70" s="327"/>
      <c r="I70" s="327"/>
      <c r="J70" s="27"/>
      <c r="K70" s="27"/>
      <c r="L70" s="27"/>
    </row>
    <row r="71" spans="1:12" ht="12" customHeight="1" x14ac:dyDescent="0.2">
      <c r="A71" s="39"/>
      <c r="B71" s="39"/>
      <c r="C71" s="39"/>
      <c r="D71" s="39"/>
      <c r="E71" s="39"/>
      <c r="F71" s="39"/>
      <c r="G71" s="39"/>
      <c r="H71" s="39"/>
      <c r="I71" s="39"/>
      <c r="J71" s="39"/>
      <c r="K71" s="39"/>
      <c r="L71" s="39"/>
    </row>
    <row r="72" spans="1:12" ht="28.15" customHeight="1" x14ac:dyDescent="0.2">
      <c r="A72" s="39"/>
      <c r="B72" s="39"/>
      <c r="C72" s="39"/>
      <c r="D72" s="39"/>
      <c r="E72" s="39"/>
      <c r="F72" s="39"/>
      <c r="G72" s="39"/>
      <c r="H72" s="39"/>
      <c r="I72" s="39"/>
      <c r="J72" s="39"/>
      <c r="K72" s="39"/>
      <c r="L72" s="39"/>
    </row>
    <row r="73" spans="1:12" ht="16.899999999999999" customHeight="1" x14ac:dyDescent="0.2">
      <c r="A73" s="326" t="s">
        <v>700</v>
      </c>
      <c r="B73" s="326"/>
      <c r="C73" s="326"/>
      <c r="D73" s="326"/>
      <c r="E73" s="32"/>
      <c r="F73" s="32"/>
      <c r="G73" s="32"/>
      <c r="H73" s="32"/>
      <c r="I73" s="32"/>
      <c r="J73" s="32"/>
      <c r="K73" s="32"/>
      <c r="L73" s="32"/>
    </row>
    <row r="74" spans="1:12" x14ac:dyDescent="0.2">
      <c r="A74" s="153" t="s">
        <v>23</v>
      </c>
      <c r="B74" s="154" t="s">
        <v>1</v>
      </c>
      <c r="C74" s="155" t="s">
        <v>549</v>
      </c>
      <c r="D74" s="156" t="s">
        <v>24</v>
      </c>
      <c r="E74" s="2"/>
      <c r="F74" s="2"/>
      <c r="G74" s="2"/>
      <c r="H74" s="2"/>
      <c r="I74" s="2"/>
      <c r="J74" s="2"/>
      <c r="K74" s="2"/>
      <c r="L74" s="2"/>
    </row>
    <row r="75" spans="1:12" ht="18.75" customHeight="1" x14ac:dyDescent="0.2">
      <c r="A75" s="3">
        <v>1</v>
      </c>
      <c r="B75" s="4" t="s">
        <v>701</v>
      </c>
      <c r="C75" s="5">
        <f>H6+H16+H22+H25+H32+H36+H41</f>
        <v>19141960.640000001</v>
      </c>
      <c r="D75" s="6">
        <f>C75/$C$78</f>
        <v>0.30010919942969677</v>
      </c>
    </row>
    <row r="76" spans="1:12" ht="102" x14ac:dyDescent="0.2">
      <c r="A76" s="3">
        <v>2</v>
      </c>
      <c r="B76" s="4" t="s">
        <v>740</v>
      </c>
      <c r="C76" s="5">
        <f>H51+H57</f>
        <v>44641357.82</v>
      </c>
      <c r="D76" s="6">
        <f t="shared" ref="D76:D77" si="1">C76/$C$78</f>
        <v>0.69989080057030317</v>
      </c>
    </row>
    <row r="77" spans="1:12" ht="25.5" x14ac:dyDescent="0.2">
      <c r="A77" s="3">
        <v>3</v>
      </c>
      <c r="B77" s="4" t="s">
        <v>702</v>
      </c>
      <c r="C77" s="5">
        <f>H65</f>
        <v>0</v>
      </c>
      <c r="D77" s="6">
        <f t="shared" si="1"/>
        <v>0</v>
      </c>
    </row>
    <row r="78" spans="1:12" x14ac:dyDescent="0.2">
      <c r="A78" s="67"/>
      <c r="B78" s="157" t="s">
        <v>548</v>
      </c>
      <c r="C78" s="158">
        <f>SUM(C75:C77)</f>
        <v>63783318.460000001</v>
      </c>
      <c r="D78" s="159">
        <f>SUM(D75:D77)</f>
        <v>1</v>
      </c>
    </row>
    <row r="79" spans="1:12" ht="55.15" customHeight="1" x14ac:dyDescent="0.2">
      <c r="A79" s="325" t="s">
        <v>705</v>
      </c>
      <c r="B79" s="325"/>
      <c r="C79" s="325"/>
      <c r="D79" s="325"/>
      <c r="E79" s="32"/>
      <c r="F79" s="32"/>
      <c r="G79" s="32"/>
      <c r="H79" s="32"/>
      <c r="I79" s="32"/>
      <c r="J79" s="32"/>
      <c r="K79" s="32"/>
      <c r="L79" s="32"/>
    </row>
    <row r="80" spans="1:12" x14ac:dyDescent="0.2">
      <c r="A80" s="160" t="s">
        <v>26</v>
      </c>
      <c r="B80" s="160" t="s">
        <v>1</v>
      </c>
      <c r="C80" s="161" t="s">
        <v>549</v>
      </c>
      <c r="D80" s="162" t="s">
        <v>24</v>
      </c>
      <c r="E80" s="2"/>
      <c r="F80" s="2"/>
      <c r="G80" s="2"/>
      <c r="H80" s="2"/>
      <c r="I80" s="2"/>
      <c r="J80" s="2"/>
      <c r="K80" s="2"/>
      <c r="L80" s="2"/>
    </row>
    <row r="81" spans="1:4" x14ac:dyDescent="0.2">
      <c r="A81" s="3">
        <v>1.1000000000000001</v>
      </c>
      <c r="B81" s="37" t="s">
        <v>545</v>
      </c>
      <c r="C81" s="8">
        <f>'PRESUP.EGRESOS FUENTE FINANCIAM'!C433</f>
        <v>19141960.82</v>
      </c>
      <c r="D81" s="6">
        <f>C81/$C$88</f>
        <v>0.37999849505240441</v>
      </c>
    </row>
    <row r="82" spans="1:4" x14ac:dyDescent="0.2">
      <c r="A82" s="3">
        <v>1.2</v>
      </c>
      <c r="B82" s="7" t="s">
        <v>27</v>
      </c>
      <c r="C82" s="8">
        <f>'PRESUP.EGRESOS FUENTE FINANCIAM'!D433</f>
        <v>0</v>
      </c>
      <c r="D82" s="6">
        <f t="shared" ref="D82:D87" si="2">C82/$C$88</f>
        <v>0</v>
      </c>
    </row>
    <row r="83" spans="1:4" x14ac:dyDescent="0.2">
      <c r="A83" s="3">
        <v>1.3</v>
      </c>
      <c r="B83" s="7" t="s">
        <v>703</v>
      </c>
      <c r="C83" s="8">
        <f>'PRESUP.EGRESOS FUENTE FINANCIAM'!E433</f>
        <v>0</v>
      </c>
      <c r="D83" s="6">
        <f t="shared" si="2"/>
        <v>0</v>
      </c>
    </row>
    <row r="84" spans="1:4" x14ac:dyDescent="0.2">
      <c r="A84" s="3">
        <v>1.4</v>
      </c>
      <c r="B84" s="7" t="s">
        <v>28</v>
      </c>
      <c r="C84" s="8">
        <f>'PRESUP.EGRESOS FUENTE FINANCIAM'!F433</f>
        <v>0</v>
      </c>
      <c r="D84" s="6">
        <f t="shared" si="2"/>
        <v>0</v>
      </c>
    </row>
    <row r="85" spans="1:4" x14ac:dyDescent="0.2">
      <c r="A85" s="3">
        <v>1.5</v>
      </c>
      <c r="B85" s="7" t="s">
        <v>29</v>
      </c>
      <c r="C85" s="8">
        <f>'PRESUP.EGRESOS FUENTE FINANCIAM'!G433</f>
        <v>31231819.785</v>
      </c>
      <c r="D85" s="6">
        <f t="shared" si="2"/>
        <v>0.62000150494759554</v>
      </c>
    </row>
    <row r="86" spans="1:4" x14ac:dyDescent="0.2">
      <c r="A86" s="3">
        <v>1.6</v>
      </c>
      <c r="B86" s="7" t="s">
        <v>739</v>
      </c>
      <c r="C86" s="8">
        <f>'PRESUP.EGRESOS FUENTE FINANCIAM'!H433</f>
        <v>0</v>
      </c>
      <c r="D86" s="6">
        <f t="shared" si="2"/>
        <v>0</v>
      </c>
    </row>
    <row r="87" spans="1:4" x14ac:dyDescent="0.2">
      <c r="A87" s="3">
        <v>1.7</v>
      </c>
      <c r="B87" s="7" t="s">
        <v>704</v>
      </c>
      <c r="C87" s="8">
        <f>'PRESUP.EGRESOS FUENTE FINANCIAM'!I433</f>
        <v>0</v>
      </c>
      <c r="D87" s="6">
        <f t="shared" si="2"/>
        <v>0</v>
      </c>
    </row>
    <row r="88" spans="1:4" x14ac:dyDescent="0.2">
      <c r="A88" s="163"/>
      <c r="B88" s="157" t="s">
        <v>548</v>
      </c>
      <c r="C88" s="158">
        <f>SUM(C81:C87)</f>
        <v>50373780.605000004</v>
      </c>
      <c r="D88" s="164">
        <f>SUM(D81:D87)</f>
        <v>1</v>
      </c>
    </row>
    <row r="91" spans="1:4" ht="36.6" customHeight="1" x14ac:dyDescent="0.2">
      <c r="A91" s="325" t="s">
        <v>706</v>
      </c>
      <c r="B91" s="325"/>
      <c r="C91" s="325"/>
      <c r="D91" s="325"/>
    </row>
    <row r="92" spans="1:4" ht="12.75" customHeight="1" x14ac:dyDescent="0.2">
      <c r="A92" s="68"/>
      <c r="B92" s="68"/>
      <c r="C92" s="69"/>
      <c r="D92" s="70"/>
    </row>
    <row r="93" spans="1:4" ht="19.149999999999999" customHeight="1" x14ac:dyDescent="0.2">
      <c r="A93" s="3">
        <v>2.5</v>
      </c>
      <c r="B93" s="7" t="s">
        <v>29</v>
      </c>
      <c r="C93" s="8">
        <f>'PRESUP.EGRESOS FUENTE FINANCIAM'!J433</f>
        <v>13272537.530000001</v>
      </c>
      <c r="D93" s="6">
        <f>C93/$C$96</f>
        <v>0.9897833911353392</v>
      </c>
    </row>
    <row r="94" spans="1:4" ht="19.149999999999999" customHeight="1" x14ac:dyDescent="0.2">
      <c r="A94" s="3">
        <v>2.6</v>
      </c>
      <c r="B94" s="7" t="s">
        <v>739</v>
      </c>
      <c r="C94" s="8">
        <f>'PRESUP.EGRESOS FUENTE FINANCIAM'!K433</f>
        <v>137000</v>
      </c>
      <c r="D94" s="6">
        <f t="shared" ref="D94:D95" si="3">C94/$C$96</f>
        <v>1.0216608864660822E-2</v>
      </c>
    </row>
    <row r="95" spans="1:4" ht="24" customHeight="1" x14ac:dyDescent="0.2">
      <c r="A95" s="3">
        <v>2.7</v>
      </c>
      <c r="B95" s="183" t="s">
        <v>720</v>
      </c>
      <c r="C95" s="8">
        <f>'PRESUP.EGRESOS FUENTE FINANCIAM'!L433</f>
        <v>0</v>
      </c>
      <c r="D95" s="6">
        <f t="shared" si="3"/>
        <v>0</v>
      </c>
    </row>
    <row r="96" spans="1:4" x14ac:dyDescent="0.2">
      <c r="A96" s="163"/>
      <c r="B96" s="157" t="s">
        <v>548</v>
      </c>
      <c r="C96" s="158">
        <f>SUM(C93:C95)</f>
        <v>13409537.530000001</v>
      </c>
      <c r="D96" s="164">
        <f>SUM(D93:D95)</f>
        <v>1</v>
      </c>
    </row>
  </sheetData>
  <sheetProtection algorithmName="SHA-512" hashValue="eLVPRHJfkaS1XPcJmGJWWXuGzbHrjgfyF0ENTOoorXZ7Z8QeXl2eCwk/9j/6Q2Y0oXR4GDefHsjtkVYD0UmFJw==" saltValue="t6X/UmKZJEoIy88QHhMhJA==" spinCount="100000" sheet="1" objects="1" scenarios="1"/>
  <mergeCells count="78">
    <mergeCell ref="B12:D12"/>
    <mergeCell ref="B16:D16"/>
    <mergeCell ref="B22:D22"/>
    <mergeCell ref="B23:D23"/>
    <mergeCell ref="B25:D25"/>
    <mergeCell ref="B14:D14"/>
    <mergeCell ref="B24:D24"/>
    <mergeCell ref="B20:D20"/>
    <mergeCell ref="B21:D21"/>
    <mergeCell ref="B7:D7"/>
    <mergeCell ref="B8:D8"/>
    <mergeCell ref="B9:D9"/>
    <mergeCell ref="B10:D10"/>
    <mergeCell ref="B11:D11"/>
    <mergeCell ref="B51:D51"/>
    <mergeCell ref="B55:D55"/>
    <mergeCell ref="A91:D91"/>
    <mergeCell ref="B30:D30"/>
    <mergeCell ref="B52:D52"/>
    <mergeCell ref="B67:D67"/>
    <mergeCell ref="B50:D50"/>
    <mergeCell ref="B40:D40"/>
    <mergeCell ref="B41:D41"/>
    <mergeCell ref="B53:D53"/>
    <mergeCell ref="B46:D46"/>
    <mergeCell ref="B66:D66"/>
    <mergeCell ref="B63:D63"/>
    <mergeCell ref="B58:D58"/>
    <mergeCell ref="B59:D59"/>
    <mergeCell ref="B60:D60"/>
    <mergeCell ref="B6:D6"/>
    <mergeCell ref="B42:D42"/>
    <mergeCell ref="B28:D28"/>
    <mergeCell ref="B29:D29"/>
    <mergeCell ref="B31:D31"/>
    <mergeCell ref="B32:D32"/>
    <mergeCell ref="B17:D17"/>
    <mergeCell ref="B18:D18"/>
    <mergeCell ref="B19:D19"/>
    <mergeCell ref="B13:D13"/>
    <mergeCell ref="B15:D15"/>
    <mergeCell ref="B33:D33"/>
    <mergeCell ref="B35:D35"/>
    <mergeCell ref="B36:D36"/>
    <mergeCell ref="B37:D37"/>
    <mergeCell ref="B38:D38"/>
    <mergeCell ref="B64:D64"/>
    <mergeCell ref="B61:D61"/>
    <mergeCell ref="B54:D54"/>
    <mergeCell ref="B57:D57"/>
    <mergeCell ref="B56:D56"/>
    <mergeCell ref="B34:D34"/>
    <mergeCell ref="B39:D39"/>
    <mergeCell ref="B27:D27"/>
    <mergeCell ref="B26:D26"/>
    <mergeCell ref="A79:D79"/>
    <mergeCell ref="A73:D73"/>
    <mergeCell ref="A70:I70"/>
    <mergeCell ref="B62:D62"/>
    <mergeCell ref="B65:D65"/>
    <mergeCell ref="A69:D69"/>
    <mergeCell ref="B47:D47"/>
    <mergeCell ref="B48:D48"/>
    <mergeCell ref="B49:D49"/>
    <mergeCell ref="B43:D43"/>
    <mergeCell ref="B44:D44"/>
    <mergeCell ref="B45:D45"/>
    <mergeCell ref="A1:L1"/>
    <mergeCell ref="A2:L2"/>
    <mergeCell ref="F3:F4"/>
    <mergeCell ref="G3:G4"/>
    <mergeCell ref="J3:J4"/>
    <mergeCell ref="K3:K4"/>
    <mergeCell ref="L3:L4"/>
    <mergeCell ref="I3:I4"/>
    <mergeCell ref="A3:D4"/>
    <mergeCell ref="E3:E4"/>
    <mergeCell ref="H3:H4"/>
  </mergeCells>
  <dataValidations count="1">
    <dataValidation type="whole" operator="greaterThanOrEqual" allowBlank="1" showInputMessage="1" showErrorMessage="1" sqref="H65:H68 F37:G40 H61 F17:G21 F26:G31 F7:G15 F33:G35 F58:G68 E6:E15 E57:E68 E52:G56 E17:E41 E51:H51 F22:H22 F25:H25 F32:H32 F36:H36 F41:H41 F6:H6 F57:H57 F23:G24 J6:L15 J17:L41 J51:L68">
      <formula1>0</formula1>
    </dataValidation>
  </dataValidations>
  <printOptions horizontalCentered="1"/>
  <pageMargins left="0.98425196850393704" right="0.55118110236220474" top="0.55118110236220474" bottom="1.0236220472440944" header="0.35433070866141736" footer="0.59055118110236227"/>
  <pageSetup paperSize="5" scale="75" orientation="landscape" horizontalDpi="4294967295" verticalDpi="4294967295" r:id="rId1"/>
  <headerFooter>
    <oddFooter xml:space="preserve">&amp;L&amp;"-,Cursiva"&amp;10       Ejercicio Fiscal 2019&amp;R&amp;"-,Cursiva"&amp;10Página &amp;P de &amp;N&amp;K00+000--&amp;11---&amp;"-,Normal"------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00736F"/>
  </sheetPr>
  <dimension ref="A1:IZ222"/>
  <sheetViews>
    <sheetView showGridLines="0" topLeftCell="D1" zoomScale="110" zoomScaleNormal="110" workbookViewId="0">
      <selection activeCell="L8" sqref="L8"/>
    </sheetView>
  </sheetViews>
  <sheetFormatPr baseColWidth="10" defaultColWidth="0" defaultRowHeight="15" customHeight="1" zeroHeight="1" x14ac:dyDescent="0.25"/>
  <cols>
    <col min="1" max="1" width="8.42578125" style="18" customWidth="1"/>
    <col min="2" max="2" width="32.85546875" style="16" customWidth="1"/>
    <col min="3" max="3" width="17.140625" style="20" customWidth="1"/>
    <col min="4" max="4" width="15.42578125" style="21" customWidth="1"/>
    <col min="5" max="5" width="18.7109375" style="16" customWidth="1"/>
    <col min="6" max="6" width="20" style="16" customWidth="1"/>
    <col min="7" max="7" width="18.85546875" style="16" customWidth="1"/>
    <col min="8" max="8" width="18.7109375" style="16" customWidth="1"/>
    <col min="9" max="9" width="23.7109375" style="16" customWidth="1"/>
    <col min="10" max="11" width="21.42578125" style="16" customWidth="1"/>
    <col min="12" max="12" width="20.42578125" style="16" customWidth="1"/>
    <col min="13" max="14" width="0" style="16" hidden="1" customWidth="1"/>
    <col min="15" max="22" width="11.42578125" style="16" hidden="1" customWidth="1"/>
    <col min="23" max="88" width="0" style="16" hidden="1" customWidth="1"/>
    <col min="89" max="16384" width="11.42578125" style="16" hidden="1"/>
  </cols>
  <sheetData>
    <row r="1" spans="1:12" ht="27" customHeight="1" x14ac:dyDescent="0.25">
      <c r="A1" s="317" t="s">
        <v>743</v>
      </c>
      <c r="B1" s="317"/>
      <c r="C1" s="317"/>
      <c r="D1" s="317"/>
      <c r="E1" s="317"/>
      <c r="F1" s="317"/>
      <c r="G1" s="317"/>
      <c r="H1" s="317"/>
      <c r="I1" s="317"/>
      <c r="J1" s="317"/>
      <c r="K1" s="317"/>
      <c r="L1" s="317"/>
    </row>
    <row r="2" spans="1:12" ht="21" customHeight="1" x14ac:dyDescent="0.25">
      <c r="A2" s="319" t="str">
        <f>'ESTIMACIÓN DE INGRESOS'!A2:C2</f>
        <v>Nombre del Municipio: xxxxxxxxxxx</v>
      </c>
      <c r="B2" s="319"/>
      <c r="C2" s="319"/>
      <c r="D2" s="319"/>
      <c r="E2" s="319"/>
      <c r="F2" s="319"/>
      <c r="G2" s="319"/>
      <c r="H2" s="319"/>
      <c r="I2" s="319"/>
      <c r="J2" s="319"/>
      <c r="K2" s="319"/>
      <c r="L2" s="319"/>
    </row>
    <row r="3" spans="1:12" s="11" customFormat="1" ht="9.75" customHeight="1" x14ac:dyDescent="0.25">
      <c r="A3" s="361" t="s">
        <v>2</v>
      </c>
      <c r="B3" s="361"/>
      <c r="C3" s="361"/>
      <c r="D3" s="361"/>
      <c r="E3" s="341" t="s">
        <v>726</v>
      </c>
      <c r="F3" s="341" t="s">
        <v>727</v>
      </c>
      <c r="G3" s="360" t="s">
        <v>565</v>
      </c>
      <c r="H3" s="341" t="s">
        <v>566</v>
      </c>
      <c r="I3" s="358" t="s">
        <v>567</v>
      </c>
      <c r="J3" s="341" t="s">
        <v>728</v>
      </c>
      <c r="K3" s="341" t="s">
        <v>729</v>
      </c>
      <c r="L3" s="341" t="s">
        <v>730</v>
      </c>
    </row>
    <row r="4" spans="1:12" s="11" customFormat="1" ht="11.25" customHeight="1" x14ac:dyDescent="0.25">
      <c r="A4" s="361"/>
      <c r="B4" s="361"/>
      <c r="C4" s="361"/>
      <c r="D4" s="361"/>
      <c r="E4" s="341"/>
      <c r="F4" s="341"/>
      <c r="G4" s="360"/>
      <c r="H4" s="341"/>
      <c r="I4" s="358"/>
      <c r="J4" s="341"/>
      <c r="K4" s="341"/>
      <c r="L4" s="341"/>
    </row>
    <row r="5" spans="1:12" s="11" customFormat="1" ht="15.75" x14ac:dyDescent="0.25">
      <c r="A5" s="275" t="s">
        <v>30</v>
      </c>
      <c r="B5" s="276"/>
      <c r="C5" s="276"/>
      <c r="D5" s="276"/>
      <c r="E5" s="276"/>
      <c r="F5" s="276"/>
      <c r="G5" s="276"/>
      <c r="H5" s="275"/>
      <c r="I5" s="277"/>
      <c r="J5" s="282"/>
      <c r="K5" s="282"/>
      <c r="L5" s="283"/>
    </row>
    <row r="6" spans="1:12" s="11" customFormat="1" ht="15" customHeight="1" x14ac:dyDescent="0.25">
      <c r="A6" s="165">
        <v>1000</v>
      </c>
      <c r="B6" s="359" t="s">
        <v>31</v>
      </c>
      <c r="C6" s="359"/>
      <c r="D6" s="359"/>
      <c r="E6" s="223">
        <f>SUM(E7:E13)</f>
        <v>0</v>
      </c>
      <c r="F6" s="223">
        <f>SUM(F7:F13)</f>
        <v>0</v>
      </c>
      <c r="G6" s="223">
        <f>SUM(G7:G13)</f>
        <v>25754214</v>
      </c>
      <c r="H6" s="278">
        <f>SUM(H7:H13)</f>
        <v>25756832.135000002</v>
      </c>
      <c r="I6" s="166">
        <f>H6/G6-1</f>
        <v>1.0165850916665775E-4</v>
      </c>
      <c r="J6" s="223">
        <f>SUM(J7:J13)</f>
        <v>0</v>
      </c>
      <c r="K6" s="223">
        <f>SUM(K7:K13)</f>
        <v>0</v>
      </c>
      <c r="L6" s="223">
        <f>SUM(L7:L13)</f>
        <v>0</v>
      </c>
    </row>
    <row r="7" spans="1:12" s="11" customFormat="1" ht="15" customHeight="1" x14ac:dyDescent="0.25">
      <c r="A7" s="28">
        <v>1100</v>
      </c>
      <c r="B7" s="344" t="s">
        <v>32</v>
      </c>
      <c r="C7" s="344"/>
      <c r="D7" s="344"/>
      <c r="E7" s="224"/>
      <c r="F7" s="224"/>
      <c r="G7" s="224">
        <v>18169115</v>
      </c>
      <c r="H7" s="279">
        <f>'PRESUP.EGRESOS FUENTE FINANCIAM'!M7</f>
        <v>18288781.685000002</v>
      </c>
      <c r="I7" s="33">
        <f t="shared" ref="I7:I70" si="0">H7/G7-1</f>
        <v>6.5862693367289005E-3</v>
      </c>
      <c r="J7" s="224"/>
      <c r="K7" s="224"/>
      <c r="L7" s="224"/>
    </row>
    <row r="8" spans="1:12" s="11" customFormat="1" ht="15" customHeight="1" x14ac:dyDescent="0.25">
      <c r="A8" s="28">
        <v>1200</v>
      </c>
      <c r="B8" s="344" t="s">
        <v>33</v>
      </c>
      <c r="C8" s="344"/>
      <c r="D8" s="344"/>
      <c r="E8" s="224"/>
      <c r="F8" s="224"/>
      <c r="G8" s="224">
        <v>2729567</v>
      </c>
      <c r="H8" s="279">
        <f>'PRESUP.EGRESOS FUENTE FINANCIAM'!M12</f>
        <v>2907958.88</v>
      </c>
      <c r="I8" s="33">
        <f t="shared" si="0"/>
        <v>6.5355376878457161E-2</v>
      </c>
      <c r="J8" s="224"/>
      <c r="K8" s="224"/>
      <c r="L8" s="224"/>
    </row>
    <row r="9" spans="1:12" s="11" customFormat="1" ht="15" customHeight="1" x14ac:dyDescent="0.25">
      <c r="A9" s="28">
        <v>1300</v>
      </c>
      <c r="B9" s="344" t="s">
        <v>34</v>
      </c>
      <c r="C9" s="344"/>
      <c r="D9" s="344"/>
      <c r="E9" s="225"/>
      <c r="F9" s="225"/>
      <c r="G9" s="225">
        <v>3885292</v>
      </c>
      <c r="H9" s="279">
        <f>'PRESUP.EGRESOS FUENTE FINANCIAM'!M17</f>
        <v>4560091.57</v>
      </c>
      <c r="I9" s="33">
        <f t="shared" si="0"/>
        <v>0.17368052903102282</v>
      </c>
      <c r="J9" s="225"/>
      <c r="K9" s="225"/>
      <c r="L9" s="225"/>
    </row>
    <row r="10" spans="1:12" s="11" customFormat="1" ht="15" customHeight="1" x14ac:dyDescent="0.25">
      <c r="A10" s="28">
        <v>1400</v>
      </c>
      <c r="B10" s="344" t="s">
        <v>35</v>
      </c>
      <c r="C10" s="344"/>
      <c r="D10" s="344"/>
      <c r="E10" s="225"/>
      <c r="F10" s="225"/>
      <c r="G10" s="225"/>
      <c r="H10" s="279">
        <f>'PRESUP.EGRESOS FUENTE FINANCIAM'!M26</f>
        <v>0</v>
      </c>
      <c r="I10" s="33" t="e">
        <f t="shared" si="0"/>
        <v>#DIV/0!</v>
      </c>
      <c r="J10" s="225"/>
      <c r="K10" s="225"/>
      <c r="L10" s="225"/>
    </row>
    <row r="11" spans="1:12" s="11" customFormat="1" ht="15" customHeight="1" x14ac:dyDescent="0.25">
      <c r="A11" s="28">
        <v>1500</v>
      </c>
      <c r="B11" s="344" t="s">
        <v>36</v>
      </c>
      <c r="C11" s="344"/>
      <c r="D11" s="344"/>
      <c r="E11" s="225"/>
      <c r="F11" s="225"/>
      <c r="G11" s="225"/>
      <c r="H11" s="279">
        <f>'PRESUP.EGRESOS FUENTE FINANCIAM'!M31</f>
        <v>0</v>
      </c>
      <c r="I11" s="33" t="e">
        <f t="shared" si="0"/>
        <v>#DIV/0!</v>
      </c>
      <c r="J11" s="225"/>
      <c r="K11" s="225"/>
      <c r="L11" s="225"/>
    </row>
    <row r="12" spans="1:12" s="11" customFormat="1" ht="15" customHeight="1" x14ac:dyDescent="0.25">
      <c r="A12" s="28">
        <v>1600</v>
      </c>
      <c r="B12" s="344" t="s">
        <v>37</v>
      </c>
      <c r="C12" s="344"/>
      <c r="D12" s="344"/>
      <c r="E12" s="225"/>
      <c r="F12" s="225"/>
      <c r="G12" s="225">
        <v>683681</v>
      </c>
      <c r="H12" s="279">
        <f>'PRESUP.EGRESOS FUENTE FINANCIAM'!M38</f>
        <v>0</v>
      </c>
      <c r="I12" s="33">
        <f t="shared" si="0"/>
        <v>-1</v>
      </c>
      <c r="J12" s="225"/>
      <c r="K12" s="225"/>
      <c r="L12" s="225"/>
    </row>
    <row r="13" spans="1:12" s="11" customFormat="1" ht="15" customHeight="1" x14ac:dyDescent="0.25">
      <c r="A13" s="28">
        <v>1700</v>
      </c>
      <c r="B13" s="345" t="s">
        <v>38</v>
      </c>
      <c r="C13" s="346"/>
      <c r="D13" s="347"/>
      <c r="E13" s="224"/>
      <c r="F13" s="224"/>
      <c r="G13" s="224">
        <v>286559</v>
      </c>
      <c r="H13" s="279">
        <f>'PRESUP.EGRESOS FUENTE FINANCIAM'!M40</f>
        <v>0</v>
      </c>
      <c r="I13" s="33">
        <f t="shared" si="0"/>
        <v>-1</v>
      </c>
      <c r="J13" s="224"/>
      <c r="K13" s="224"/>
      <c r="L13" s="224"/>
    </row>
    <row r="14" spans="1:12" s="11" customFormat="1" ht="15" customHeight="1" x14ac:dyDescent="0.25">
      <c r="A14" s="167">
        <v>2000</v>
      </c>
      <c r="B14" s="348" t="s">
        <v>39</v>
      </c>
      <c r="C14" s="348"/>
      <c r="D14" s="348"/>
      <c r="E14" s="226">
        <f>SUM(E15:E23)</f>
        <v>0</v>
      </c>
      <c r="F14" s="226">
        <f>SUM(F15:F23)</f>
        <v>0</v>
      </c>
      <c r="G14" s="226">
        <f>SUM(G15:G23)</f>
        <v>4771703</v>
      </c>
      <c r="H14" s="280">
        <f>SUM(H15:H23)</f>
        <v>7524000</v>
      </c>
      <c r="I14" s="168">
        <f t="shared" si="0"/>
        <v>0.57679553819674023</v>
      </c>
      <c r="J14" s="226">
        <f>SUM(J15:J23)</f>
        <v>0</v>
      </c>
      <c r="K14" s="226">
        <f>SUM(K15:K23)</f>
        <v>0</v>
      </c>
      <c r="L14" s="226">
        <f>SUM(L15:L23)</f>
        <v>0</v>
      </c>
    </row>
    <row r="15" spans="1:12" s="11" customFormat="1" ht="15" customHeight="1" x14ac:dyDescent="0.25">
      <c r="A15" s="28">
        <v>2100</v>
      </c>
      <c r="B15" s="344" t="s">
        <v>40</v>
      </c>
      <c r="C15" s="344"/>
      <c r="D15" s="344"/>
      <c r="E15" s="224"/>
      <c r="F15" s="224"/>
      <c r="G15" s="224">
        <v>429300</v>
      </c>
      <c r="H15" s="279">
        <f>'PRESUP.EGRESOS FUENTE FINANCIAM'!M44</f>
        <v>440000</v>
      </c>
      <c r="I15" s="33">
        <f t="shared" si="0"/>
        <v>2.4924295364546989E-2</v>
      </c>
      <c r="J15" s="224"/>
      <c r="K15" s="224"/>
      <c r="L15" s="224"/>
    </row>
    <row r="16" spans="1:12" s="11" customFormat="1" ht="15" customHeight="1" x14ac:dyDescent="0.25">
      <c r="A16" s="28">
        <v>2200</v>
      </c>
      <c r="B16" s="344" t="s">
        <v>741</v>
      </c>
      <c r="C16" s="344"/>
      <c r="D16" s="344"/>
      <c r="E16" s="224"/>
      <c r="F16" s="224"/>
      <c r="G16" s="224">
        <v>43800</v>
      </c>
      <c r="H16" s="279">
        <f>'PRESUP.EGRESOS FUENTE FINANCIAM'!M53</f>
        <v>30000</v>
      </c>
      <c r="I16" s="33">
        <f t="shared" si="0"/>
        <v>-0.31506849315068497</v>
      </c>
      <c r="J16" s="224"/>
      <c r="K16" s="224"/>
      <c r="L16" s="224"/>
    </row>
    <row r="17" spans="1:12" s="11" customFormat="1" ht="15" customHeight="1" x14ac:dyDescent="0.25">
      <c r="A17" s="28">
        <v>2300</v>
      </c>
      <c r="B17" s="344" t="s">
        <v>41</v>
      </c>
      <c r="C17" s="344"/>
      <c r="D17" s="344"/>
      <c r="E17" s="225"/>
      <c r="F17" s="225"/>
      <c r="G17" s="225"/>
      <c r="H17" s="279">
        <f>'PRESUP.EGRESOS FUENTE FINANCIAM'!M57</f>
        <v>0</v>
      </c>
      <c r="I17" s="33" t="e">
        <f t="shared" si="0"/>
        <v>#DIV/0!</v>
      </c>
      <c r="J17" s="225"/>
      <c r="K17" s="225"/>
      <c r="L17" s="225"/>
    </row>
    <row r="18" spans="1:12" s="11" customFormat="1" ht="15" customHeight="1" x14ac:dyDescent="0.25">
      <c r="A18" s="28">
        <v>2400</v>
      </c>
      <c r="B18" s="344" t="s">
        <v>42</v>
      </c>
      <c r="C18" s="344"/>
      <c r="D18" s="344"/>
      <c r="E18" s="225"/>
      <c r="F18" s="225"/>
      <c r="G18" s="225">
        <v>382200</v>
      </c>
      <c r="H18" s="279">
        <f>'PRESUP.EGRESOS FUENTE FINANCIAM'!M67</f>
        <v>502000</v>
      </c>
      <c r="I18" s="33">
        <f t="shared" si="0"/>
        <v>0.31344845630559925</v>
      </c>
      <c r="J18" s="225"/>
      <c r="K18" s="225"/>
      <c r="L18" s="225"/>
    </row>
    <row r="19" spans="1:12" s="11" customFormat="1" ht="15" customHeight="1" x14ac:dyDescent="0.25">
      <c r="A19" s="28">
        <v>2500</v>
      </c>
      <c r="B19" s="344" t="s">
        <v>43</v>
      </c>
      <c r="C19" s="344"/>
      <c r="D19" s="344"/>
      <c r="E19" s="225"/>
      <c r="F19" s="225"/>
      <c r="G19" s="225">
        <v>223000</v>
      </c>
      <c r="H19" s="279">
        <f>'PRESUP.EGRESOS FUENTE FINANCIAM'!M77</f>
        <v>240000</v>
      </c>
      <c r="I19" s="33">
        <f t="shared" si="0"/>
        <v>7.623318385650224E-2</v>
      </c>
      <c r="J19" s="225"/>
      <c r="K19" s="225"/>
      <c r="L19" s="225"/>
    </row>
    <row r="20" spans="1:12" s="11" customFormat="1" ht="15" customHeight="1" x14ac:dyDescent="0.25">
      <c r="A20" s="28">
        <v>2600</v>
      </c>
      <c r="B20" s="344" t="s">
        <v>44</v>
      </c>
      <c r="C20" s="344"/>
      <c r="D20" s="344"/>
      <c r="E20" s="225"/>
      <c r="F20" s="225"/>
      <c r="G20" s="225">
        <v>3105303</v>
      </c>
      <c r="H20" s="279">
        <f>'PRESUP.EGRESOS FUENTE FINANCIAM'!M85</f>
        <v>5500000</v>
      </c>
      <c r="I20" s="33">
        <f t="shared" si="0"/>
        <v>0.77116371574690135</v>
      </c>
      <c r="J20" s="225"/>
      <c r="K20" s="225"/>
      <c r="L20" s="225"/>
    </row>
    <row r="21" spans="1:12" s="11" customFormat="1" ht="15" customHeight="1" x14ac:dyDescent="0.25">
      <c r="A21" s="28">
        <v>2700</v>
      </c>
      <c r="B21" s="345" t="s">
        <v>45</v>
      </c>
      <c r="C21" s="346"/>
      <c r="D21" s="347"/>
      <c r="E21" s="225"/>
      <c r="F21" s="225"/>
      <c r="G21" s="225">
        <v>54400</v>
      </c>
      <c r="H21" s="279">
        <f>'PRESUP.EGRESOS FUENTE FINANCIAM'!M88</f>
        <v>129000</v>
      </c>
      <c r="I21" s="33">
        <f t="shared" si="0"/>
        <v>1.3713235294117645</v>
      </c>
      <c r="J21" s="225"/>
      <c r="K21" s="225"/>
      <c r="L21" s="225"/>
    </row>
    <row r="22" spans="1:12" s="11" customFormat="1" ht="15" customHeight="1" x14ac:dyDescent="0.25">
      <c r="A22" s="28">
        <v>2800</v>
      </c>
      <c r="B22" s="345" t="s">
        <v>46</v>
      </c>
      <c r="C22" s="346"/>
      <c r="D22" s="347"/>
      <c r="E22" s="225"/>
      <c r="F22" s="225"/>
      <c r="G22" s="225">
        <v>25000</v>
      </c>
      <c r="H22" s="279">
        <f>'PRESUP.EGRESOS FUENTE FINANCIAM'!M94</f>
        <v>6000</v>
      </c>
      <c r="I22" s="33">
        <f t="shared" si="0"/>
        <v>-0.76</v>
      </c>
      <c r="J22" s="225"/>
      <c r="K22" s="225"/>
      <c r="L22" s="225"/>
    </row>
    <row r="23" spans="1:12" s="11" customFormat="1" ht="15" customHeight="1" x14ac:dyDescent="0.25">
      <c r="A23" s="28">
        <v>2900</v>
      </c>
      <c r="B23" s="344" t="s">
        <v>47</v>
      </c>
      <c r="C23" s="344"/>
      <c r="D23" s="344"/>
      <c r="E23" s="225"/>
      <c r="F23" s="225"/>
      <c r="G23" s="225">
        <v>508700</v>
      </c>
      <c r="H23" s="279">
        <f>'PRESUP.EGRESOS FUENTE FINANCIAM'!M98</f>
        <v>677000</v>
      </c>
      <c r="I23" s="33">
        <f t="shared" si="0"/>
        <v>0.33084332612541778</v>
      </c>
      <c r="J23" s="225"/>
      <c r="K23" s="225"/>
      <c r="L23" s="225"/>
    </row>
    <row r="24" spans="1:12" s="11" customFormat="1" ht="15" customHeight="1" x14ac:dyDescent="0.25">
      <c r="A24" s="167">
        <v>3000</v>
      </c>
      <c r="B24" s="348" t="s">
        <v>48</v>
      </c>
      <c r="C24" s="348"/>
      <c r="D24" s="348"/>
      <c r="E24" s="226">
        <f>SUM(E25:E33)</f>
        <v>0</v>
      </c>
      <c r="F24" s="226">
        <f>SUM(F25:F33)</f>
        <v>0</v>
      </c>
      <c r="G24" s="226">
        <f>SUM(G25:G33)</f>
        <v>20349903</v>
      </c>
      <c r="H24" s="280">
        <f>SUM(H25:H33)</f>
        <v>22616912</v>
      </c>
      <c r="I24" s="168">
        <f t="shared" si="0"/>
        <v>0.11140146466545819</v>
      </c>
      <c r="J24" s="226">
        <f>SUM(J25:J33)</f>
        <v>0</v>
      </c>
      <c r="K24" s="226">
        <f>SUM(K25:K33)</f>
        <v>0</v>
      </c>
      <c r="L24" s="226">
        <f>SUM(L25:L33)</f>
        <v>0</v>
      </c>
    </row>
    <row r="25" spans="1:12" s="11" customFormat="1" ht="15" customHeight="1" x14ac:dyDescent="0.25">
      <c r="A25" s="28">
        <v>3100</v>
      </c>
      <c r="B25" s="344" t="s">
        <v>49</v>
      </c>
      <c r="C25" s="344"/>
      <c r="D25" s="344"/>
      <c r="E25" s="224"/>
      <c r="F25" s="224"/>
      <c r="G25" s="224">
        <v>7445303</v>
      </c>
      <c r="H25" s="279">
        <f>'PRESUP.EGRESOS FUENTE FINANCIAM'!M109</f>
        <v>8300425</v>
      </c>
      <c r="I25" s="33">
        <f t="shared" si="0"/>
        <v>0.11485388841797306</v>
      </c>
      <c r="J25" s="224"/>
      <c r="K25" s="224"/>
      <c r="L25" s="224"/>
    </row>
    <row r="26" spans="1:12" s="11" customFormat="1" ht="15" customHeight="1" x14ac:dyDescent="0.25">
      <c r="A26" s="28">
        <v>3200</v>
      </c>
      <c r="B26" s="344" t="s">
        <v>50</v>
      </c>
      <c r="C26" s="344"/>
      <c r="D26" s="344"/>
      <c r="E26" s="224"/>
      <c r="F26" s="224"/>
      <c r="G26" s="224">
        <v>7020000</v>
      </c>
      <c r="H26" s="279">
        <f>'PRESUP.EGRESOS FUENTE FINANCIAM'!M119</f>
        <v>7550000</v>
      </c>
      <c r="I26" s="33">
        <f t="shared" si="0"/>
        <v>7.5498575498575526E-2</v>
      </c>
      <c r="J26" s="224"/>
      <c r="K26" s="224"/>
      <c r="L26" s="224"/>
    </row>
    <row r="27" spans="1:12" s="11" customFormat="1" ht="15" customHeight="1" x14ac:dyDescent="0.25">
      <c r="A27" s="28">
        <v>3300</v>
      </c>
      <c r="B27" s="344" t="s">
        <v>51</v>
      </c>
      <c r="C27" s="344"/>
      <c r="D27" s="344"/>
      <c r="E27" s="225"/>
      <c r="F27" s="225"/>
      <c r="G27" s="225">
        <v>382000</v>
      </c>
      <c r="H27" s="279">
        <f>'PRESUP.EGRESOS FUENTE FINANCIAM'!M129</f>
        <v>614000</v>
      </c>
      <c r="I27" s="33">
        <f t="shared" si="0"/>
        <v>0.60732984293193715</v>
      </c>
      <c r="J27" s="225"/>
      <c r="K27" s="225"/>
      <c r="L27" s="225"/>
    </row>
    <row r="28" spans="1:12" s="11" customFormat="1" ht="15" customHeight="1" x14ac:dyDescent="0.25">
      <c r="A28" s="28">
        <v>3400</v>
      </c>
      <c r="B28" s="344" t="s">
        <v>52</v>
      </c>
      <c r="C28" s="344"/>
      <c r="D28" s="344"/>
      <c r="E28" s="225"/>
      <c r="F28" s="225"/>
      <c r="G28" s="225">
        <v>183000</v>
      </c>
      <c r="H28" s="279">
        <f>'PRESUP.EGRESOS FUENTE FINANCIAM'!M139</f>
        <v>220000</v>
      </c>
      <c r="I28" s="33">
        <f t="shared" si="0"/>
        <v>0.20218579234972678</v>
      </c>
      <c r="J28" s="225"/>
      <c r="K28" s="225"/>
      <c r="L28" s="225"/>
    </row>
    <row r="29" spans="1:12" s="11" customFormat="1" ht="15" customHeight="1" x14ac:dyDescent="0.25">
      <c r="A29" s="28">
        <v>3500</v>
      </c>
      <c r="B29" s="344" t="s">
        <v>53</v>
      </c>
      <c r="C29" s="344"/>
      <c r="D29" s="344"/>
      <c r="E29" s="225"/>
      <c r="F29" s="225"/>
      <c r="G29" s="225">
        <v>2831600</v>
      </c>
      <c r="H29" s="279">
        <f>'PRESUP.EGRESOS FUENTE FINANCIAM'!M149</f>
        <v>3599487</v>
      </c>
      <c r="I29" s="33">
        <f t="shared" si="0"/>
        <v>0.27118484249187746</v>
      </c>
      <c r="J29" s="225"/>
      <c r="K29" s="225"/>
      <c r="L29" s="225"/>
    </row>
    <row r="30" spans="1:12" s="11" customFormat="1" ht="15" customHeight="1" x14ac:dyDescent="0.25">
      <c r="A30" s="28">
        <v>3600</v>
      </c>
      <c r="B30" s="344" t="s">
        <v>54</v>
      </c>
      <c r="C30" s="344"/>
      <c r="D30" s="344"/>
      <c r="E30" s="225"/>
      <c r="F30" s="225"/>
      <c r="G30" s="225">
        <v>47500</v>
      </c>
      <c r="H30" s="279">
        <f>'PRESUP.EGRESOS FUENTE FINANCIAM'!M159</f>
        <v>41000</v>
      </c>
      <c r="I30" s="33">
        <f t="shared" si="0"/>
        <v>-0.13684210526315788</v>
      </c>
      <c r="J30" s="225"/>
      <c r="K30" s="225"/>
      <c r="L30" s="225"/>
    </row>
    <row r="31" spans="1:12" s="11" customFormat="1" ht="15" customHeight="1" x14ac:dyDescent="0.25">
      <c r="A31" s="28">
        <v>3700</v>
      </c>
      <c r="B31" s="345" t="s">
        <v>55</v>
      </c>
      <c r="C31" s="346"/>
      <c r="D31" s="347"/>
      <c r="E31" s="225"/>
      <c r="F31" s="225"/>
      <c r="G31" s="225">
        <v>5500</v>
      </c>
      <c r="H31" s="279">
        <f>'PRESUP.EGRESOS FUENTE FINANCIAM'!M167</f>
        <v>32000</v>
      </c>
      <c r="I31" s="33">
        <f t="shared" si="0"/>
        <v>4.8181818181818183</v>
      </c>
      <c r="J31" s="225"/>
      <c r="K31" s="225"/>
      <c r="L31" s="225"/>
    </row>
    <row r="32" spans="1:12" s="11" customFormat="1" ht="15" customHeight="1" x14ac:dyDescent="0.25">
      <c r="A32" s="28">
        <v>3800</v>
      </c>
      <c r="B32" s="345" t="s">
        <v>56</v>
      </c>
      <c r="C32" s="346"/>
      <c r="D32" s="347"/>
      <c r="E32" s="225"/>
      <c r="F32" s="225"/>
      <c r="G32" s="225">
        <v>190000</v>
      </c>
      <c r="H32" s="279">
        <f>'PRESUP.EGRESOS FUENTE FINANCIAM'!M177</f>
        <v>270000</v>
      </c>
      <c r="I32" s="33">
        <f t="shared" si="0"/>
        <v>0.42105263157894735</v>
      </c>
      <c r="J32" s="225"/>
      <c r="K32" s="225"/>
      <c r="L32" s="225"/>
    </row>
    <row r="33" spans="1:12" s="11" customFormat="1" ht="15" customHeight="1" x14ac:dyDescent="0.25">
      <c r="A33" s="28">
        <v>3900</v>
      </c>
      <c r="B33" s="344" t="s">
        <v>57</v>
      </c>
      <c r="C33" s="344"/>
      <c r="D33" s="344"/>
      <c r="E33" s="225"/>
      <c r="F33" s="225"/>
      <c r="G33" s="225">
        <v>2245000</v>
      </c>
      <c r="H33" s="279">
        <f>'PRESUP.EGRESOS FUENTE FINANCIAM'!M183</f>
        <v>1990000</v>
      </c>
      <c r="I33" s="33">
        <f t="shared" si="0"/>
        <v>-0.11358574610244987</v>
      </c>
      <c r="J33" s="225"/>
      <c r="K33" s="225"/>
      <c r="L33" s="225"/>
    </row>
    <row r="34" spans="1:12" s="11" customFormat="1" ht="15" customHeight="1" x14ac:dyDescent="0.25">
      <c r="A34" s="167">
        <v>4000</v>
      </c>
      <c r="B34" s="348" t="s">
        <v>58</v>
      </c>
      <c r="C34" s="348"/>
      <c r="D34" s="348"/>
      <c r="E34" s="226">
        <f>SUM(E35:E43)</f>
        <v>0</v>
      </c>
      <c r="F34" s="226">
        <f>SUM(F35:F43)</f>
        <v>0</v>
      </c>
      <c r="G34" s="226">
        <f>SUM(G35:G43)</f>
        <v>1957500</v>
      </c>
      <c r="H34" s="280">
        <f>SUM(H35:H43)</f>
        <v>2916000</v>
      </c>
      <c r="I34" s="168">
        <f t="shared" si="0"/>
        <v>0.48965517241379319</v>
      </c>
      <c r="J34" s="226">
        <f>SUM(J35:J43)</f>
        <v>0</v>
      </c>
      <c r="K34" s="226">
        <f>SUM(K35:K43)</f>
        <v>0</v>
      </c>
      <c r="L34" s="226">
        <f>SUM(L35:L43)</f>
        <v>0</v>
      </c>
    </row>
    <row r="35" spans="1:12" s="11" customFormat="1" ht="15.75" x14ac:dyDescent="0.25">
      <c r="A35" s="23">
        <v>4100</v>
      </c>
      <c r="B35" s="342" t="s">
        <v>742</v>
      </c>
      <c r="C35" s="342"/>
      <c r="D35" s="342"/>
      <c r="E35" s="224"/>
      <c r="F35" s="224"/>
      <c r="G35" s="224"/>
      <c r="H35" s="279">
        <f>'PRESUP.EGRESOS FUENTE FINANCIAM'!M194</f>
        <v>0</v>
      </c>
      <c r="I35" s="33" t="e">
        <f t="shared" si="0"/>
        <v>#DIV/0!</v>
      </c>
      <c r="J35" s="224"/>
      <c r="K35" s="224"/>
      <c r="L35" s="224"/>
    </row>
    <row r="36" spans="1:12" s="11" customFormat="1" ht="15" customHeight="1" x14ac:dyDescent="0.25">
      <c r="A36" s="23">
        <v>4200</v>
      </c>
      <c r="B36" s="342" t="s">
        <v>59</v>
      </c>
      <c r="C36" s="342"/>
      <c r="D36" s="342"/>
      <c r="E36" s="225"/>
      <c r="F36" s="225"/>
      <c r="G36" s="225"/>
      <c r="H36" s="279">
        <f>'PRESUP.EGRESOS FUENTE FINANCIAM'!M204</f>
        <v>0</v>
      </c>
      <c r="I36" s="33" t="e">
        <f t="shared" si="0"/>
        <v>#DIV/0!</v>
      </c>
      <c r="J36" s="225"/>
      <c r="K36" s="225"/>
      <c r="L36" s="225"/>
    </row>
    <row r="37" spans="1:12" s="11" customFormat="1" ht="15" customHeight="1" x14ac:dyDescent="0.25">
      <c r="A37" s="23">
        <v>4300</v>
      </c>
      <c r="B37" s="352" t="s">
        <v>60</v>
      </c>
      <c r="C37" s="353"/>
      <c r="D37" s="354"/>
      <c r="E37" s="225"/>
      <c r="F37" s="225"/>
      <c r="G37" s="225">
        <v>770000</v>
      </c>
      <c r="H37" s="279">
        <f>'PRESUP.EGRESOS FUENTE FINANCIAM'!M210</f>
        <v>1056000</v>
      </c>
      <c r="I37" s="33">
        <f t="shared" si="0"/>
        <v>0.37142857142857144</v>
      </c>
      <c r="J37" s="225"/>
      <c r="K37" s="225"/>
      <c r="L37" s="225"/>
    </row>
    <row r="38" spans="1:12" s="11" customFormat="1" ht="15" customHeight="1" x14ac:dyDescent="0.25">
      <c r="A38" s="23">
        <v>4400</v>
      </c>
      <c r="B38" s="342" t="s">
        <v>61</v>
      </c>
      <c r="C38" s="342"/>
      <c r="D38" s="342"/>
      <c r="E38" s="224"/>
      <c r="F38" s="224"/>
      <c r="G38" s="224">
        <v>1187500</v>
      </c>
      <c r="H38" s="279">
        <f>'PRESUP.EGRESOS FUENTE FINANCIAM'!M220</f>
        <v>800000</v>
      </c>
      <c r="I38" s="33">
        <f t="shared" si="0"/>
        <v>-0.32631578947368423</v>
      </c>
      <c r="J38" s="224"/>
      <c r="K38" s="224"/>
      <c r="L38" s="224"/>
    </row>
    <row r="39" spans="1:12" s="11" customFormat="1" ht="15" customHeight="1" x14ac:dyDescent="0.25">
      <c r="A39" s="23">
        <v>4500</v>
      </c>
      <c r="B39" s="344" t="s">
        <v>62</v>
      </c>
      <c r="C39" s="344"/>
      <c r="D39" s="344"/>
      <c r="E39" s="225"/>
      <c r="F39" s="225"/>
      <c r="G39" s="225"/>
      <c r="H39" s="279">
        <f>'PRESUP.EGRESOS FUENTE FINANCIAM'!M229</f>
        <v>1060000</v>
      </c>
      <c r="I39" s="33" t="e">
        <f t="shared" si="0"/>
        <v>#DIV/0!</v>
      </c>
      <c r="J39" s="225"/>
      <c r="K39" s="225"/>
      <c r="L39" s="225"/>
    </row>
    <row r="40" spans="1:12" s="11" customFormat="1" ht="15" customHeight="1" x14ac:dyDescent="0.25">
      <c r="A40" s="23">
        <v>4600</v>
      </c>
      <c r="B40" s="345" t="s">
        <v>63</v>
      </c>
      <c r="C40" s="346"/>
      <c r="D40" s="347"/>
      <c r="E40" s="225"/>
      <c r="F40" s="225"/>
      <c r="G40" s="225"/>
      <c r="H40" s="279">
        <f>'PRESUP.EGRESOS FUENTE FINANCIAM'!M233</f>
        <v>0</v>
      </c>
      <c r="I40" s="33" t="e">
        <f t="shared" si="0"/>
        <v>#DIV/0!</v>
      </c>
      <c r="J40" s="225"/>
      <c r="K40" s="225"/>
      <c r="L40" s="225"/>
    </row>
    <row r="41" spans="1:12" s="11" customFormat="1" ht="15" customHeight="1" x14ac:dyDescent="0.25">
      <c r="A41" s="23">
        <v>4700</v>
      </c>
      <c r="B41" s="345" t="s">
        <v>64</v>
      </c>
      <c r="C41" s="346"/>
      <c r="D41" s="347"/>
      <c r="E41" s="225"/>
      <c r="F41" s="225"/>
      <c r="G41" s="225"/>
      <c r="H41" s="279">
        <f>'PRESUP.EGRESOS FUENTE FINANCIAM'!M241</f>
        <v>0</v>
      </c>
      <c r="I41" s="33" t="e">
        <f t="shared" si="0"/>
        <v>#DIV/0!</v>
      </c>
      <c r="J41" s="225"/>
      <c r="K41" s="225"/>
      <c r="L41" s="225"/>
    </row>
    <row r="42" spans="1:12" s="11" customFormat="1" ht="15" customHeight="1" x14ac:dyDescent="0.25">
      <c r="A42" s="23">
        <v>4800</v>
      </c>
      <c r="B42" s="344" t="s">
        <v>65</v>
      </c>
      <c r="C42" s="344"/>
      <c r="D42" s="344"/>
      <c r="E42" s="225"/>
      <c r="F42" s="225"/>
      <c r="G42" s="225"/>
      <c r="H42" s="279">
        <f>'PRESUP.EGRESOS FUENTE FINANCIAM'!M243</f>
        <v>0</v>
      </c>
      <c r="I42" s="33" t="e">
        <f t="shared" si="0"/>
        <v>#DIV/0!</v>
      </c>
      <c r="J42" s="225"/>
      <c r="K42" s="225"/>
      <c r="L42" s="225"/>
    </row>
    <row r="43" spans="1:12" s="11" customFormat="1" ht="15" customHeight="1" x14ac:dyDescent="0.25">
      <c r="A43" s="23">
        <v>4900</v>
      </c>
      <c r="B43" s="342" t="s">
        <v>66</v>
      </c>
      <c r="C43" s="342"/>
      <c r="D43" s="342"/>
      <c r="E43" s="224"/>
      <c r="F43" s="224"/>
      <c r="G43" s="224"/>
      <c r="H43" s="279">
        <f>'PRESUP.EGRESOS FUENTE FINANCIAM'!M249</f>
        <v>0</v>
      </c>
      <c r="I43" s="33" t="e">
        <f t="shared" si="0"/>
        <v>#DIV/0!</v>
      </c>
      <c r="J43" s="224"/>
      <c r="K43" s="224"/>
      <c r="L43" s="224"/>
    </row>
    <row r="44" spans="1:12" s="11" customFormat="1" ht="15" customHeight="1" x14ac:dyDescent="0.25">
      <c r="A44" s="167">
        <v>5000</v>
      </c>
      <c r="B44" s="348" t="s">
        <v>67</v>
      </c>
      <c r="C44" s="348"/>
      <c r="D44" s="348"/>
      <c r="E44" s="226">
        <f>SUM(E45:E53)</f>
        <v>0</v>
      </c>
      <c r="F44" s="226">
        <f>SUM(F45:F53)</f>
        <v>0</v>
      </c>
      <c r="G44" s="226">
        <f>SUM(G45:G53)</f>
        <v>104500</v>
      </c>
      <c r="H44" s="280">
        <f>SUM(H45:H53)</f>
        <v>70000</v>
      </c>
      <c r="I44" s="168">
        <f t="shared" si="0"/>
        <v>-0.33014354066985641</v>
      </c>
      <c r="J44" s="226">
        <f>SUM(J45:J53)</f>
        <v>0</v>
      </c>
      <c r="K44" s="226">
        <f>SUM(K45:K53)</f>
        <v>0</v>
      </c>
      <c r="L44" s="226">
        <f>SUM(L45:L53)</f>
        <v>0</v>
      </c>
    </row>
    <row r="45" spans="1:12" s="11" customFormat="1" ht="15" customHeight="1" x14ac:dyDescent="0.25">
      <c r="A45" s="23">
        <v>5100</v>
      </c>
      <c r="B45" s="342" t="s">
        <v>68</v>
      </c>
      <c r="C45" s="342"/>
      <c r="D45" s="342"/>
      <c r="E45" s="224"/>
      <c r="F45" s="224"/>
      <c r="G45" s="224">
        <v>35500</v>
      </c>
      <c r="H45" s="279">
        <f>'PRESUP.EGRESOS FUENTE FINANCIAM'!M254</f>
        <v>70000</v>
      </c>
      <c r="I45" s="33">
        <f t="shared" si="0"/>
        <v>0.971830985915493</v>
      </c>
      <c r="J45" s="224"/>
      <c r="K45" s="224"/>
      <c r="L45" s="224"/>
    </row>
    <row r="46" spans="1:12" s="11" customFormat="1" ht="15" customHeight="1" x14ac:dyDescent="0.25">
      <c r="A46" s="23">
        <v>5200</v>
      </c>
      <c r="B46" s="342" t="s">
        <v>69</v>
      </c>
      <c r="C46" s="342"/>
      <c r="D46" s="342"/>
      <c r="E46" s="224"/>
      <c r="F46" s="224"/>
      <c r="G46" s="224">
        <v>8000</v>
      </c>
      <c r="H46" s="279">
        <f>'PRESUP.EGRESOS FUENTE FINANCIAM'!M261</f>
        <v>0</v>
      </c>
      <c r="I46" s="33">
        <f t="shared" si="0"/>
        <v>-1</v>
      </c>
      <c r="J46" s="224"/>
      <c r="K46" s="224"/>
      <c r="L46" s="224"/>
    </row>
    <row r="47" spans="1:12" s="11" customFormat="1" ht="15" customHeight="1" x14ac:dyDescent="0.25">
      <c r="A47" s="23">
        <v>5300</v>
      </c>
      <c r="B47" s="342" t="s">
        <v>70</v>
      </c>
      <c r="C47" s="342"/>
      <c r="D47" s="342"/>
      <c r="E47" s="224"/>
      <c r="F47" s="224"/>
      <c r="G47" s="224"/>
      <c r="H47" s="279">
        <f>'PRESUP.EGRESOS FUENTE FINANCIAM'!M266</f>
        <v>0</v>
      </c>
      <c r="I47" s="33" t="e">
        <f t="shared" si="0"/>
        <v>#DIV/0!</v>
      </c>
      <c r="J47" s="224"/>
      <c r="K47" s="224"/>
      <c r="L47" s="224"/>
    </row>
    <row r="48" spans="1:12" s="11" customFormat="1" ht="15" customHeight="1" x14ac:dyDescent="0.25">
      <c r="A48" s="23">
        <v>5400</v>
      </c>
      <c r="B48" s="342" t="s">
        <v>71</v>
      </c>
      <c r="C48" s="342"/>
      <c r="D48" s="342"/>
      <c r="E48" s="224"/>
      <c r="F48" s="224"/>
      <c r="G48" s="224"/>
      <c r="H48" s="279">
        <f>'PRESUP.EGRESOS FUENTE FINANCIAM'!M269</f>
        <v>0</v>
      </c>
      <c r="I48" s="33" t="e">
        <f t="shared" si="0"/>
        <v>#DIV/0!</v>
      </c>
      <c r="J48" s="224"/>
      <c r="K48" s="224"/>
      <c r="L48" s="224"/>
    </row>
    <row r="49" spans="1:260" s="11" customFormat="1" ht="15" customHeight="1" x14ac:dyDescent="0.25">
      <c r="A49" s="23">
        <v>5500</v>
      </c>
      <c r="B49" s="344" t="s">
        <v>72</v>
      </c>
      <c r="C49" s="344"/>
      <c r="D49" s="344"/>
      <c r="E49" s="225"/>
      <c r="F49" s="225"/>
      <c r="G49" s="225"/>
      <c r="H49" s="279">
        <f>'PRESUP.EGRESOS FUENTE FINANCIAM'!M276</f>
        <v>0</v>
      </c>
      <c r="I49" s="33" t="e">
        <f t="shared" si="0"/>
        <v>#DIV/0!</v>
      </c>
      <c r="J49" s="225"/>
      <c r="K49" s="225"/>
      <c r="L49" s="225"/>
    </row>
    <row r="50" spans="1:260" s="11" customFormat="1" ht="15" customHeight="1" x14ac:dyDescent="0.25">
      <c r="A50" s="23">
        <v>5600</v>
      </c>
      <c r="B50" s="345" t="s">
        <v>73</v>
      </c>
      <c r="C50" s="346"/>
      <c r="D50" s="347"/>
      <c r="E50" s="225"/>
      <c r="F50" s="225"/>
      <c r="G50" s="225">
        <v>61000</v>
      </c>
      <c r="H50" s="279">
        <f>'PRESUP.EGRESOS FUENTE FINANCIAM'!M278</f>
        <v>0</v>
      </c>
      <c r="I50" s="33">
        <f t="shared" si="0"/>
        <v>-1</v>
      </c>
      <c r="J50" s="225"/>
      <c r="K50" s="225"/>
      <c r="L50" s="225"/>
    </row>
    <row r="51" spans="1:260" s="11" customFormat="1" ht="15" customHeight="1" x14ac:dyDescent="0.25">
      <c r="A51" s="23">
        <v>5700</v>
      </c>
      <c r="B51" s="345" t="s">
        <v>74</v>
      </c>
      <c r="C51" s="346"/>
      <c r="D51" s="347"/>
      <c r="E51" s="225"/>
      <c r="F51" s="225"/>
      <c r="G51" s="225"/>
      <c r="H51" s="279">
        <f>'PRESUP.EGRESOS FUENTE FINANCIAM'!M287</f>
        <v>0</v>
      </c>
      <c r="I51" s="33" t="e">
        <f t="shared" si="0"/>
        <v>#DIV/0!</v>
      </c>
      <c r="J51" s="225"/>
      <c r="K51" s="225"/>
      <c r="L51" s="225"/>
    </row>
    <row r="52" spans="1:260" s="11" customFormat="1" ht="15" customHeight="1" x14ac:dyDescent="0.25">
      <c r="A52" s="23">
        <v>5800</v>
      </c>
      <c r="B52" s="344" t="s">
        <v>75</v>
      </c>
      <c r="C52" s="344"/>
      <c r="D52" s="344"/>
      <c r="E52" s="225"/>
      <c r="F52" s="225"/>
      <c r="G52" s="225"/>
      <c r="H52" s="279">
        <f>'PRESUP.EGRESOS FUENTE FINANCIAM'!M297</f>
        <v>0</v>
      </c>
      <c r="I52" s="33" t="e">
        <f t="shared" si="0"/>
        <v>#DIV/0!</v>
      </c>
      <c r="J52" s="225"/>
      <c r="K52" s="225"/>
      <c r="L52" s="225"/>
    </row>
    <row r="53" spans="1:260" s="11" customFormat="1" ht="15" customHeight="1" x14ac:dyDescent="0.25">
      <c r="A53" s="23">
        <v>5900</v>
      </c>
      <c r="B53" s="342" t="s">
        <v>76</v>
      </c>
      <c r="C53" s="342"/>
      <c r="D53" s="342"/>
      <c r="E53" s="224"/>
      <c r="F53" s="224"/>
      <c r="G53" s="224"/>
      <c r="H53" s="279">
        <f>'PRESUP.EGRESOS FUENTE FINANCIAM'!M302</f>
        <v>0</v>
      </c>
      <c r="I53" s="33" t="e">
        <f t="shared" si="0"/>
        <v>#DIV/0!</v>
      </c>
      <c r="J53" s="224"/>
      <c r="K53" s="224"/>
      <c r="L53" s="224"/>
    </row>
    <row r="54" spans="1:260" s="11" customFormat="1" ht="15" customHeight="1" x14ac:dyDescent="0.25">
      <c r="A54" s="167">
        <v>6000</v>
      </c>
      <c r="B54" s="348" t="s">
        <v>77</v>
      </c>
      <c r="C54" s="348"/>
      <c r="D54" s="348"/>
      <c r="E54" s="226">
        <f>SUM(E55:E57)</f>
        <v>0</v>
      </c>
      <c r="F54" s="226">
        <f>SUM(F55:F57)</f>
        <v>0</v>
      </c>
      <c r="G54" s="226">
        <f>SUM(G55:G57)</f>
        <v>1923213</v>
      </c>
      <c r="H54" s="280">
        <f>SUM(H55:H57)</f>
        <v>2249574</v>
      </c>
      <c r="I54" s="168">
        <f t="shared" si="0"/>
        <v>0.16969571233139535</v>
      </c>
      <c r="J54" s="226">
        <f>SUM(J55:J57)</f>
        <v>0</v>
      </c>
      <c r="K54" s="226">
        <f>SUM(K55:K57)</f>
        <v>0</v>
      </c>
      <c r="L54" s="226">
        <f>SUM(L55:L57)</f>
        <v>0</v>
      </c>
    </row>
    <row r="55" spans="1:260" s="11" customFormat="1" ht="15" customHeight="1" x14ac:dyDescent="0.25">
      <c r="A55" s="29">
        <v>6100</v>
      </c>
      <c r="B55" s="357" t="s">
        <v>78</v>
      </c>
      <c r="C55" s="357"/>
      <c r="D55" s="357"/>
      <c r="E55" s="227"/>
      <c r="F55" s="227"/>
      <c r="G55" s="227">
        <v>1923213</v>
      </c>
      <c r="H55" s="279">
        <f>'PRESUP.EGRESOS FUENTE FINANCIAM'!M313</f>
        <v>2249574</v>
      </c>
      <c r="I55" s="33">
        <f t="shared" si="0"/>
        <v>0.16969571233139535</v>
      </c>
      <c r="J55" s="227"/>
      <c r="K55" s="227"/>
      <c r="L55" s="227"/>
    </row>
    <row r="56" spans="1:260" s="11" customFormat="1" ht="15" customHeight="1" x14ac:dyDescent="0.25">
      <c r="A56" s="23">
        <v>6200</v>
      </c>
      <c r="B56" s="342" t="s">
        <v>79</v>
      </c>
      <c r="C56" s="342"/>
      <c r="D56" s="342"/>
      <c r="E56" s="224"/>
      <c r="F56" s="224"/>
      <c r="G56" s="224"/>
      <c r="H56" s="279">
        <f>'PRESUP.EGRESOS FUENTE FINANCIAM'!M322</f>
        <v>0</v>
      </c>
      <c r="I56" s="33" t="e">
        <f t="shared" si="0"/>
        <v>#DIV/0!</v>
      </c>
      <c r="J56" s="224"/>
      <c r="K56" s="224"/>
      <c r="L56" s="224"/>
    </row>
    <row r="57" spans="1:260" s="11" customFormat="1" ht="15" customHeight="1" x14ac:dyDescent="0.25">
      <c r="A57" s="23">
        <v>6300</v>
      </c>
      <c r="B57" s="342" t="s">
        <v>80</v>
      </c>
      <c r="C57" s="342"/>
      <c r="D57" s="342"/>
      <c r="E57" s="224"/>
      <c r="F57" s="224"/>
      <c r="G57" s="224"/>
      <c r="H57" s="279">
        <f>'PRESUP.EGRESOS FUENTE FINANCIAM'!M331</f>
        <v>0</v>
      </c>
      <c r="I57" s="33" t="e">
        <f t="shared" si="0"/>
        <v>#DIV/0!</v>
      </c>
      <c r="J57" s="224"/>
      <c r="K57" s="224"/>
      <c r="L57" s="224"/>
    </row>
    <row r="58" spans="1:260" s="11" customFormat="1" ht="15.75" customHeight="1" x14ac:dyDescent="0.25">
      <c r="A58" s="167">
        <v>7000</v>
      </c>
      <c r="B58" s="348" t="s">
        <v>81</v>
      </c>
      <c r="C58" s="348"/>
      <c r="D58" s="348"/>
      <c r="E58" s="226">
        <f>SUM(E59:E65)</f>
        <v>0</v>
      </c>
      <c r="F58" s="226">
        <f>SUM(F59:F65)</f>
        <v>0</v>
      </c>
      <c r="G58" s="226">
        <f>SUM(G59:G65)</f>
        <v>0</v>
      </c>
      <c r="H58" s="280">
        <f>SUM(H59:H65)</f>
        <v>0</v>
      </c>
      <c r="I58" s="168" t="e">
        <f t="shared" si="0"/>
        <v>#DIV/0!</v>
      </c>
      <c r="J58" s="226">
        <f>SUM(J59:J65)</f>
        <v>0</v>
      </c>
      <c r="K58" s="226">
        <f>SUM(K59:K65)</f>
        <v>0</v>
      </c>
      <c r="L58" s="226">
        <f>SUM(L59:L65)</f>
        <v>0</v>
      </c>
    </row>
    <row r="59" spans="1:260" s="11" customFormat="1" ht="15.75" x14ac:dyDescent="0.25">
      <c r="A59" s="23">
        <v>7100</v>
      </c>
      <c r="B59" s="342" t="s">
        <v>82</v>
      </c>
      <c r="C59" s="342"/>
      <c r="D59" s="342"/>
      <c r="E59" s="231"/>
      <c r="F59" s="231"/>
      <c r="G59" s="231"/>
      <c r="H59" s="279">
        <f>'PRESUP.EGRESOS FUENTE FINANCIAM'!M335</f>
        <v>0</v>
      </c>
      <c r="I59" s="33" t="e">
        <f t="shared" si="0"/>
        <v>#DIV/0!</v>
      </c>
      <c r="J59" s="231"/>
      <c r="K59" s="231"/>
      <c r="L59" s="231"/>
      <c r="M59" s="12">
        <v>61</v>
      </c>
      <c r="N59" s="355"/>
      <c r="O59" s="355"/>
      <c r="P59" s="356"/>
      <c r="Q59" s="13">
        <v>61</v>
      </c>
      <c r="R59" s="355"/>
      <c r="S59" s="355"/>
      <c r="T59" s="356"/>
      <c r="U59" s="13">
        <v>61</v>
      </c>
      <c r="V59" s="355"/>
      <c r="W59" s="355"/>
      <c r="X59" s="356"/>
      <c r="Y59" s="13">
        <v>61</v>
      </c>
      <c r="Z59" s="355"/>
      <c r="AA59" s="355"/>
      <c r="AB59" s="356"/>
      <c r="AC59" s="13">
        <v>61</v>
      </c>
      <c r="AD59" s="355"/>
      <c r="AE59" s="355"/>
      <c r="AF59" s="356"/>
      <c r="AG59" s="13">
        <v>61</v>
      </c>
      <c r="AH59" s="355"/>
      <c r="AI59" s="355"/>
      <c r="AJ59" s="356"/>
      <c r="AK59" s="13">
        <v>61</v>
      </c>
      <c r="AL59" s="355"/>
      <c r="AM59" s="355"/>
      <c r="AN59" s="356"/>
      <c r="AO59" s="13">
        <v>61</v>
      </c>
      <c r="AP59" s="355"/>
      <c r="AQ59" s="355"/>
      <c r="AR59" s="356"/>
      <c r="AS59" s="13">
        <v>61</v>
      </c>
      <c r="AT59" s="355"/>
      <c r="AU59" s="355"/>
      <c r="AV59" s="356"/>
      <c r="AW59" s="13">
        <v>61</v>
      </c>
      <c r="AX59" s="355"/>
      <c r="AY59" s="355"/>
      <c r="AZ59" s="356"/>
      <c r="BA59" s="13">
        <v>61</v>
      </c>
      <c r="BB59" s="355"/>
      <c r="BC59" s="355"/>
      <c r="BD59" s="356"/>
      <c r="BE59" s="13">
        <v>61</v>
      </c>
      <c r="BF59" s="355"/>
      <c r="BG59" s="355"/>
      <c r="BH59" s="356"/>
      <c r="BI59" s="13">
        <v>61</v>
      </c>
      <c r="BJ59" s="355"/>
      <c r="BK59" s="355"/>
      <c r="BL59" s="356"/>
      <c r="BM59" s="13">
        <v>61</v>
      </c>
      <c r="BN59" s="355"/>
      <c r="BO59" s="355"/>
      <c r="BP59" s="356"/>
      <c r="BQ59" s="13">
        <v>61</v>
      </c>
      <c r="BR59" s="355"/>
      <c r="BS59" s="355"/>
      <c r="BT59" s="356"/>
      <c r="BU59" s="13">
        <v>61</v>
      </c>
      <c r="BV59" s="355"/>
      <c r="BW59" s="355"/>
      <c r="BX59" s="356"/>
      <c r="BY59" s="13">
        <v>61</v>
      </c>
      <c r="BZ59" s="355"/>
      <c r="CA59" s="355"/>
      <c r="CB59" s="356"/>
      <c r="CC59" s="13">
        <v>61</v>
      </c>
      <c r="CD59" s="355"/>
      <c r="CE59" s="355"/>
      <c r="CF59" s="356"/>
      <c r="CG59" s="13">
        <v>61</v>
      </c>
      <c r="CH59" s="355"/>
      <c r="CI59" s="355"/>
      <c r="CJ59" s="356"/>
      <c r="CK59" s="13">
        <v>61</v>
      </c>
      <c r="CL59" s="355"/>
      <c r="CM59" s="355"/>
      <c r="CN59" s="356"/>
      <c r="CO59" s="13">
        <v>61</v>
      </c>
      <c r="CP59" s="355"/>
      <c r="CQ59" s="355"/>
      <c r="CR59" s="356"/>
      <c r="CS59" s="13">
        <v>61</v>
      </c>
      <c r="CT59" s="355"/>
      <c r="CU59" s="355"/>
      <c r="CV59" s="356"/>
      <c r="CW59" s="13">
        <v>61</v>
      </c>
      <c r="CX59" s="355"/>
      <c r="CY59" s="355"/>
      <c r="CZ59" s="356"/>
      <c r="DA59" s="13">
        <v>61</v>
      </c>
      <c r="DB59" s="355"/>
      <c r="DC59" s="355"/>
      <c r="DD59" s="356"/>
      <c r="DE59" s="13">
        <v>61</v>
      </c>
      <c r="DF59" s="355"/>
      <c r="DG59" s="355"/>
      <c r="DH59" s="356"/>
      <c r="DI59" s="13">
        <v>61</v>
      </c>
      <c r="DJ59" s="355"/>
      <c r="DK59" s="355"/>
      <c r="DL59" s="356"/>
      <c r="DM59" s="13">
        <v>61</v>
      </c>
      <c r="DN59" s="355"/>
      <c r="DO59" s="355"/>
      <c r="DP59" s="356"/>
      <c r="DQ59" s="13">
        <v>61</v>
      </c>
      <c r="DR59" s="355"/>
      <c r="DS59" s="355"/>
      <c r="DT59" s="356"/>
      <c r="DU59" s="13">
        <v>61</v>
      </c>
      <c r="DV59" s="355"/>
      <c r="DW59" s="355"/>
      <c r="DX59" s="356"/>
      <c r="DY59" s="13">
        <v>61</v>
      </c>
      <c r="DZ59" s="355"/>
      <c r="EA59" s="355"/>
      <c r="EB59" s="356"/>
      <c r="EC59" s="13">
        <v>61</v>
      </c>
      <c r="ED59" s="355"/>
      <c r="EE59" s="355"/>
      <c r="EF59" s="356"/>
      <c r="EG59" s="13">
        <v>61</v>
      </c>
      <c r="EH59" s="355"/>
      <c r="EI59" s="355"/>
      <c r="EJ59" s="356"/>
      <c r="EK59" s="13">
        <v>61</v>
      </c>
      <c r="EL59" s="355"/>
      <c r="EM59" s="355"/>
      <c r="EN59" s="356"/>
      <c r="EO59" s="13">
        <v>61</v>
      </c>
      <c r="EP59" s="355"/>
      <c r="EQ59" s="355"/>
      <c r="ER59" s="356"/>
      <c r="ES59" s="13">
        <v>61</v>
      </c>
      <c r="ET59" s="355"/>
      <c r="EU59" s="355"/>
      <c r="EV59" s="356"/>
      <c r="EW59" s="13">
        <v>61</v>
      </c>
      <c r="EX59" s="355"/>
      <c r="EY59" s="355"/>
      <c r="EZ59" s="356"/>
      <c r="FA59" s="13">
        <v>61</v>
      </c>
      <c r="FB59" s="355"/>
      <c r="FC59" s="355"/>
      <c r="FD59" s="356"/>
      <c r="FE59" s="13">
        <v>61</v>
      </c>
      <c r="FF59" s="355"/>
      <c r="FG59" s="355"/>
      <c r="FH59" s="356"/>
      <c r="FI59" s="13">
        <v>61</v>
      </c>
      <c r="FJ59" s="355"/>
      <c r="FK59" s="355"/>
      <c r="FL59" s="356"/>
      <c r="FM59" s="13">
        <v>61</v>
      </c>
      <c r="FN59" s="355"/>
      <c r="FO59" s="355"/>
      <c r="FP59" s="356"/>
      <c r="FQ59" s="13">
        <v>61</v>
      </c>
      <c r="FR59" s="355"/>
      <c r="FS59" s="355"/>
      <c r="FT59" s="356"/>
      <c r="FU59" s="13">
        <v>61</v>
      </c>
      <c r="FV59" s="355"/>
      <c r="FW59" s="355"/>
      <c r="FX59" s="356"/>
      <c r="FY59" s="13">
        <v>61</v>
      </c>
      <c r="FZ59" s="355"/>
      <c r="GA59" s="355"/>
      <c r="GB59" s="356"/>
      <c r="GC59" s="13">
        <v>61</v>
      </c>
      <c r="GD59" s="355"/>
      <c r="GE59" s="355"/>
      <c r="GF59" s="356"/>
      <c r="GG59" s="13">
        <v>61</v>
      </c>
      <c r="GH59" s="355"/>
      <c r="GI59" s="355"/>
      <c r="GJ59" s="356"/>
      <c r="GK59" s="13">
        <v>61</v>
      </c>
      <c r="GL59" s="355"/>
      <c r="GM59" s="355"/>
      <c r="GN59" s="356"/>
      <c r="GO59" s="13">
        <v>61</v>
      </c>
      <c r="GP59" s="355"/>
      <c r="GQ59" s="355"/>
      <c r="GR59" s="356"/>
      <c r="GS59" s="13">
        <v>61</v>
      </c>
      <c r="GT59" s="355"/>
      <c r="GU59" s="355"/>
      <c r="GV59" s="356"/>
      <c r="GW59" s="13">
        <v>61</v>
      </c>
      <c r="GX59" s="355"/>
      <c r="GY59" s="355"/>
      <c r="GZ59" s="356"/>
      <c r="HA59" s="13">
        <v>61</v>
      </c>
      <c r="HB59" s="355"/>
      <c r="HC59" s="355"/>
      <c r="HD59" s="356"/>
      <c r="HE59" s="13">
        <v>61</v>
      </c>
      <c r="HF59" s="355"/>
      <c r="HG59" s="355"/>
      <c r="HH59" s="356"/>
      <c r="HI59" s="13">
        <v>61</v>
      </c>
      <c r="HJ59" s="355"/>
      <c r="HK59" s="355"/>
      <c r="HL59" s="356"/>
      <c r="HM59" s="13">
        <v>61</v>
      </c>
      <c r="HN59" s="355"/>
      <c r="HO59" s="355"/>
      <c r="HP59" s="356"/>
      <c r="HQ59" s="13">
        <v>61</v>
      </c>
      <c r="HR59" s="355"/>
      <c r="HS59" s="355"/>
      <c r="HT59" s="356"/>
      <c r="HU59" s="13">
        <v>61</v>
      </c>
      <c r="HV59" s="355"/>
      <c r="HW59" s="355"/>
      <c r="HX59" s="356"/>
      <c r="HY59" s="13">
        <v>61</v>
      </c>
      <c r="HZ59" s="355"/>
      <c r="IA59" s="355"/>
      <c r="IB59" s="356"/>
      <c r="IC59" s="13">
        <v>61</v>
      </c>
      <c r="ID59" s="355"/>
      <c r="IE59" s="355"/>
      <c r="IF59" s="356"/>
      <c r="IG59" s="13">
        <v>61</v>
      </c>
      <c r="IH59" s="355"/>
      <c r="II59" s="355"/>
      <c r="IJ59" s="356"/>
      <c r="IK59" s="13">
        <v>61</v>
      </c>
      <c r="IL59" s="355"/>
      <c r="IM59" s="355"/>
      <c r="IN59" s="356"/>
      <c r="IO59" s="13">
        <v>61</v>
      </c>
      <c r="IP59" s="355"/>
      <c r="IQ59" s="355"/>
      <c r="IR59" s="356"/>
      <c r="IS59" s="13">
        <v>61</v>
      </c>
      <c r="IT59" s="355"/>
      <c r="IU59" s="355"/>
      <c r="IV59" s="356"/>
      <c r="IW59" s="13">
        <v>61</v>
      </c>
      <c r="IX59" s="355"/>
      <c r="IY59" s="355"/>
      <c r="IZ59" s="356"/>
    </row>
    <row r="60" spans="1:260" s="11" customFormat="1" ht="15.75" x14ac:dyDescent="0.25">
      <c r="A60" s="23">
        <v>7200</v>
      </c>
      <c r="B60" s="342" t="s">
        <v>83</v>
      </c>
      <c r="C60" s="342"/>
      <c r="D60" s="342"/>
      <c r="E60" s="231"/>
      <c r="F60" s="231"/>
      <c r="G60" s="231"/>
      <c r="H60" s="279">
        <f>'PRESUP.EGRESOS FUENTE FINANCIAM'!M338</f>
        <v>0</v>
      </c>
      <c r="I60" s="33" t="e">
        <f t="shared" si="0"/>
        <v>#DIV/0!</v>
      </c>
      <c r="J60" s="231"/>
      <c r="K60" s="231"/>
      <c r="L60" s="231"/>
      <c r="M60" s="12"/>
      <c r="N60" s="14"/>
      <c r="O60" s="14"/>
      <c r="P60" s="15"/>
      <c r="Q60" s="13"/>
      <c r="R60" s="14"/>
      <c r="S60" s="14"/>
      <c r="T60" s="15"/>
      <c r="U60" s="13"/>
      <c r="V60" s="14"/>
      <c r="W60" s="14"/>
      <c r="X60" s="15"/>
      <c r="Y60" s="13"/>
      <c r="Z60" s="14"/>
      <c r="AA60" s="14"/>
      <c r="AB60" s="15"/>
      <c r="AC60" s="13"/>
      <c r="AD60" s="14"/>
      <c r="AE60" s="14"/>
      <c r="AF60" s="15"/>
      <c r="AG60" s="13"/>
      <c r="AH60" s="14"/>
      <c r="AI60" s="14"/>
      <c r="AJ60" s="15"/>
      <c r="AK60" s="13"/>
      <c r="AL60" s="14"/>
      <c r="AM60" s="14"/>
      <c r="AN60" s="15"/>
      <c r="AO60" s="13"/>
      <c r="AP60" s="14"/>
      <c r="AQ60" s="14"/>
      <c r="AR60" s="15"/>
      <c r="AS60" s="13"/>
      <c r="AT60" s="14"/>
      <c r="AU60" s="14"/>
      <c r="AV60" s="15"/>
      <c r="AW60" s="13"/>
      <c r="AX60" s="14"/>
      <c r="AY60" s="14"/>
      <c r="AZ60" s="15"/>
      <c r="BA60" s="13"/>
      <c r="BB60" s="14"/>
      <c r="BC60" s="14"/>
      <c r="BD60" s="15"/>
      <c r="BE60" s="13"/>
      <c r="BF60" s="14"/>
      <c r="BG60" s="14"/>
      <c r="BH60" s="15"/>
      <c r="BI60" s="13"/>
      <c r="BJ60" s="14"/>
      <c r="BK60" s="14"/>
      <c r="BL60" s="15"/>
      <c r="BM60" s="13"/>
      <c r="BN60" s="14"/>
      <c r="BO60" s="14"/>
      <c r="BP60" s="15"/>
      <c r="BQ60" s="13"/>
      <c r="BR60" s="14"/>
      <c r="BS60" s="14"/>
      <c r="BT60" s="15"/>
      <c r="BU60" s="13"/>
      <c r="BV60" s="14"/>
      <c r="BW60" s="14"/>
      <c r="BX60" s="15"/>
      <c r="BY60" s="13"/>
      <c r="BZ60" s="14"/>
      <c r="CA60" s="14"/>
      <c r="CB60" s="15"/>
      <c r="CC60" s="13"/>
      <c r="CD60" s="14"/>
      <c r="CE60" s="14"/>
      <c r="CF60" s="15"/>
      <c r="CG60" s="13"/>
      <c r="CH60" s="14"/>
      <c r="CI60" s="14"/>
      <c r="CJ60" s="15"/>
      <c r="CK60" s="13"/>
      <c r="CL60" s="14"/>
      <c r="CM60" s="14"/>
      <c r="CN60" s="15"/>
      <c r="CO60" s="13"/>
      <c r="CP60" s="14"/>
      <c r="CQ60" s="14"/>
      <c r="CR60" s="15"/>
      <c r="CS60" s="13"/>
      <c r="CT60" s="14"/>
      <c r="CU60" s="14"/>
      <c r="CV60" s="15"/>
      <c r="CW60" s="13"/>
      <c r="CX60" s="14"/>
      <c r="CY60" s="14"/>
      <c r="CZ60" s="15"/>
      <c r="DA60" s="13"/>
      <c r="DB60" s="14"/>
      <c r="DC60" s="14"/>
      <c r="DD60" s="15"/>
      <c r="DE60" s="13"/>
      <c r="DF60" s="14"/>
      <c r="DG60" s="14"/>
      <c r="DH60" s="15"/>
      <c r="DI60" s="13"/>
      <c r="DJ60" s="14"/>
      <c r="DK60" s="14"/>
      <c r="DL60" s="15"/>
      <c r="DM60" s="13"/>
      <c r="DN60" s="14"/>
      <c r="DO60" s="14"/>
      <c r="DP60" s="15"/>
      <c r="DQ60" s="13"/>
      <c r="DR60" s="14"/>
      <c r="DS60" s="14"/>
      <c r="DT60" s="15"/>
      <c r="DU60" s="13"/>
      <c r="DV60" s="14"/>
      <c r="DW60" s="14"/>
      <c r="DX60" s="15"/>
      <c r="DY60" s="13"/>
      <c r="DZ60" s="14"/>
      <c r="EA60" s="14"/>
      <c r="EB60" s="15"/>
      <c r="EC60" s="13"/>
      <c r="ED60" s="14"/>
      <c r="EE60" s="14"/>
      <c r="EF60" s="15"/>
      <c r="EG60" s="13"/>
      <c r="EH60" s="14"/>
      <c r="EI60" s="14"/>
      <c r="EJ60" s="15"/>
      <c r="EK60" s="13"/>
      <c r="EL60" s="14"/>
      <c r="EM60" s="14"/>
      <c r="EN60" s="15"/>
      <c r="EO60" s="13"/>
      <c r="EP60" s="14"/>
      <c r="EQ60" s="14"/>
      <c r="ER60" s="15"/>
      <c r="ES60" s="13"/>
      <c r="ET60" s="14"/>
      <c r="EU60" s="14"/>
      <c r="EV60" s="15"/>
      <c r="EW60" s="13"/>
      <c r="EX60" s="14"/>
      <c r="EY60" s="14"/>
      <c r="EZ60" s="15"/>
      <c r="FA60" s="13"/>
      <c r="FB60" s="14"/>
      <c r="FC60" s="14"/>
      <c r="FD60" s="15"/>
      <c r="FE60" s="13"/>
      <c r="FF60" s="14"/>
      <c r="FG60" s="14"/>
      <c r="FH60" s="15"/>
      <c r="FI60" s="13"/>
      <c r="FJ60" s="14"/>
      <c r="FK60" s="14"/>
      <c r="FL60" s="15"/>
      <c r="FM60" s="13"/>
      <c r="FN60" s="14"/>
      <c r="FO60" s="14"/>
      <c r="FP60" s="15"/>
      <c r="FQ60" s="13"/>
      <c r="FR60" s="14"/>
      <c r="FS60" s="14"/>
      <c r="FT60" s="15"/>
      <c r="FU60" s="13"/>
      <c r="FV60" s="14"/>
      <c r="FW60" s="14"/>
      <c r="FX60" s="15"/>
      <c r="FY60" s="13"/>
      <c r="FZ60" s="14"/>
      <c r="GA60" s="14"/>
      <c r="GB60" s="15"/>
      <c r="GC60" s="13"/>
      <c r="GD60" s="14"/>
      <c r="GE60" s="14"/>
      <c r="GF60" s="15"/>
      <c r="GG60" s="13"/>
      <c r="GH60" s="14"/>
      <c r="GI60" s="14"/>
      <c r="GJ60" s="15"/>
      <c r="GK60" s="13"/>
      <c r="GL60" s="14"/>
      <c r="GM60" s="14"/>
      <c r="GN60" s="15"/>
      <c r="GO60" s="13"/>
      <c r="GP60" s="14"/>
      <c r="GQ60" s="14"/>
      <c r="GR60" s="15"/>
      <c r="GS60" s="13"/>
      <c r="GT60" s="14"/>
      <c r="GU60" s="14"/>
      <c r="GV60" s="15"/>
      <c r="GW60" s="13"/>
      <c r="GX60" s="14"/>
      <c r="GY60" s="14"/>
      <c r="GZ60" s="15"/>
      <c r="HA60" s="13"/>
      <c r="HB60" s="14"/>
      <c r="HC60" s="14"/>
      <c r="HD60" s="15"/>
      <c r="HE60" s="13"/>
      <c r="HF60" s="14"/>
      <c r="HG60" s="14"/>
      <c r="HH60" s="15"/>
      <c r="HI60" s="13"/>
      <c r="HJ60" s="14"/>
      <c r="HK60" s="14"/>
      <c r="HL60" s="15"/>
      <c r="HM60" s="13"/>
      <c r="HN60" s="14"/>
      <c r="HO60" s="14"/>
      <c r="HP60" s="15"/>
      <c r="HQ60" s="13"/>
      <c r="HR60" s="14"/>
      <c r="HS60" s="14"/>
      <c r="HT60" s="15"/>
      <c r="HU60" s="13"/>
      <c r="HV60" s="14"/>
      <c r="HW60" s="14"/>
      <c r="HX60" s="15"/>
      <c r="HY60" s="13"/>
      <c r="HZ60" s="14"/>
      <c r="IA60" s="14"/>
      <c r="IB60" s="15"/>
      <c r="IC60" s="13"/>
      <c r="ID60" s="14"/>
      <c r="IE60" s="14"/>
      <c r="IF60" s="15"/>
      <c r="IG60" s="13"/>
      <c r="IH60" s="14"/>
      <c r="II60" s="14"/>
      <c r="IJ60" s="15"/>
      <c r="IK60" s="13"/>
      <c r="IL60" s="14"/>
      <c r="IM60" s="14"/>
      <c r="IN60" s="15"/>
      <c r="IO60" s="13"/>
      <c r="IP60" s="14"/>
      <c r="IQ60" s="14"/>
      <c r="IR60" s="15"/>
      <c r="IS60" s="13"/>
      <c r="IT60" s="14"/>
      <c r="IU60" s="14"/>
      <c r="IV60" s="15"/>
      <c r="IW60" s="13"/>
      <c r="IX60" s="14"/>
      <c r="IY60" s="14"/>
      <c r="IZ60" s="15"/>
    </row>
    <row r="61" spans="1:260" s="11" customFormat="1" ht="15.75" x14ac:dyDescent="0.25">
      <c r="A61" s="23">
        <v>7300</v>
      </c>
      <c r="B61" s="342" t="s">
        <v>84</v>
      </c>
      <c r="C61" s="342"/>
      <c r="D61" s="342"/>
      <c r="E61" s="231"/>
      <c r="F61" s="231"/>
      <c r="G61" s="231"/>
      <c r="H61" s="279">
        <f>'PRESUP.EGRESOS FUENTE FINANCIAM'!M348</f>
        <v>0</v>
      </c>
      <c r="I61" s="33" t="e">
        <f t="shared" si="0"/>
        <v>#DIV/0!</v>
      </c>
      <c r="J61" s="231"/>
      <c r="K61" s="231"/>
      <c r="L61" s="231"/>
      <c r="M61" s="12"/>
      <c r="N61" s="14"/>
      <c r="O61" s="14"/>
      <c r="P61" s="15"/>
      <c r="Q61" s="13"/>
      <c r="R61" s="14"/>
      <c r="S61" s="14"/>
      <c r="T61" s="15"/>
      <c r="U61" s="13"/>
      <c r="V61" s="14"/>
      <c r="W61" s="14"/>
      <c r="X61" s="15"/>
      <c r="Y61" s="13"/>
      <c r="Z61" s="14"/>
      <c r="AA61" s="14"/>
      <c r="AB61" s="15"/>
      <c r="AC61" s="13"/>
      <c r="AD61" s="14"/>
      <c r="AE61" s="14"/>
      <c r="AF61" s="15"/>
      <c r="AG61" s="13"/>
      <c r="AH61" s="14"/>
      <c r="AI61" s="14"/>
      <c r="AJ61" s="15"/>
      <c r="AK61" s="13"/>
      <c r="AL61" s="14"/>
      <c r="AM61" s="14"/>
      <c r="AN61" s="15"/>
      <c r="AO61" s="13"/>
      <c r="AP61" s="14"/>
      <c r="AQ61" s="14"/>
      <c r="AR61" s="15"/>
      <c r="AS61" s="13"/>
      <c r="AT61" s="14"/>
      <c r="AU61" s="14"/>
      <c r="AV61" s="15"/>
      <c r="AW61" s="13"/>
      <c r="AX61" s="14"/>
      <c r="AY61" s="14"/>
      <c r="AZ61" s="15"/>
      <c r="BA61" s="13"/>
      <c r="BB61" s="14"/>
      <c r="BC61" s="14"/>
      <c r="BD61" s="15"/>
      <c r="BE61" s="13"/>
      <c r="BF61" s="14"/>
      <c r="BG61" s="14"/>
      <c r="BH61" s="15"/>
      <c r="BI61" s="13"/>
      <c r="BJ61" s="14"/>
      <c r="BK61" s="14"/>
      <c r="BL61" s="15"/>
      <c r="BM61" s="13"/>
      <c r="BN61" s="14"/>
      <c r="BO61" s="14"/>
      <c r="BP61" s="15"/>
      <c r="BQ61" s="13"/>
      <c r="BR61" s="14"/>
      <c r="BS61" s="14"/>
      <c r="BT61" s="15"/>
      <c r="BU61" s="13"/>
      <c r="BV61" s="14"/>
      <c r="BW61" s="14"/>
      <c r="BX61" s="15"/>
      <c r="BY61" s="13"/>
      <c r="BZ61" s="14"/>
      <c r="CA61" s="14"/>
      <c r="CB61" s="15"/>
      <c r="CC61" s="13"/>
      <c r="CD61" s="14"/>
      <c r="CE61" s="14"/>
      <c r="CF61" s="15"/>
      <c r="CG61" s="13"/>
      <c r="CH61" s="14"/>
      <c r="CI61" s="14"/>
      <c r="CJ61" s="15"/>
      <c r="CK61" s="13"/>
      <c r="CL61" s="14"/>
      <c r="CM61" s="14"/>
      <c r="CN61" s="15"/>
      <c r="CO61" s="13"/>
      <c r="CP61" s="14"/>
      <c r="CQ61" s="14"/>
      <c r="CR61" s="15"/>
      <c r="CS61" s="13"/>
      <c r="CT61" s="14"/>
      <c r="CU61" s="14"/>
      <c r="CV61" s="15"/>
      <c r="CW61" s="13"/>
      <c r="CX61" s="14"/>
      <c r="CY61" s="14"/>
      <c r="CZ61" s="15"/>
      <c r="DA61" s="13"/>
      <c r="DB61" s="14"/>
      <c r="DC61" s="14"/>
      <c r="DD61" s="15"/>
      <c r="DE61" s="13"/>
      <c r="DF61" s="14"/>
      <c r="DG61" s="14"/>
      <c r="DH61" s="15"/>
      <c r="DI61" s="13"/>
      <c r="DJ61" s="14"/>
      <c r="DK61" s="14"/>
      <c r="DL61" s="15"/>
      <c r="DM61" s="13"/>
      <c r="DN61" s="14"/>
      <c r="DO61" s="14"/>
      <c r="DP61" s="15"/>
      <c r="DQ61" s="13"/>
      <c r="DR61" s="14"/>
      <c r="DS61" s="14"/>
      <c r="DT61" s="15"/>
      <c r="DU61" s="13"/>
      <c r="DV61" s="14"/>
      <c r="DW61" s="14"/>
      <c r="DX61" s="15"/>
      <c r="DY61" s="13"/>
      <c r="DZ61" s="14"/>
      <c r="EA61" s="14"/>
      <c r="EB61" s="15"/>
      <c r="EC61" s="13"/>
      <c r="ED61" s="14"/>
      <c r="EE61" s="14"/>
      <c r="EF61" s="15"/>
      <c r="EG61" s="13"/>
      <c r="EH61" s="14"/>
      <c r="EI61" s="14"/>
      <c r="EJ61" s="15"/>
      <c r="EK61" s="13"/>
      <c r="EL61" s="14"/>
      <c r="EM61" s="14"/>
      <c r="EN61" s="15"/>
      <c r="EO61" s="13"/>
      <c r="EP61" s="14"/>
      <c r="EQ61" s="14"/>
      <c r="ER61" s="15"/>
      <c r="ES61" s="13"/>
      <c r="ET61" s="14"/>
      <c r="EU61" s="14"/>
      <c r="EV61" s="15"/>
      <c r="EW61" s="13"/>
      <c r="EX61" s="14"/>
      <c r="EY61" s="14"/>
      <c r="EZ61" s="15"/>
      <c r="FA61" s="13"/>
      <c r="FB61" s="14"/>
      <c r="FC61" s="14"/>
      <c r="FD61" s="15"/>
      <c r="FE61" s="13"/>
      <c r="FF61" s="14"/>
      <c r="FG61" s="14"/>
      <c r="FH61" s="15"/>
      <c r="FI61" s="13"/>
      <c r="FJ61" s="14"/>
      <c r="FK61" s="14"/>
      <c r="FL61" s="15"/>
      <c r="FM61" s="13"/>
      <c r="FN61" s="14"/>
      <c r="FO61" s="14"/>
      <c r="FP61" s="15"/>
      <c r="FQ61" s="13"/>
      <c r="FR61" s="14"/>
      <c r="FS61" s="14"/>
      <c r="FT61" s="15"/>
      <c r="FU61" s="13"/>
      <c r="FV61" s="14"/>
      <c r="FW61" s="14"/>
      <c r="FX61" s="15"/>
      <c r="FY61" s="13"/>
      <c r="FZ61" s="14"/>
      <c r="GA61" s="14"/>
      <c r="GB61" s="15"/>
      <c r="GC61" s="13"/>
      <c r="GD61" s="14"/>
      <c r="GE61" s="14"/>
      <c r="GF61" s="15"/>
      <c r="GG61" s="13"/>
      <c r="GH61" s="14"/>
      <c r="GI61" s="14"/>
      <c r="GJ61" s="15"/>
      <c r="GK61" s="13"/>
      <c r="GL61" s="14"/>
      <c r="GM61" s="14"/>
      <c r="GN61" s="15"/>
      <c r="GO61" s="13"/>
      <c r="GP61" s="14"/>
      <c r="GQ61" s="14"/>
      <c r="GR61" s="15"/>
      <c r="GS61" s="13"/>
      <c r="GT61" s="14"/>
      <c r="GU61" s="14"/>
      <c r="GV61" s="15"/>
      <c r="GW61" s="13"/>
      <c r="GX61" s="14"/>
      <c r="GY61" s="14"/>
      <c r="GZ61" s="15"/>
      <c r="HA61" s="13"/>
      <c r="HB61" s="14"/>
      <c r="HC61" s="14"/>
      <c r="HD61" s="15"/>
      <c r="HE61" s="13"/>
      <c r="HF61" s="14"/>
      <c r="HG61" s="14"/>
      <c r="HH61" s="15"/>
      <c r="HI61" s="13"/>
      <c r="HJ61" s="14"/>
      <c r="HK61" s="14"/>
      <c r="HL61" s="15"/>
      <c r="HM61" s="13"/>
      <c r="HN61" s="14"/>
      <c r="HO61" s="14"/>
      <c r="HP61" s="15"/>
      <c r="HQ61" s="13"/>
      <c r="HR61" s="14"/>
      <c r="HS61" s="14"/>
      <c r="HT61" s="15"/>
      <c r="HU61" s="13"/>
      <c r="HV61" s="14"/>
      <c r="HW61" s="14"/>
      <c r="HX61" s="15"/>
      <c r="HY61" s="13"/>
      <c r="HZ61" s="14"/>
      <c r="IA61" s="14"/>
      <c r="IB61" s="15"/>
      <c r="IC61" s="13"/>
      <c r="ID61" s="14"/>
      <c r="IE61" s="14"/>
      <c r="IF61" s="15"/>
      <c r="IG61" s="13"/>
      <c r="IH61" s="14"/>
      <c r="II61" s="14"/>
      <c r="IJ61" s="15"/>
      <c r="IK61" s="13"/>
      <c r="IL61" s="14"/>
      <c r="IM61" s="14"/>
      <c r="IN61" s="15"/>
      <c r="IO61" s="13"/>
      <c r="IP61" s="14"/>
      <c r="IQ61" s="14"/>
      <c r="IR61" s="15"/>
      <c r="IS61" s="13"/>
      <c r="IT61" s="14"/>
      <c r="IU61" s="14"/>
      <c r="IV61" s="15"/>
      <c r="IW61" s="13"/>
      <c r="IX61" s="14"/>
      <c r="IY61" s="14"/>
      <c r="IZ61" s="15"/>
    </row>
    <row r="62" spans="1:260" s="11" customFormat="1" ht="15.75" x14ac:dyDescent="0.25">
      <c r="A62" s="23">
        <v>7400</v>
      </c>
      <c r="B62" s="342" t="s">
        <v>85</v>
      </c>
      <c r="C62" s="342"/>
      <c r="D62" s="342"/>
      <c r="E62" s="231"/>
      <c r="F62" s="231"/>
      <c r="G62" s="231"/>
      <c r="H62" s="279">
        <f>'PRESUP.EGRESOS FUENTE FINANCIAM'!M355</f>
        <v>0</v>
      </c>
      <c r="I62" s="33" t="e">
        <f t="shared" si="0"/>
        <v>#DIV/0!</v>
      </c>
      <c r="J62" s="231"/>
      <c r="K62" s="231"/>
      <c r="L62" s="231"/>
      <c r="M62" s="12">
        <v>62</v>
      </c>
      <c r="N62" s="355"/>
      <c r="O62" s="355"/>
      <c r="P62" s="356"/>
      <c r="Q62" s="13">
        <v>62</v>
      </c>
      <c r="R62" s="355"/>
      <c r="S62" s="355"/>
      <c r="T62" s="356"/>
      <c r="U62" s="13">
        <v>62</v>
      </c>
      <c r="V62" s="355"/>
      <c r="W62" s="355"/>
      <c r="X62" s="356"/>
      <c r="Y62" s="13">
        <v>62</v>
      </c>
      <c r="Z62" s="355"/>
      <c r="AA62" s="355"/>
      <c r="AB62" s="356"/>
      <c r="AC62" s="13">
        <v>62</v>
      </c>
      <c r="AD62" s="355"/>
      <c r="AE62" s="355"/>
      <c r="AF62" s="356"/>
      <c r="AG62" s="13">
        <v>62</v>
      </c>
      <c r="AH62" s="355"/>
      <c r="AI62" s="355"/>
      <c r="AJ62" s="356"/>
      <c r="AK62" s="13">
        <v>62</v>
      </c>
      <c r="AL62" s="355"/>
      <c r="AM62" s="355"/>
      <c r="AN62" s="356"/>
      <c r="AO62" s="13">
        <v>62</v>
      </c>
      <c r="AP62" s="355"/>
      <c r="AQ62" s="355"/>
      <c r="AR62" s="356"/>
      <c r="AS62" s="13">
        <v>62</v>
      </c>
      <c r="AT62" s="355"/>
      <c r="AU62" s="355"/>
      <c r="AV62" s="356"/>
      <c r="AW62" s="13">
        <v>62</v>
      </c>
      <c r="AX62" s="355"/>
      <c r="AY62" s="355"/>
      <c r="AZ62" s="356"/>
      <c r="BA62" s="13">
        <v>62</v>
      </c>
      <c r="BB62" s="355"/>
      <c r="BC62" s="355"/>
      <c r="BD62" s="356"/>
      <c r="BE62" s="13">
        <v>62</v>
      </c>
      <c r="BF62" s="355"/>
      <c r="BG62" s="355"/>
      <c r="BH62" s="356"/>
      <c r="BI62" s="13">
        <v>62</v>
      </c>
      <c r="BJ62" s="355"/>
      <c r="BK62" s="355"/>
      <c r="BL62" s="356"/>
      <c r="BM62" s="13">
        <v>62</v>
      </c>
      <c r="BN62" s="355"/>
      <c r="BO62" s="355"/>
      <c r="BP62" s="356"/>
      <c r="BQ62" s="13">
        <v>62</v>
      </c>
      <c r="BR62" s="355"/>
      <c r="BS62" s="355"/>
      <c r="BT62" s="356"/>
      <c r="BU62" s="13">
        <v>62</v>
      </c>
      <c r="BV62" s="355"/>
      <c r="BW62" s="355"/>
      <c r="BX62" s="356"/>
      <c r="BY62" s="13">
        <v>62</v>
      </c>
      <c r="BZ62" s="355"/>
      <c r="CA62" s="355"/>
      <c r="CB62" s="356"/>
      <c r="CC62" s="13">
        <v>62</v>
      </c>
      <c r="CD62" s="355"/>
      <c r="CE62" s="355"/>
      <c r="CF62" s="356"/>
      <c r="CG62" s="13">
        <v>62</v>
      </c>
      <c r="CH62" s="355"/>
      <c r="CI62" s="355"/>
      <c r="CJ62" s="356"/>
      <c r="CK62" s="13">
        <v>62</v>
      </c>
      <c r="CL62" s="355"/>
      <c r="CM62" s="355"/>
      <c r="CN62" s="356"/>
      <c r="CO62" s="13">
        <v>62</v>
      </c>
      <c r="CP62" s="355"/>
      <c r="CQ62" s="355"/>
      <c r="CR62" s="356"/>
      <c r="CS62" s="13">
        <v>62</v>
      </c>
      <c r="CT62" s="355"/>
      <c r="CU62" s="355"/>
      <c r="CV62" s="356"/>
      <c r="CW62" s="13">
        <v>62</v>
      </c>
      <c r="CX62" s="355"/>
      <c r="CY62" s="355"/>
      <c r="CZ62" s="356"/>
      <c r="DA62" s="13">
        <v>62</v>
      </c>
      <c r="DB62" s="355"/>
      <c r="DC62" s="355"/>
      <c r="DD62" s="356"/>
      <c r="DE62" s="13">
        <v>62</v>
      </c>
      <c r="DF62" s="355"/>
      <c r="DG62" s="355"/>
      <c r="DH62" s="356"/>
      <c r="DI62" s="13">
        <v>62</v>
      </c>
      <c r="DJ62" s="355"/>
      <c r="DK62" s="355"/>
      <c r="DL62" s="356"/>
      <c r="DM62" s="13">
        <v>62</v>
      </c>
      <c r="DN62" s="355"/>
      <c r="DO62" s="355"/>
      <c r="DP62" s="356"/>
      <c r="DQ62" s="13">
        <v>62</v>
      </c>
      <c r="DR62" s="355"/>
      <c r="DS62" s="355"/>
      <c r="DT62" s="356"/>
      <c r="DU62" s="13">
        <v>62</v>
      </c>
      <c r="DV62" s="355"/>
      <c r="DW62" s="355"/>
      <c r="DX62" s="356"/>
      <c r="DY62" s="13">
        <v>62</v>
      </c>
      <c r="DZ62" s="355"/>
      <c r="EA62" s="355"/>
      <c r="EB62" s="356"/>
      <c r="EC62" s="13">
        <v>62</v>
      </c>
      <c r="ED62" s="355"/>
      <c r="EE62" s="355"/>
      <c r="EF62" s="356"/>
      <c r="EG62" s="13">
        <v>62</v>
      </c>
      <c r="EH62" s="355"/>
      <c r="EI62" s="355"/>
      <c r="EJ62" s="356"/>
      <c r="EK62" s="13">
        <v>62</v>
      </c>
      <c r="EL62" s="355"/>
      <c r="EM62" s="355"/>
      <c r="EN62" s="356"/>
      <c r="EO62" s="13">
        <v>62</v>
      </c>
      <c r="EP62" s="355"/>
      <c r="EQ62" s="355"/>
      <c r="ER62" s="356"/>
      <c r="ES62" s="13">
        <v>62</v>
      </c>
      <c r="ET62" s="355"/>
      <c r="EU62" s="355"/>
      <c r="EV62" s="356"/>
      <c r="EW62" s="13">
        <v>62</v>
      </c>
      <c r="EX62" s="355"/>
      <c r="EY62" s="355"/>
      <c r="EZ62" s="356"/>
      <c r="FA62" s="13">
        <v>62</v>
      </c>
      <c r="FB62" s="355"/>
      <c r="FC62" s="355"/>
      <c r="FD62" s="356"/>
      <c r="FE62" s="13">
        <v>62</v>
      </c>
      <c r="FF62" s="355"/>
      <c r="FG62" s="355"/>
      <c r="FH62" s="356"/>
      <c r="FI62" s="13">
        <v>62</v>
      </c>
      <c r="FJ62" s="355"/>
      <c r="FK62" s="355"/>
      <c r="FL62" s="356"/>
      <c r="FM62" s="13">
        <v>62</v>
      </c>
      <c r="FN62" s="355"/>
      <c r="FO62" s="355"/>
      <c r="FP62" s="356"/>
      <c r="FQ62" s="13">
        <v>62</v>
      </c>
      <c r="FR62" s="355"/>
      <c r="FS62" s="355"/>
      <c r="FT62" s="356"/>
      <c r="FU62" s="13">
        <v>62</v>
      </c>
      <c r="FV62" s="355"/>
      <c r="FW62" s="355"/>
      <c r="FX62" s="356"/>
      <c r="FY62" s="13">
        <v>62</v>
      </c>
      <c r="FZ62" s="355"/>
      <c r="GA62" s="355"/>
      <c r="GB62" s="356"/>
      <c r="GC62" s="13">
        <v>62</v>
      </c>
      <c r="GD62" s="355"/>
      <c r="GE62" s="355"/>
      <c r="GF62" s="356"/>
      <c r="GG62" s="13">
        <v>62</v>
      </c>
      <c r="GH62" s="355"/>
      <c r="GI62" s="355"/>
      <c r="GJ62" s="356"/>
      <c r="GK62" s="13">
        <v>62</v>
      </c>
      <c r="GL62" s="355"/>
      <c r="GM62" s="355"/>
      <c r="GN62" s="356"/>
      <c r="GO62" s="13">
        <v>62</v>
      </c>
      <c r="GP62" s="355"/>
      <c r="GQ62" s="355"/>
      <c r="GR62" s="356"/>
      <c r="GS62" s="13">
        <v>62</v>
      </c>
      <c r="GT62" s="355"/>
      <c r="GU62" s="355"/>
      <c r="GV62" s="356"/>
      <c r="GW62" s="13">
        <v>62</v>
      </c>
      <c r="GX62" s="355"/>
      <c r="GY62" s="355"/>
      <c r="GZ62" s="356"/>
      <c r="HA62" s="13">
        <v>62</v>
      </c>
      <c r="HB62" s="355"/>
      <c r="HC62" s="355"/>
      <c r="HD62" s="356"/>
      <c r="HE62" s="13">
        <v>62</v>
      </c>
      <c r="HF62" s="355"/>
      <c r="HG62" s="355"/>
      <c r="HH62" s="356"/>
      <c r="HI62" s="13">
        <v>62</v>
      </c>
      <c r="HJ62" s="355"/>
      <c r="HK62" s="355"/>
      <c r="HL62" s="356"/>
      <c r="HM62" s="13">
        <v>62</v>
      </c>
      <c r="HN62" s="355"/>
      <c r="HO62" s="355"/>
      <c r="HP62" s="356"/>
      <c r="HQ62" s="13">
        <v>62</v>
      </c>
      <c r="HR62" s="355"/>
      <c r="HS62" s="355"/>
      <c r="HT62" s="356"/>
      <c r="HU62" s="13">
        <v>62</v>
      </c>
      <c r="HV62" s="355"/>
      <c r="HW62" s="355"/>
      <c r="HX62" s="356"/>
      <c r="HY62" s="13">
        <v>62</v>
      </c>
      <c r="HZ62" s="355"/>
      <c r="IA62" s="355"/>
      <c r="IB62" s="356"/>
      <c r="IC62" s="13">
        <v>62</v>
      </c>
      <c r="ID62" s="355"/>
      <c r="IE62" s="355"/>
      <c r="IF62" s="356"/>
      <c r="IG62" s="13">
        <v>62</v>
      </c>
      <c r="IH62" s="355"/>
      <c r="II62" s="355"/>
      <c r="IJ62" s="356"/>
      <c r="IK62" s="13">
        <v>62</v>
      </c>
      <c r="IL62" s="355"/>
      <c r="IM62" s="355"/>
      <c r="IN62" s="356"/>
      <c r="IO62" s="13">
        <v>62</v>
      </c>
      <c r="IP62" s="355"/>
      <c r="IQ62" s="355"/>
      <c r="IR62" s="356"/>
      <c r="IS62" s="13">
        <v>62</v>
      </c>
      <c r="IT62" s="355"/>
      <c r="IU62" s="355"/>
      <c r="IV62" s="356"/>
      <c r="IW62" s="13">
        <v>62</v>
      </c>
      <c r="IX62" s="355"/>
      <c r="IY62" s="355"/>
      <c r="IZ62" s="356"/>
    </row>
    <row r="63" spans="1:260" s="11" customFormat="1" ht="15" customHeight="1" x14ac:dyDescent="0.25">
      <c r="A63" s="23">
        <v>7500</v>
      </c>
      <c r="B63" s="342" t="s">
        <v>86</v>
      </c>
      <c r="C63" s="342"/>
      <c r="D63" s="342"/>
      <c r="E63" s="232"/>
      <c r="F63" s="232"/>
      <c r="G63" s="232"/>
      <c r="H63" s="279">
        <f>'PRESUP.EGRESOS FUENTE FINANCIAM'!M365</f>
        <v>0</v>
      </c>
      <c r="I63" s="33" t="e">
        <f t="shared" si="0"/>
        <v>#DIV/0!</v>
      </c>
      <c r="J63" s="232"/>
      <c r="K63" s="232"/>
      <c r="L63" s="232"/>
    </row>
    <row r="64" spans="1:260" s="11" customFormat="1" ht="15" customHeight="1" x14ac:dyDescent="0.25">
      <c r="A64" s="23">
        <v>7600</v>
      </c>
      <c r="B64" s="342" t="s">
        <v>87</v>
      </c>
      <c r="C64" s="342"/>
      <c r="D64" s="342"/>
      <c r="E64" s="232"/>
      <c r="F64" s="232"/>
      <c r="G64" s="232"/>
      <c r="H64" s="279">
        <f>'PRESUP.EGRESOS FUENTE FINANCIAM'!M375</f>
        <v>0</v>
      </c>
      <c r="I64" s="33" t="e">
        <f t="shared" si="0"/>
        <v>#DIV/0!</v>
      </c>
      <c r="J64" s="232"/>
      <c r="K64" s="232"/>
      <c r="L64" s="232"/>
    </row>
    <row r="65" spans="1:12" s="11" customFormat="1" ht="15" customHeight="1" x14ac:dyDescent="0.25">
      <c r="A65" s="23">
        <v>7900</v>
      </c>
      <c r="B65" s="342" t="s">
        <v>88</v>
      </c>
      <c r="C65" s="342"/>
      <c r="D65" s="342"/>
      <c r="E65" s="232"/>
      <c r="F65" s="232"/>
      <c r="G65" s="232"/>
      <c r="H65" s="279">
        <f>'PRESUP.EGRESOS FUENTE FINANCIAM'!M378</f>
        <v>0</v>
      </c>
      <c r="I65" s="33" t="e">
        <f t="shared" si="0"/>
        <v>#DIV/0!</v>
      </c>
      <c r="J65" s="232"/>
      <c r="K65" s="232"/>
      <c r="L65" s="232"/>
    </row>
    <row r="66" spans="1:12" s="11" customFormat="1" ht="15.75" customHeight="1" x14ac:dyDescent="0.25">
      <c r="A66" s="167">
        <v>8000</v>
      </c>
      <c r="B66" s="348" t="s">
        <v>18</v>
      </c>
      <c r="C66" s="348"/>
      <c r="D66" s="348"/>
      <c r="E66" s="228">
        <f>SUM(E67:E69)</f>
        <v>0</v>
      </c>
      <c r="F66" s="228">
        <f>SUM(F67:F69)</f>
        <v>0</v>
      </c>
      <c r="G66" s="228">
        <f>SUM(G67:G69)</f>
        <v>0</v>
      </c>
      <c r="H66" s="280">
        <f>SUM(H67:H69)</f>
        <v>0</v>
      </c>
      <c r="I66" s="168" t="e">
        <f t="shared" si="0"/>
        <v>#DIV/0!</v>
      </c>
      <c r="J66" s="228">
        <f>SUM(J67:J69)</f>
        <v>0</v>
      </c>
      <c r="K66" s="228">
        <f>SUM(K67:K69)</f>
        <v>0</v>
      </c>
      <c r="L66" s="228">
        <f>SUM(L67:L69)</f>
        <v>0</v>
      </c>
    </row>
    <row r="67" spans="1:12" s="11" customFormat="1" ht="15.75" x14ac:dyDescent="0.25">
      <c r="A67" s="23">
        <v>8100</v>
      </c>
      <c r="B67" s="342" t="s">
        <v>19</v>
      </c>
      <c r="C67" s="342"/>
      <c r="D67" s="342"/>
      <c r="E67" s="224"/>
      <c r="F67" s="224"/>
      <c r="G67" s="224"/>
      <c r="H67" s="279">
        <f>'PRESUP.EGRESOS FUENTE FINANCIAM'!M383</f>
        <v>0</v>
      </c>
      <c r="I67" s="33" t="e">
        <f t="shared" si="0"/>
        <v>#DIV/0!</v>
      </c>
      <c r="J67" s="224"/>
      <c r="K67" s="224"/>
      <c r="L67" s="224"/>
    </row>
    <row r="68" spans="1:12" s="11" customFormat="1" ht="15.75" x14ac:dyDescent="0.25">
      <c r="A68" s="23">
        <v>8300</v>
      </c>
      <c r="B68" s="342" t="s">
        <v>20</v>
      </c>
      <c r="C68" s="342"/>
      <c r="D68" s="342"/>
      <c r="E68" s="225"/>
      <c r="F68" s="225"/>
      <c r="G68" s="225"/>
      <c r="H68" s="279">
        <f>'PRESUP.EGRESOS FUENTE FINANCIAM'!M390</f>
        <v>0</v>
      </c>
      <c r="I68" s="33" t="e">
        <f t="shared" si="0"/>
        <v>#DIV/0!</v>
      </c>
      <c r="J68" s="225"/>
      <c r="K68" s="225"/>
      <c r="L68" s="225"/>
    </row>
    <row r="69" spans="1:12" s="11" customFormat="1" ht="15.75" x14ac:dyDescent="0.25">
      <c r="A69" s="23">
        <v>8500</v>
      </c>
      <c r="B69" s="342" t="s">
        <v>21</v>
      </c>
      <c r="C69" s="342"/>
      <c r="D69" s="342"/>
      <c r="E69" s="225"/>
      <c r="F69" s="225"/>
      <c r="G69" s="225"/>
      <c r="H69" s="279">
        <f>'PRESUP.EGRESOS FUENTE FINANCIAM'!M396</f>
        <v>0</v>
      </c>
      <c r="I69" s="33" t="e">
        <f t="shared" si="0"/>
        <v>#DIV/0!</v>
      </c>
      <c r="J69" s="225"/>
      <c r="K69" s="225"/>
      <c r="L69" s="225"/>
    </row>
    <row r="70" spans="1:12" s="11" customFormat="1" ht="15.75" x14ac:dyDescent="0.25">
      <c r="A70" s="167">
        <v>9000</v>
      </c>
      <c r="B70" s="348" t="s">
        <v>89</v>
      </c>
      <c r="C70" s="348"/>
      <c r="D70" s="348"/>
      <c r="E70" s="226">
        <f>SUM(E71:E77)</f>
        <v>0</v>
      </c>
      <c r="F70" s="226">
        <f>SUM(F71:F77)</f>
        <v>0</v>
      </c>
      <c r="G70" s="226">
        <f>SUM(G71:G77)</f>
        <v>5860481</v>
      </c>
      <c r="H70" s="280">
        <f>SUM(H71:H77)</f>
        <v>2650000</v>
      </c>
      <c r="I70" s="168">
        <f t="shared" si="0"/>
        <v>-0.54781868587237126</v>
      </c>
      <c r="J70" s="226">
        <f>SUM(J71:J77)</f>
        <v>0</v>
      </c>
      <c r="K70" s="226">
        <f>SUM(K71:K77)</f>
        <v>0</v>
      </c>
      <c r="L70" s="226">
        <f>SUM(L71:L77)</f>
        <v>0</v>
      </c>
    </row>
    <row r="71" spans="1:12" s="11" customFormat="1" ht="15.75" x14ac:dyDescent="0.25">
      <c r="A71" s="23">
        <v>9100</v>
      </c>
      <c r="B71" s="342" t="s">
        <v>90</v>
      </c>
      <c r="C71" s="342"/>
      <c r="D71" s="342"/>
      <c r="E71" s="224"/>
      <c r="F71" s="224"/>
      <c r="G71" s="224">
        <v>4724859</v>
      </c>
      <c r="H71" s="279">
        <f>'PRESUP.EGRESOS FUENTE FINANCIAM'!M401</f>
        <v>1800000</v>
      </c>
      <c r="I71" s="33">
        <f t="shared" ref="I71:I78" si="1">H71/G71-1</f>
        <v>-0.61903625060557355</v>
      </c>
      <c r="J71" s="224"/>
      <c r="K71" s="224"/>
      <c r="L71" s="224"/>
    </row>
    <row r="72" spans="1:12" s="11" customFormat="1" ht="15.75" x14ac:dyDescent="0.25">
      <c r="A72" s="23">
        <v>9200</v>
      </c>
      <c r="B72" s="342" t="s">
        <v>91</v>
      </c>
      <c r="C72" s="342"/>
      <c r="D72" s="342"/>
      <c r="E72" s="225"/>
      <c r="F72" s="225"/>
      <c r="G72" s="225">
        <v>1135622</v>
      </c>
      <c r="H72" s="279">
        <f>'PRESUP.EGRESOS FUENTE FINANCIAM'!M410</f>
        <v>850000</v>
      </c>
      <c r="I72" s="33">
        <f t="shared" si="1"/>
        <v>-0.25151150646958231</v>
      </c>
      <c r="J72" s="225"/>
      <c r="K72" s="225"/>
      <c r="L72" s="225"/>
    </row>
    <row r="73" spans="1:12" s="11" customFormat="1" ht="15.75" x14ac:dyDescent="0.25">
      <c r="A73" s="23">
        <v>9300</v>
      </c>
      <c r="B73" s="342" t="s">
        <v>92</v>
      </c>
      <c r="C73" s="342"/>
      <c r="D73" s="342"/>
      <c r="E73" s="225"/>
      <c r="F73" s="225"/>
      <c r="G73" s="225"/>
      <c r="H73" s="279">
        <f>'PRESUP.EGRESOS FUENTE FINANCIAM'!M419</f>
        <v>0</v>
      </c>
      <c r="I73" s="33" t="e">
        <f t="shared" si="1"/>
        <v>#DIV/0!</v>
      </c>
      <c r="J73" s="225"/>
      <c r="K73" s="225"/>
      <c r="L73" s="225"/>
    </row>
    <row r="74" spans="1:12" s="11" customFormat="1" ht="15.75" x14ac:dyDescent="0.25">
      <c r="A74" s="23">
        <v>9400</v>
      </c>
      <c r="B74" s="342" t="s">
        <v>93</v>
      </c>
      <c r="C74" s="342"/>
      <c r="D74" s="342"/>
      <c r="E74" s="225"/>
      <c r="F74" s="225"/>
      <c r="G74" s="225"/>
      <c r="H74" s="279">
        <f>'PRESUP.EGRESOS FUENTE FINANCIAM'!M422</f>
        <v>0</v>
      </c>
      <c r="I74" s="33" t="e">
        <f t="shared" si="1"/>
        <v>#DIV/0!</v>
      </c>
      <c r="J74" s="225"/>
      <c r="K74" s="225"/>
      <c r="L74" s="225"/>
    </row>
    <row r="75" spans="1:12" s="11" customFormat="1" ht="15.75" x14ac:dyDescent="0.25">
      <c r="A75" s="23">
        <v>9500</v>
      </c>
      <c r="B75" s="342" t="s">
        <v>94</v>
      </c>
      <c r="C75" s="342"/>
      <c r="D75" s="342"/>
      <c r="E75" s="225"/>
      <c r="F75" s="225"/>
      <c r="G75" s="225"/>
      <c r="H75" s="279">
        <f>'PRESUP.EGRESOS FUENTE FINANCIAM'!M425</f>
        <v>0</v>
      </c>
      <c r="I75" s="33" t="e">
        <f t="shared" si="1"/>
        <v>#DIV/0!</v>
      </c>
      <c r="J75" s="225"/>
      <c r="K75" s="225"/>
      <c r="L75" s="225"/>
    </row>
    <row r="76" spans="1:12" s="11" customFormat="1" ht="15.75" x14ac:dyDescent="0.25">
      <c r="A76" s="23">
        <v>9600</v>
      </c>
      <c r="B76" s="342" t="s">
        <v>554</v>
      </c>
      <c r="C76" s="342"/>
      <c r="D76" s="342"/>
      <c r="E76" s="225"/>
      <c r="F76" s="225"/>
      <c r="G76" s="225"/>
      <c r="H76" s="279">
        <f>'PRESUP.EGRESOS FUENTE FINANCIAM'!M427</f>
        <v>0</v>
      </c>
      <c r="I76" s="33" t="e">
        <f t="shared" si="1"/>
        <v>#DIV/0!</v>
      </c>
      <c r="J76" s="225"/>
      <c r="K76" s="225"/>
      <c r="L76" s="225"/>
    </row>
    <row r="77" spans="1:12" s="11" customFormat="1" ht="15.75" x14ac:dyDescent="0.25">
      <c r="A77" s="30">
        <v>9900</v>
      </c>
      <c r="B77" s="349" t="s">
        <v>95</v>
      </c>
      <c r="C77" s="349"/>
      <c r="D77" s="349"/>
      <c r="E77" s="229"/>
      <c r="F77" s="229"/>
      <c r="G77" s="229"/>
      <c r="H77" s="279">
        <f>'PRESUP.EGRESOS FUENTE FINANCIAM'!M430</f>
        <v>0</v>
      </c>
      <c r="I77" s="33" t="e">
        <f t="shared" si="1"/>
        <v>#DIV/0!</v>
      </c>
      <c r="J77" s="229"/>
      <c r="K77" s="229"/>
      <c r="L77" s="229"/>
    </row>
    <row r="78" spans="1:12" s="11" customFormat="1" ht="15.75" x14ac:dyDescent="0.25">
      <c r="A78" s="350" t="s">
        <v>542</v>
      </c>
      <c r="B78" s="351"/>
      <c r="C78" s="351"/>
      <c r="D78" s="351"/>
      <c r="E78" s="230">
        <f>E6+E14+E24+E34+E44+E54+E58+E66+E70</f>
        <v>0</v>
      </c>
      <c r="F78" s="230">
        <f>F6+F14+F24+F34+F44+F54+F58+F66+F70</f>
        <v>0</v>
      </c>
      <c r="G78" s="230">
        <f>G6+G14+G24+G34+G44+G54+G58+G66+G70</f>
        <v>60721514</v>
      </c>
      <c r="H78" s="281">
        <f>H6+H14+H24+H34+H44+H54+H58+H66+H70</f>
        <v>63783318.135000005</v>
      </c>
      <c r="I78" s="169">
        <f t="shared" si="1"/>
        <v>5.0423712014163735E-2</v>
      </c>
      <c r="J78" s="230">
        <f>J6+J14+J24+J34+J44+J54+J58+J66+J70</f>
        <v>0</v>
      </c>
      <c r="K78" s="230">
        <f>K6+K14+K24+K34+K44+K54+K58+K66+K70</f>
        <v>0</v>
      </c>
      <c r="L78" s="230">
        <f>L6+L14+L24+L34+L44+L54+L58+L66+L70</f>
        <v>0</v>
      </c>
    </row>
    <row r="79" spans="1:12" ht="16.899999999999999" customHeight="1" x14ac:dyDescent="0.25">
      <c r="B79" s="184"/>
      <c r="C79" s="184"/>
      <c r="D79" s="184"/>
    </row>
    <row r="80" spans="1:12" ht="32.450000000000003" customHeight="1" x14ac:dyDescent="0.25">
      <c r="A80" s="343" t="s">
        <v>559</v>
      </c>
      <c r="B80" s="343"/>
      <c r="C80" s="343"/>
      <c r="D80" s="343"/>
      <c r="E80" s="17"/>
      <c r="F80" s="17"/>
      <c r="G80" s="17"/>
      <c r="H80" s="17"/>
      <c r="I80" s="17"/>
      <c r="J80" s="17"/>
      <c r="K80" s="17"/>
      <c r="L80" s="17"/>
    </row>
    <row r="81" spans="1:260" ht="32.1" customHeight="1" x14ac:dyDescent="0.25">
      <c r="A81" s="170" t="s">
        <v>96</v>
      </c>
      <c r="B81" s="171" t="s">
        <v>1</v>
      </c>
      <c r="C81" s="172" t="s">
        <v>549</v>
      </c>
      <c r="D81" s="173" t="s">
        <v>24</v>
      </c>
      <c r="E81" s="18"/>
      <c r="F81" s="18"/>
      <c r="G81" s="18"/>
      <c r="H81" s="18"/>
      <c r="I81" s="18"/>
      <c r="J81" s="18"/>
      <c r="K81" s="18"/>
      <c r="L81" s="18"/>
    </row>
    <row r="82" spans="1:260" ht="32.1" customHeight="1" x14ac:dyDescent="0.25">
      <c r="A82" s="3">
        <v>1</v>
      </c>
      <c r="B82" s="4" t="s">
        <v>97</v>
      </c>
      <c r="C82" s="19">
        <f>(H6+H14+H24+H34)-H39</f>
        <v>57753744.135000005</v>
      </c>
      <c r="D82" s="66">
        <f>C82/$C$87</f>
        <v>0.90546785309541034</v>
      </c>
    </row>
    <row r="83" spans="1:260" ht="32.1" customHeight="1" x14ac:dyDescent="0.25">
      <c r="A83" s="3">
        <v>2</v>
      </c>
      <c r="B83" s="4" t="s">
        <v>98</v>
      </c>
      <c r="C83" s="19">
        <f>H44+H54+H58</f>
        <v>2319574</v>
      </c>
      <c r="D83" s="66">
        <f t="shared" ref="D83:D86" si="2">C83/$C$87</f>
        <v>3.6366468033076089E-2</v>
      </c>
    </row>
    <row r="84" spans="1:260" ht="32.1" customHeight="1" x14ac:dyDescent="0.25">
      <c r="A84" s="3">
        <v>3</v>
      </c>
      <c r="B84" s="4" t="s">
        <v>99</v>
      </c>
      <c r="C84" s="19">
        <f>H70</f>
        <v>2650000</v>
      </c>
      <c r="D84" s="66">
        <f t="shared" si="2"/>
        <v>4.1546913479652572E-2</v>
      </c>
    </row>
    <row r="85" spans="1:260" ht="32.1" customHeight="1" x14ac:dyDescent="0.25">
      <c r="A85" s="3">
        <v>4</v>
      </c>
      <c r="B85" s="4" t="s">
        <v>131</v>
      </c>
      <c r="C85" s="19">
        <f>H39</f>
        <v>1060000</v>
      </c>
      <c r="D85" s="66">
        <f t="shared" si="2"/>
        <v>1.6618765391861027E-2</v>
      </c>
    </row>
    <row r="86" spans="1:260" ht="32.1" customHeight="1" x14ac:dyDescent="0.25">
      <c r="A86" s="3">
        <v>5</v>
      </c>
      <c r="B86" s="4" t="s">
        <v>119</v>
      </c>
      <c r="C86" s="19">
        <f>H66</f>
        <v>0</v>
      </c>
      <c r="D86" s="66">
        <f t="shared" si="2"/>
        <v>0</v>
      </c>
    </row>
    <row r="87" spans="1:260" ht="19.899999999999999" customHeight="1" x14ac:dyDescent="0.25">
      <c r="A87" s="174"/>
      <c r="B87" s="175" t="s">
        <v>548</v>
      </c>
      <c r="C87" s="176">
        <f>SUM(C82:C86)</f>
        <v>63783318.135000005</v>
      </c>
      <c r="D87" s="177">
        <f>SUM(D82:D86)</f>
        <v>1</v>
      </c>
    </row>
    <row r="88" spans="1:260" s="18" customFormat="1" x14ac:dyDescent="0.25">
      <c r="B88" s="16"/>
      <c r="C88" s="20"/>
      <c r="D88" s="21"/>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c r="IU88" s="16"/>
      <c r="IV88" s="16"/>
      <c r="IW88" s="16"/>
      <c r="IX88" s="16"/>
      <c r="IY88" s="16"/>
      <c r="IZ88" s="16"/>
    </row>
    <row r="89" spans="1:260" s="18" customFormat="1" x14ac:dyDescent="0.25">
      <c r="B89" s="16"/>
      <c r="C89" s="20"/>
      <c r="D89" s="21"/>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c r="IU89" s="16"/>
      <c r="IV89" s="16"/>
      <c r="IW89" s="16"/>
      <c r="IX89" s="16"/>
      <c r="IY89" s="16"/>
      <c r="IZ89" s="16"/>
    </row>
    <row r="90" spans="1:260" s="18" customFormat="1" x14ac:dyDescent="0.25">
      <c r="B90" s="16"/>
      <c r="C90" s="20"/>
      <c r="D90" s="21"/>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c r="IU90" s="16"/>
      <c r="IV90" s="16"/>
      <c r="IW90" s="16"/>
      <c r="IX90" s="16"/>
      <c r="IY90" s="16"/>
      <c r="IZ90" s="16"/>
    </row>
    <row r="91" spans="1:260" s="18" customFormat="1" x14ac:dyDescent="0.25">
      <c r="B91" s="16"/>
      <c r="C91" s="20"/>
      <c r="D91" s="21"/>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c r="IU91" s="16"/>
      <c r="IV91" s="16"/>
      <c r="IW91" s="16"/>
      <c r="IX91" s="16"/>
      <c r="IY91" s="16"/>
      <c r="IZ91" s="16"/>
    </row>
    <row r="92" spans="1:260" s="18" customFormat="1" x14ac:dyDescent="0.25">
      <c r="B92" s="16"/>
      <c r="C92" s="20"/>
      <c r="D92" s="21"/>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c r="IU92" s="16"/>
      <c r="IV92" s="16"/>
      <c r="IW92" s="16"/>
      <c r="IX92" s="16"/>
      <c r="IY92" s="16"/>
      <c r="IZ92" s="16"/>
    </row>
    <row r="93" spans="1:260" s="18" customFormat="1" x14ac:dyDescent="0.25">
      <c r="B93" s="16"/>
      <c r="C93" s="20"/>
      <c r="D93" s="21"/>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c r="IU93" s="16"/>
      <c r="IV93" s="16"/>
      <c r="IW93" s="16"/>
      <c r="IX93" s="16"/>
      <c r="IY93" s="16"/>
      <c r="IZ93" s="16"/>
    </row>
    <row r="94" spans="1:260" s="18" customFormat="1" x14ac:dyDescent="0.25">
      <c r="B94" s="16"/>
      <c r="C94" s="20"/>
      <c r="D94" s="21"/>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c r="IU94" s="16"/>
      <c r="IV94" s="16"/>
      <c r="IW94" s="16"/>
      <c r="IX94" s="16"/>
      <c r="IY94" s="16"/>
      <c r="IZ94" s="16"/>
    </row>
    <row r="95" spans="1:260" s="18" customFormat="1" x14ac:dyDescent="0.25">
      <c r="B95" s="16"/>
      <c r="C95" s="20"/>
      <c r="D95" s="21"/>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c r="IP95" s="16"/>
      <c r="IQ95" s="16"/>
      <c r="IR95" s="16"/>
      <c r="IS95" s="16"/>
      <c r="IT95" s="16"/>
      <c r="IU95" s="16"/>
      <c r="IV95" s="16"/>
      <c r="IW95" s="16"/>
      <c r="IX95" s="16"/>
      <c r="IY95" s="16"/>
      <c r="IZ95" s="16"/>
    </row>
    <row r="96" spans="1:260" s="18" customFormat="1" x14ac:dyDescent="0.25">
      <c r="B96" s="16"/>
      <c r="C96" s="20"/>
      <c r="D96" s="21"/>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c r="IU96" s="16"/>
      <c r="IV96" s="16"/>
      <c r="IW96" s="16"/>
      <c r="IX96" s="16"/>
      <c r="IY96" s="16"/>
      <c r="IZ96" s="16"/>
    </row>
    <row r="97" spans="2:260" s="18" customFormat="1" x14ac:dyDescent="0.25">
      <c r="B97" s="16"/>
      <c r="C97" s="20"/>
      <c r="D97" s="21"/>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c r="IU97" s="16"/>
      <c r="IV97" s="16"/>
      <c r="IW97" s="16"/>
      <c r="IX97" s="16"/>
      <c r="IY97" s="16"/>
      <c r="IZ97" s="16"/>
    </row>
    <row r="98" spans="2:260" s="18" customFormat="1" x14ac:dyDescent="0.25">
      <c r="B98" s="16"/>
      <c r="C98" s="20"/>
      <c r="D98" s="21"/>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c r="IU98" s="16"/>
      <c r="IV98" s="16"/>
      <c r="IW98" s="16"/>
      <c r="IX98" s="16"/>
      <c r="IY98" s="16"/>
      <c r="IZ98" s="16"/>
    </row>
    <row r="99" spans="2:260" s="18" customFormat="1" x14ac:dyDescent="0.25">
      <c r="B99" s="16"/>
      <c r="C99" s="20"/>
      <c r="D99" s="21"/>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c r="IU99" s="16"/>
      <c r="IV99" s="16"/>
      <c r="IW99" s="16"/>
      <c r="IX99" s="16"/>
      <c r="IY99" s="16"/>
      <c r="IZ99" s="16"/>
    </row>
    <row r="100" spans="2:260" s="18" customFormat="1" x14ac:dyDescent="0.25">
      <c r="B100" s="16"/>
      <c r="C100" s="20"/>
      <c r="D100" s="21"/>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c r="IU100" s="16"/>
      <c r="IV100" s="16"/>
      <c r="IW100" s="16"/>
      <c r="IX100" s="16"/>
      <c r="IY100" s="16"/>
      <c r="IZ100" s="16"/>
    </row>
    <row r="101" spans="2:260" s="18" customFormat="1" x14ac:dyDescent="0.25">
      <c r="B101" s="16"/>
      <c r="C101" s="20"/>
      <c r="D101" s="21"/>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c r="IU101" s="16"/>
      <c r="IV101" s="16"/>
      <c r="IW101" s="16"/>
      <c r="IX101" s="16"/>
      <c r="IY101" s="16"/>
      <c r="IZ101" s="16"/>
    </row>
    <row r="102" spans="2:260" s="18" customFormat="1" x14ac:dyDescent="0.25">
      <c r="B102" s="16"/>
      <c r="C102" s="20"/>
      <c r="D102" s="21"/>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c r="IU102" s="16"/>
      <c r="IV102" s="16"/>
      <c r="IW102" s="16"/>
      <c r="IX102" s="16"/>
      <c r="IY102" s="16"/>
      <c r="IZ102" s="16"/>
    </row>
    <row r="103" spans="2:260" s="18" customFormat="1" x14ac:dyDescent="0.25">
      <c r="B103" s="16"/>
      <c r="C103" s="20"/>
      <c r="D103" s="21"/>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c r="IU103" s="16"/>
      <c r="IV103" s="16"/>
      <c r="IW103" s="16"/>
      <c r="IX103" s="16"/>
      <c r="IY103" s="16"/>
      <c r="IZ103" s="16"/>
    </row>
    <row r="104" spans="2:260" s="18" customFormat="1" x14ac:dyDescent="0.25">
      <c r="B104" s="16"/>
      <c r="C104" s="20"/>
      <c r="D104" s="21"/>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c r="IU104" s="16"/>
      <c r="IV104" s="16"/>
      <c r="IW104" s="16"/>
      <c r="IX104" s="16"/>
      <c r="IY104" s="16"/>
      <c r="IZ104" s="16"/>
    </row>
    <row r="105" spans="2:260" s="18" customFormat="1" x14ac:dyDescent="0.25">
      <c r="B105" s="16"/>
      <c r="C105" s="20"/>
      <c r="D105" s="21"/>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c r="IP105" s="16"/>
      <c r="IQ105" s="16"/>
      <c r="IR105" s="16"/>
      <c r="IS105" s="16"/>
      <c r="IT105" s="16"/>
      <c r="IU105" s="16"/>
      <c r="IV105" s="16"/>
      <c r="IW105" s="16"/>
      <c r="IX105" s="16"/>
      <c r="IY105" s="16"/>
      <c r="IZ105" s="16"/>
    </row>
    <row r="106" spans="2:260" s="18" customFormat="1" x14ac:dyDescent="0.25">
      <c r="B106" s="16"/>
      <c r="C106" s="20"/>
      <c r="D106" s="21"/>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c r="IP106" s="16"/>
      <c r="IQ106" s="16"/>
      <c r="IR106" s="16"/>
      <c r="IS106" s="16"/>
      <c r="IT106" s="16"/>
      <c r="IU106" s="16"/>
      <c r="IV106" s="16"/>
      <c r="IW106" s="16"/>
      <c r="IX106" s="16"/>
      <c r="IY106" s="16"/>
      <c r="IZ106" s="16"/>
    </row>
    <row r="107" spans="2:260" s="18" customFormat="1" x14ac:dyDescent="0.25">
      <c r="B107" s="16"/>
      <c r="C107" s="20"/>
      <c r="D107" s="21"/>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c r="ID107" s="16"/>
      <c r="IE107" s="16"/>
      <c r="IF107" s="16"/>
      <c r="IG107" s="16"/>
      <c r="IH107" s="16"/>
      <c r="II107" s="16"/>
      <c r="IJ107" s="16"/>
      <c r="IK107" s="16"/>
      <c r="IL107" s="16"/>
      <c r="IM107" s="16"/>
      <c r="IN107" s="16"/>
      <c r="IO107" s="16"/>
      <c r="IP107" s="16"/>
      <c r="IQ107" s="16"/>
      <c r="IR107" s="16"/>
      <c r="IS107" s="16"/>
      <c r="IT107" s="16"/>
      <c r="IU107" s="16"/>
      <c r="IV107" s="16"/>
      <c r="IW107" s="16"/>
      <c r="IX107" s="16"/>
      <c r="IY107" s="16"/>
      <c r="IZ107" s="16"/>
    </row>
    <row r="108" spans="2:260" s="18" customFormat="1" x14ac:dyDescent="0.25">
      <c r="B108" s="16"/>
      <c r="C108" s="20"/>
      <c r="D108" s="21"/>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c r="ID108" s="16"/>
      <c r="IE108" s="16"/>
      <c r="IF108" s="16"/>
      <c r="IG108" s="16"/>
      <c r="IH108" s="16"/>
      <c r="II108" s="16"/>
      <c r="IJ108" s="16"/>
      <c r="IK108" s="16"/>
      <c r="IL108" s="16"/>
      <c r="IM108" s="16"/>
      <c r="IN108" s="16"/>
      <c r="IO108" s="16"/>
      <c r="IP108" s="16"/>
      <c r="IQ108" s="16"/>
      <c r="IR108" s="16"/>
      <c r="IS108" s="16"/>
      <c r="IT108" s="16"/>
      <c r="IU108" s="16"/>
      <c r="IV108" s="16"/>
      <c r="IW108" s="16"/>
      <c r="IX108" s="16"/>
      <c r="IY108" s="16"/>
      <c r="IZ108" s="16"/>
    </row>
    <row r="109" spans="2:260" s="18" customFormat="1" x14ac:dyDescent="0.25">
      <c r="B109" s="16"/>
      <c r="C109" s="20"/>
      <c r="D109" s="21"/>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c r="HV109" s="16"/>
      <c r="HW109" s="16"/>
      <c r="HX109" s="16"/>
      <c r="HY109" s="16"/>
      <c r="HZ109" s="16"/>
      <c r="IA109" s="16"/>
      <c r="IB109" s="16"/>
      <c r="IC109" s="16"/>
      <c r="ID109" s="16"/>
      <c r="IE109" s="16"/>
      <c r="IF109" s="16"/>
      <c r="IG109" s="16"/>
      <c r="IH109" s="16"/>
      <c r="II109" s="16"/>
      <c r="IJ109" s="16"/>
      <c r="IK109" s="16"/>
      <c r="IL109" s="16"/>
      <c r="IM109" s="16"/>
      <c r="IN109" s="16"/>
      <c r="IO109" s="16"/>
      <c r="IP109" s="16"/>
      <c r="IQ109" s="16"/>
      <c r="IR109" s="16"/>
      <c r="IS109" s="16"/>
      <c r="IT109" s="16"/>
      <c r="IU109" s="16"/>
      <c r="IV109" s="16"/>
      <c r="IW109" s="16"/>
      <c r="IX109" s="16"/>
      <c r="IY109" s="16"/>
      <c r="IZ109" s="16"/>
    </row>
    <row r="110" spans="2:260" s="18" customFormat="1" x14ac:dyDescent="0.25">
      <c r="B110" s="16"/>
      <c r="C110" s="20"/>
      <c r="D110" s="21"/>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c r="HV110" s="16"/>
      <c r="HW110" s="16"/>
      <c r="HX110" s="16"/>
      <c r="HY110" s="16"/>
      <c r="HZ110" s="16"/>
      <c r="IA110" s="16"/>
      <c r="IB110" s="16"/>
      <c r="IC110" s="16"/>
      <c r="ID110" s="16"/>
      <c r="IE110" s="16"/>
      <c r="IF110" s="16"/>
      <c r="IG110" s="16"/>
      <c r="IH110" s="16"/>
      <c r="II110" s="16"/>
      <c r="IJ110" s="16"/>
      <c r="IK110" s="16"/>
      <c r="IL110" s="16"/>
      <c r="IM110" s="16"/>
      <c r="IN110" s="16"/>
      <c r="IO110" s="16"/>
      <c r="IP110" s="16"/>
      <c r="IQ110" s="16"/>
      <c r="IR110" s="16"/>
      <c r="IS110" s="16"/>
      <c r="IT110" s="16"/>
      <c r="IU110" s="16"/>
      <c r="IV110" s="16"/>
      <c r="IW110" s="16"/>
      <c r="IX110" s="16"/>
      <c r="IY110" s="16"/>
      <c r="IZ110" s="16"/>
    </row>
    <row r="111" spans="2:260" s="18" customFormat="1" x14ac:dyDescent="0.25">
      <c r="B111" s="16"/>
      <c r="C111" s="20"/>
      <c r="D111" s="21"/>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c r="HV111" s="16"/>
      <c r="HW111" s="16"/>
      <c r="HX111" s="16"/>
      <c r="HY111" s="16"/>
      <c r="HZ111" s="16"/>
      <c r="IA111" s="16"/>
      <c r="IB111" s="16"/>
      <c r="IC111" s="16"/>
      <c r="ID111" s="16"/>
      <c r="IE111" s="16"/>
      <c r="IF111" s="16"/>
      <c r="IG111" s="16"/>
      <c r="IH111" s="16"/>
      <c r="II111" s="16"/>
      <c r="IJ111" s="16"/>
      <c r="IK111" s="16"/>
      <c r="IL111" s="16"/>
      <c r="IM111" s="16"/>
      <c r="IN111" s="16"/>
      <c r="IO111" s="16"/>
      <c r="IP111" s="16"/>
      <c r="IQ111" s="16"/>
      <c r="IR111" s="16"/>
      <c r="IS111" s="16"/>
      <c r="IT111" s="16"/>
      <c r="IU111" s="16"/>
      <c r="IV111" s="16"/>
      <c r="IW111" s="16"/>
      <c r="IX111" s="16"/>
      <c r="IY111" s="16"/>
      <c r="IZ111" s="16"/>
    </row>
    <row r="112" spans="2:260" s="18" customFormat="1" x14ac:dyDescent="0.25">
      <c r="B112" s="16"/>
      <c r="C112" s="20"/>
      <c r="D112" s="21"/>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c r="IL112" s="16"/>
      <c r="IM112" s="16"/>
      <c r="IN112" s="16"/>
      <c r="IO112" s="16"/>
      <c r="IP112" s="16"/>
      <c r="IQ112" s="16"/>
      <c r="IR112" s="16"/>
      <c r="IS112" s="16"/>
      <c r="IT112" s="16"/>
      <c r="IU112" s="16"/>
      <c r="IV112" s="16"/>
      <c r="IW112" s="16"/>
      <c r="IX112" s="16"/>
      <c r="IY112" s="16"/>
      <c r="IZ112" s="16"/>
    </row>
    <row r="113" spans="2:260" s="18" customFormat="1" x14ac:dyDescent="0.25">
      <c r="B113" s="16"/>
      <c r="C113" s="20"/>
      <c r="D113" s="21"/>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c r="HV113" s="16"/>
      <c r="HW113" s="16"/>
      <c r="HX113" s="16"/>
      <c r="HY113" s="16"/>
      <c r="HZ113" s="16"/>
      <c r="IA113" s="16"/>
      <c r="IB113" s="16"/>
      <c r="IC113" s="16"/>
      <c r="ID113" s="16"/>
      <c r="IE113" s="16"/>
      <c r="IF113" s="16"/>
      <c r="IG113" s="16"/>
      <c r="IH113" s="16"/>
      <c r="II113" s="16"/>
      <c r="IJ113" s="16"/>
      <c r="IK113" s="16"/>
      <c r="IL113" s="16"/>
      <c r="IM113" s="16"/>
      <c r="IN113" s="16"/>
      <c r="IO113" s="16"/>
      <c r="IP113" s="16"/>
      <c r="IQ113" s="16"/>
      <c r="IR113" s="16"/>
      <c r="IS113" s="16"/>
      <c r="IT113" s="16"/>
      <c r="IU113" s="16"/>
      <c r="IV113" s="16"/>
      <c r="IW113" s="16"/>
      <c r="IX113" s="16"/>
      <c r="IY113" s="16"/>
      <c r="IZ113" s="16"/>
    </row>
    <row r="114" spans="2:260" s="18" customFormat="1" x14ac:dyDescent="0.25">
      <c r="B114" s="16"/>
      <c r="C114" s="20"/>
      <c r="D114" s="21"/>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c r="IL114" s="16"/>
      <c r="IM114" s="16"/>
      <c r="IN114" s="16"/>
      <c r="IO114" s="16"/>
      <c r="IP114" s="16"/>
      <c r="IQ114" s="16"/>
      <c r="IR114" s="16"/>
      <c r="IS114" s="16"/>
      <c r="IT114" s="16"/>
      <c r="IU114" s="16"/>
      <c r="IV114" s="16"/>
      <c r="IW114" s="16"/>
      <c r="IX114" s="16"/>
      <c r="IY114" s="16"/>
      <c r="IZ114" s="16"/>
    </row>
    <row r="115" spans="2:260" s="18" customFormat="1" x14ac:dyDescent="0.25">
      <c r="B115" s="16"/>
      <c r="C115" s="20"/>
      <c r="D115" s="21"/>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c r="IL115" s="16"/>
      <c r="IM115" s="16"/>
      <c r="IN115" s="16"/>
      <c r="IO115" s="16"/>
      <c r="IP115" s="16"/>
      <c r="IQ115" s="16"/>
      <c r="IR115" s="16"/>
      <c r="IS115" s="16"/>
      <c r="IT115" s="16"/>
      <c r="IU115" s="16"/>
      <c r="IV115" s="16"/>
      <c r="IW115" s="16"/>
      <c r="IX115" s="16"/>
      <c r="IY115" s="16"/>
      <c r="IZ115" s="16"/>
    </row>
    <row r="116" spans="2:260" s="18" customFormat="1" x14ac:dyDescent="0.25">
      <c r="B116" s="16"/>
      <c r="C116" s="20"/>
      <c r="D116" s="21"/>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c r="IL116" s="16"/>
      <c r="IM116" s="16"/>
      <c r="IN116" s="16"/>
      <c r="IO116" s="16"/>
      <c r="IP116" s="16"/>
      <c r="IQ116" s="16"/>
      <c r="IR116" s="16"/>
      <c r="IS116" s="16"/>
      <c r="IT116" s="16"/>
      <c r="IU116" s="16"/>
      <c r="IV116" s="16"/>
      <c r="IW116" s="16"/>
      <c r="IX116" s="16"/>
      <c r="IY116" s="16"/>
      <c r="IZ116" s="16"/>
    </row>
    <row r="117" spans="2:260" s="18" customFormat="1" x14ac:dyDescent="0.25">
      <c r="B117" s="16"/>
      <c r="C117" s="20"/>
      <c r="D117" s="21"/>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c r="IL117" s="16"/>
      <c r="IM117" s="16"/>
      <c r="IN117" s="16"/>
      <c r="IO117" s="16"/>
      <c r="IP117" s="16"/>
      <c r="IQ117" s="16"/>
      <c r="IR117" s="16"/>
      <c r="IS117" s="16"/>
      <c r="IT117" s="16"/>
      <c r="IU117" s="16"/>
      <c r="IV117" s="16"/>
      <c r="IW117" s="16"/>
      <c r="IX117" s="16"/>
      <c r="IY117" s="16"/>
      <c r="IZ117" s="16"/>
    </row>
    <row r="118" spans="2:260" s="18" customFormat="1" x14ac:dyDescent="0.25">
      <c r="B118" s="16"/>
      <c r="C118" s="20"/>
      <c r="D118" s="21"/>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c r="IL118" s="16"/>
      <c r="IM118" s="16"/>
      <c r="IN118" s="16"/>
      <c r="IO118" s="16"/>
      <c r="IP118" s="16"/>
      <c r="IQ118" s="16"/>
      <c r="IR118" s="16"/>
      <c r="IS118" s="16"/>
      <c r="IT118" s="16"/>
      <c r="IU118" s="16"/>
      <c r="IV118" s="16"/>
      <c r="IW118" s="16"/>
      <c r="IX118" s="16"/>
      <c r="IY118" s="16"/>
      <c r="IZ118" s="16"/>
    </row>
    <row r="119" spans="2:260" s="18" customFormat="1" x14ac:dyDescent="0.25">
      <c r="B119" s="16"/>
      <c r="C119" s="20"/>
      <c r="D119" s="21"/>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c r="IL119" s="16"/>
      <c r="IM119" s="16"/>
      <c r="IN119" s="16"/>
      <c r="IO119" s="16"/>
      <c r="IP119" s="16"/>
      <c r="IQ119" s="16"/>
      <c r="IR119" s="16"/>
      <c r="IS119" s="16"/>
      <c r="IT119" s="16"/>
      <c r="IU119" s="16"/>
      <c r="IV119" s="16"/>
      <c r="IW119" s="16"/>
      <c r="IX119" s="16"/>
      <c r="IY119" s="16"/>
      <c r="IZ119" s="16"/>
    </row>
    <row r="120" spans="2:260" s="18" customFormat="1" x14ac:dyDescent="0.25">
      <c r="B120" s="16"/>
      <c r="C120" s="20"/>
      <c r="D120" s="21"/>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c r="IL120" s="16"/>
      <c r="IM120" s="16"/>
      <c r="IN120" s="16"/>
      <c r="IO120" s="16"/>
      <c r="IP120" s="16"/>
      <c r="IQ120" s="16"/>
      <c r="IR120" s="16"/>
      <c r="IS120" s="16"/>
      <c r="IT120" s="16"/>
      <c r="IU120" s="16"/>
      <c r="IV120" s="16"/>
      <c r="IW120" s="16"/>
      <c r="IX120" s="16"/>
      <c r="IY120" s="16"/>
      <c r="IZ120" s="16"/>
    </row>
    <row r="121" spans="2:260" s="18" customFormat="1" x14ac:dyDescent="0.25">
      <c r="B121" s="16"/>
      <c r="C121" s="20"/>
      <c r="D121" s="21"/>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c r="IP121" s="16"/>
      <c r="IQ121" s="16"/>
      <c r="IR121" s="16"/>
      <c r="IS121" s="16"/>
      <c r="IT121" s="16"/>
      <c r="IU121" s="16"/>
      <c r="IV121" s="16"/>
      <c r="IW121" s="16"/>
      <c r="IX121" s="16"/>
      <c r="IY121" s="16"/>
      <c r="IZ121" s="16"/>
    </row>
    <row r="122" spans="2:260" s="18" customFormat="1" x14ac:dyDescent="0.25">
      <c r="B122" s="16"/>
      <c r="C122" s="20"/>
      <c r="D122" s="21"/>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c r="HV122" s="16"/>
      <c r="HW122" s="16"/>
      <c r="HX122" s="16"/>
      <c r="HY122" s="16"/>
      <c r="HZ122" s="16"/>
      <c r="IA122" s="16"/>
      <c r="IB122" s="16"/>
      <c r="IC122" s="16"/>
      <c r="ID122" s="16"/>
      <c r="IE122" s="16"/>
      <c r="IF122" s="16"/>
      <c r="IG122" s="16"/>
      <c r="IH122" s="16"/>
      <c r="II122" s="16"/>
      <c r="IJ122" s="16"/>
      <c r="IK122" s="16"/>
      <c r="IL122" s="16"/>
      <c r="IM122" s="16"/>
      <c r="IN122" s="16"/>
      <c r="IO122" s="16"/>
      <c r="IP122" s="16"/>
      <c r="IQ122" s="16"/>
      <c r="IR122" s="16"/>
      <c r="IS122" s="16"/>
      <c r="IT122" s="16"/>
      <c r="IU122" s="16"/>
      <c r="IV122" s="16"/>
      <c r="IW122" s="16"/>
      <c r="IX122" s="16"/>
      <c r="IY122" s="16"/>
      <c r="IZ122" s="16"/>
    </row>
    <row r="123" spans="2:260" s="18" customFormat="1" x14ac:dyDescent="0.25">
      <c r="B123" s="16"/>
      <c r="C123" s="20"/>
      <c r="D123" s="21"/>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c r="HV123" s="16"/>
      <c r="HW123" s="16"/>
      <c r="HX123" s="16"/>
      <c r="HY123" s="16"/>
      <c r="HZ123" s="16"/>
      <c r="IA123" s="16"/>
      <c r="IB123" s="16"/>
      <c r="IC123" s="16"/>
      <c r="ID123" s="16"/>
      <c r="IE123" s="16"/>
      <c r="IF123" s="16"/>
      <c r="IG123" s="16"/>
      <c r="IH123" s="16"/>
      <c r="II123" s="16"/>
      <c r="IJ123" s="16"/>
      <c r="IK123" s="16"/>
      <c r="IL123" s="16"/>
      <c r="IM123" s="16"/>
      <c r="IN123" s="16"/>
      <c r="IO123" s="16"/>
      <c r="IP123" s="16"/>
      <c r="IQ123" s="16"/>
      <c r="IR123" s="16"/>
      <c r="IS123" s="16"/>
      <c r="IT123" s="16"/>
      <c r="IU123" s="16"/>
      <c r="IV123" s="16"/>
      <c r="IW123" s="16"/>
      <c r="IX123" s="16"/>
      <c r="IY123" s="16"/>
      <c r="IZ123" s="16"/>
    </row>
    <row r="124" spans="2:260" s="18" customFormat="1" x14ac:dyDescent="0.25">
      <c r="B124" s="16"/>
      <c r="C124" s="20"/>
      <c r="D124" s="21"/>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c r="HV124" s="16"/>
      <c r="HW124" s="16"/>
      <c r="HX124" s="16"/>
      <c r="HY124" s="16"/>
      <c r="HZ124" s="16"/>
      <c r="IA124" s="16"/>
      <c r="IB124" s="16"/>
      <c r="IC124" s="16"/>
      <c r="ID124" s="16"/>
      <c r="IE124" s="16"/>
      <c r="IF124" s="16"/>
      <c r="IG124" s="16"/>
      <c r="IH124" s="16"/>
      <c r="II124" s="16"/>
      <c r="IJ124" s="16"/>
      <c r="IK124" s="16"/>
      <c r="IL124" s="16"/>
      <c r="IM124" s="16"/>
      <c r="IN124" s="16"/>
      <c r="IO124" s="16"/>
      <c r="IP124" s="16"/>
      <c r="IQ124" s="16"/>
      <c r="IR124" s="16"/>
      <c r="IS124" s="16"/>
      <c r="IT124" s="16"/>
      <c r="IU124" s="16"/>
      <c r="IV124" s="16"/>
      <c r="IW124" s="16"/>
      <c r="IX124" s="16"/>
      <c r="IY124" s="16"/>
      <c r="IZ124" s="16"/>
    </row>
    <row r="125" spans="2:260" s="18" customFormat="1" x14ac:dyDescent="0.25">
      <c r="B125" s="16"/>
      <c r="C125" s="20"/>
      <c r="D125" s="21"/>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c r="IL125" s="16"/>
      <c r="IM125" s="16"/>
      <c r="IN125" s="16"/>
      <c r="IO125" s="16"/>
      <c r="IP125" s="16"/>
      <c r="IQ125" s="16"/>
      <c r="IR125" s="16"/>
      <c r="IS125" s="16"/>
      <c r="IT125" s="16"/>
      <c r="IU125" s="16"/>
      <c r="IV125" s="16"/>
      <c r="IW125" s="16"/>
      <c r="IX125" s="16"/>
      <c r="IY125" s="16"/>
      <c r="IZ125" s="16"/>
    </row>
    <row r="126" spans="2:260" s="18" customFormat="1" x14ac:dyDescent="0.25">
      <c r="B126" s="16"/>
      <c r="C126" s="20"/>
      <c r="D126" s="21"/>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c r="HV126" s="16"/>
      <c r="HW126" s="16"/>
      <c r="HX126" s="16"/>
      <c r="HY126" s="16"/>
      <c r="HZ126" s="16"/>
      <c r="IA126" s="16"/>
      <c r="IB126" s="16"/>
      <c r="IC126" s="16"/>
      <c r="ID126" s="16"/>
      <c r="IE126" s="16"/>
      <c r="IF126" s="16"/>
      <c r="IG126" s="16"/>
      <c r="IH126" s="16"/>
      <c r="II126" s="16"/>
      <c r="IJ126" s="16"/>
      <c r="IK126" s="16"/>
      <c r="IL126" s="16"/>
      <c r="IM126" s="16"/>
      <c r="IN126" s="16"/>
      <c r="IO126" s="16"/>
      <c r="IP126" s="16"/>
      <c r="IQ126" s="16"/>
      <c r="IR126" s="16"/>
      <c r="IS126" s="16"/>
      <c r="IT126" s="16"/>
      <c r="IU126" s="16"/>
      <c r="IV126" s="16"/>
      <c r="IW126" s="16"/>
      <c r="IX126" s="16"/>
      <c r="IY126" s="16"/>
      <c r="IZ126" s="16"/>
    </row>
    <row r="127" spans="2:260" s="18" customFormat="1" x14ac:dyDescent="0.25">
      <c r="B127" s="16"/>
      <c r="C127" s="20"/>
      <c r="D127" s="21"/>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6"/>
      <c r="FY127" s="16"/>
      <c r="FZ127" s="16"/>
      <c r="GA127" s="16"/>
      <c r="GB127" s="16"/>
      <c r="GC127" s="16"/>
      <c r="GD127" s="16"/>
      <c r="GE127" s="16"/>
      <c r="GF127" s="16"/>
      <c r="GG127" s="16"/>
      <c r="GH127" s="16"/>
      <c r="GI127" s="16"/>
      <c r="GJ127" s="16"/>
      <c r="GK127" s="16"/>
      <c r="GL127" s="16"/>
      <c r="GM127" s="16"/>
      <c r="GN127" s="16"/>
      <c r="GO127" s="16"/>
      <c r="GP127" s="16"/>
      <c r="GQ127" s="16"/>
      <c r="GR127" s="16"/>
      <c r="GS127" s="16"/>
      <c r="GT127" s="16"/>
      <c r="GU127" s="16"/>
      <c r="GV127" s="16"/>
      <c r="GW127" s="16"/>
      <c r="GX127" s="16"/>
      <c r="GY127" s="16"/>
      <c r="GZ127" s="16"/>
      <c r="HA127" s="16"/>
      <c r="HB127" s="16"/>
      <c r="HC127" s="16"/>
      <c r="HD127" s="16"/>
      <c r="HE127" s="16"/>
      <c r="HF127" s="16"/>
      <c r="HG127" s="16"/>
      <c r="HH127" s="16"/>
      <c r="HI127" s="16"/>
      <c r="HJ127" s="16"/>
      <c r="HK127" s="16"/>
      <c r="HL127" s="16"/>
      <c r="HM127" s="16"/>
      <c r="HN127" s="16"/>
      <c r="HO127" s="16"/>
      <c r="HP127" s="16"/>
      <c r="HQ127" s="16"/>
      <c r="HR127" s="16"/>
      <c r="HS127" s="16"/>
      <c r="HT127" s="16"/>
      <c r="HU127" s="16"/>
      <c r="HV127" s="16"/>
      <c r="HW127" s="16"/>
      <c r="HX127" s="16"/>
      <c r="HY127" s="16"/>
      <c r="HZ127" s="16"/>
      <c r="IA127" s="16"/>
      <c r="IB127" s="16"/>
      <c r="IC127" s="16"/>
      <c r="ID127" s="16"/>
      <c r="IE127" s="16"/>
      <c r="IF127" s="16"/>
      <c r="IG127" s="16"/>
      <c r="IH127" s="16"/>
      <c r="II127" s="16"/>
      <c r="IJ127" s="16"/>
      <c r="IK127" s="16"/>
      <c r="IL127" s="16"/>
      <c r="IM127" s="16"/>
      <c r="IN127" s="16"/>
      <c r="IO127" s="16"/>
      <c r="IP127" s="16"/>
      <c r="IQ127" s="16"/>
      <c r="IR127" s="16"/>
      <c r="IS127" s="16"/>
      <c r="IT127" s="16"/>
      <c r="IU127" s="16"/>
      <c r="IV127" s="16"/>
      <c r="IW127" s="16"/>
      <c r="IX127" s="16"/>
      <c r="IY127" s="16"/>
      <c r="IZ127" s="16"/>
    </row>
    <row r="128" spans="2:260" s="18" customFormat="1" x14ac:dyDescent="0.25">
      <c r="B128" s="16"/>
      <c r="C128" s="20"/>
      <c r="D128" s="21"/>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c r="ID128" s="16"/>
      <c r="IE128" s="16"/>
      <c r="IF128" s="16"/>
      <c r="IG128" s="16"/>
      <c r="IH128" s="16"/>
      <c r="II128" s="16"/>
      <c r="IJ128" s="16"/>
      <c r="IK128" s="16"/>
      <c r="IL128" s="16"/>
      <c r="IM128" s="16"/>
      <c r="IN128" s="16"/>
      <c r="IO128" s="16"/>
      <c r="IP128" s="16"/>
      <c r="IQ128" s="16"/>
      <c r="IR128" s="16"/>
      <c r="IS128" s="16"/>
      <c r="IT128" s="16"/>
      <c r="IU128" s="16"/>
      <c r="IV128" s="16"/>
      <c r="IW128" s="16"/>
      <c r="IX128" s="16"/>
      <c r="IY128" s="16"/>
      <c r="IZ128" s="16"/>
    </row>
    <row r="129" spans="2:260" s="18" customFormat="1" x14ac:dyDescent="0.25">
      <c r="B129" s="16"/>
      <c r="C129" s="20"/>
      <c r="D129" s="21"/>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6"/>
      <c r="FY129" s="16"/>
      <c r="FZ129" s="16"/>
      <c r="GA129" s="16"/>
      <c r="GB129" s="16"/>
      <c r="GC129" s="16"/>
      <c r="GD129" s="16"/>
      <c r="GE129" s="16"/>
      <c r="GF129" s="16"/>
      <c r="GG129" s="16"/>
      <c r="GH129" s="16"/>
      <c r="GI129" s="16"/>
      <c r="GJ129" s="16"/>
      <c r="GK129" s="16"/>
      <c r="GL129" s="16"/>
      <c r="GM129" s="16"/>
      <c r="GN129" s="16"/>
      <c r="GO129" s="16"/>
      <c r="GP129" s="16"/>
      <c r="GQ129" s="16"/>
      <c r="GR129" s="16"/>
      <c r="GS129" s="16"/>
      <c r="GT129" s="16"/>
      <c r="GU129" s="16"/>
      <c r="GV129" s="16"/>
      <c r="GW129" s="16"/>
      <c r="GX129" s="16"/>
      <c r="GY129" s="16"/>
      <c r="GZ129" s="16"/>
      <c r="HA129" s="16"/>
      <c r="HB129" s="16"/>
      <c r="HC129" s="16"/>
      <c r="HD129" s="16"/>
      <c r="HE129" s="16"/>
      <c r="HF129" s="16"/>
      <c r="HG129" s="16"/>
      <c r="HH129" s="16"/>
      <c r="HI129" s="16"/>
      <c r="HJ129" s="16"/>
      <c r="HK129" s="16"/>
      <c r="HL129" s="16"/>
      <c r="HM129" s="16"/>
      <c r="HN129" s="16"/>
      <c r="HO129" s="16"/>
      <c r="HP129" s="16"/>
      <c r="HQ129" s="16"/>
      <c r="HR129" s="16"/>
      <c r="HS129" s="16"/>
      <c r="HT129" s="16"/>
      <c r="HU129" s="16"/>
      <c r="HV129" s="16"/>
      <c r="HW129" s="16"/>
      <c r="HX129" s="16"/>
      <c r="HY129" s="16"/>
      <c r="HZ129" s="16"/>
      <c r="IA129" s="16"/>
      <c r="IB129" s="16"/>
      <c r="IC129" s="16"/>
      <c r="ID129" s="16"/>
      <c r="IE129" s="16"/>
      <c r="IF129" s="16"/>
      <c r="IG129" s="16"/>
      <c r="IH129" s="16"/>
      <c r="II129" s="16"/>
      <c r="IJ129" s="16"/>
      <c r="IK129" s="16"/>
      <c r="IL129" s="16"/>
      <c r="IM129" s="16"/>
      <c r="IN129" s="16"/>
      <c r="IO129" s="16"/>
      <c r="IP129" s="16"/>
      <c r="IQ129" s="16"/>
      <c r="IR129" s="16"/>
      <c r="IS129" s="16"/>
      <c r="IT129" s="16"/>
      <c r="IU129" s="16"/>
      <c r="IV129" s="16"/>
      <c r="IW129" s="16"/>
      <c r="IX129" s="16"/>
      <c r="IY129" s="16"/>
      <c r="IZ129" s="16"/>
    </row>
    <row r="130" spans="2:260" s="18" customFormat="1" x14ac:dyDescent="0.25">
      <c r="B130" s="16"/>
      <c r="C130" s="20"/>
      <c r="D130" s="21"/>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6"/>
      <c r="FY130" s="16"/>
      <c r="FZ130" s="16"/>
      <c r="GA130" s="16"/>
      <c r="GB130" s="16"/>
      <c r="GC130" s="16"/>
      <c r="GD130" s="16"/>
      <c r="GE130" s="16"/>
      <c r="GF130" s="16"/>
      <c r="GG130" s="16"/>
      <c r="GH130" s="16"/>
      <c r="GI130" s="16"/>
      <c r="GJ130" s="16"/>
      <c r="GK130" s="16"/>
      <c r="GL130" s="16"/>
      <c r="GM130" s="16"/>
      <c r="GN130" s="16"/>
      <c r="GO130" s="16"/>
      <c r="GP130" s="16"/>
      <c r="GQ130" s="16"/>
      <c r="GR130" s="16"/>
      <c r="GS130" s="16"/>
      <c r="GT130" s="16"/>
      <c r="GU130" s="16"/>
      <c r="GV130" s="16"/>
      <c r="GW130" s="16"/>
      <c r="GX130" s="16"/>
      <c r="GY130" s="16"/>
      <c r="GZ130" s="16"/>
      <c r="HA130" s="16"/>
      <c r="HB130" s="16"/>
      <c r="HC130" s="16"/>
      <c r="HD130" s="16"/>
      <c r="HE130" s="16"/>
      <c r="HF130" s="16"/>
      <c r="HG130" s="16"/>
      <c r="HH130" s="16"/>
      <c r="HI130" s="16"/>
      <c r="HJ130" s="16"/>
      <c r="HK130" s="16"/>
      <c r="HL130" s="16"/>
      <c r="HM130" s="16"/>
      <c r="HN130" s="16"/>
      <c r="HO130" s="16"/>
      <c r="HP130" s="16"/>
      <c r="HQ130" s="16"/>
      <c r="HR130" s="16"/>
      <c r="HS130" s="16"/>
      <c r="HT130" s="16"/>
      <c r="HU130" s="16"/>
      <c r="HV130" s="16"/>
      <c r="HW130" s="16"/>
      <c r="HX130" s="16"/>
      <c r="HY130" s="16"/>
      <c r="HZ130" s="16"/>
      <c r="IA130" s="16"/>
      <c r="IB130" s="16"/>
      <c r="IC130" s="16"/>
      <c r="ID130" s="16"/>
      <c r="IE130" s="16"/>
      <c r="IF130" s="16"/>
      <c r="IG130" s="16"/>
      <c r="IH130" s="16"/>
      <c r="II130" s="16"/>
      <c r="IJ130" s="16"/>
      <c r="IK130" s="16"/>
      <c r="IL130" s="16"/>
      <c r="IM130" s="16"/>
      <c r="IN130" s="16"/>
      <c r="IO130" s="16"/>
      <c r="IP130" s="16"/>
      <c r="IQ130" s="16"/>
      <c r="IR130" s="16"/>
      <c r="IS130" s="16"/>
      <c r="IT130" s="16"/>
      <c r="IU130" s="16"/>
      <c r="IV130" s="16"/>
      <c r="IW130" s="16"/>
      <c r="IX130" s="16"/>
      <c r="IY130" s="16"/>
      <c r="IZ130" s="16"/>
    </row>
    <row r="131" spans="2:260" s="18" customFormat="1" x14ac:dyDescent="0.25">
      <c r="B131" s="16"/>
      <c r="C131" s="20"/>
      <c r="D131" s="21"/>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c r="IL131" s="16"/>
      <c r="IM131" s="16"/>
      <c r="IN131" s="16"/>
      <c r="IO131" s="16"/>
      <c r="IP131" s="16"/>
      <c r="IQ131" s="16"/>
      <c r="IR131" s="16"/>
      <c r="IS131" s="16"/>
      <c r="IT131" s="16"/>
      <c r="IU131" s="16"/>
      <c r="IV131" s="16"/>
      <c r="IW131" s="16"/>
      <c r="IX131" s="16"/>
      <c r="IY131" s="16"/>
      <c r="IZ131" s="16"/>
    </row>
    <row r="132" spans="2:260" s="18" customFormat="1" x14ac:dyDescent="0.25">
      <c r="B132" s="16"/>
      <c r="C132" s="20"/>
      <c r="D132" s="21"/>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c r="IL132" s="16"/>
      <c r="IM132" s="16"/>
      <c r="IN132" s="16"/>
      <c r="IO132" s="16"/>
      <c r="IP132" s="16"/>
      <c r="IQ132" s="16"/>
      <c r="IR132" s="16"/>
      <c r="IS132" s="16"/>
      <c r="IT132" s="16"/>
      <c r="IU132" s="16"/>
      <c r="IV132" s="16"/>
      <c r="IW132" s="16"/>
      <c r="IX132" s="16"/>
      <c r="IY132" s="16"/>
      <c r="IZ132" s="16"/>
    </row>
    <row r="133" spans="2:260" s="18" customFormat="1" x14ac:dyDescent="0.25">
      <c r="B133" s="16"/>
      <c r="C133" s="20"/>
      <c r="D133" s="21"/>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c r="IL133" s="16"/>
      <c r="IM133" s="16"/>
      <c r="IN133" s="16"/>
      <c r="IO133" s="16"/>
      <c r="IP133" s="16"/>
      <c r="IQ133" s="16"/>
      <c r="IR133" s="16"/>
      <c r="IS133" s="16"/>
      <c r="IT133" s="16"/>
      <c r="IU133" s="16"/>
      <c r="IV133" s="16"/>
      <c r="IW133" s="16"/>
      <c r="IX133" s="16"/>
      <c r="IY133" s="16"/>
      <c r="IZ133" s="16"/>
    </row>
    <row r="134" spans="2:260" s="18" customFormat="1" x14ac:dyDescent="0.25">
      <c r="B134" s="16"/>
      <c r="C134" s="20"/>
      <c r="D134" s="21"/>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c r="IP134" s="16"/>
      <c r="IQ134" s="16"/>
      <c r="IR134" s="16"/>
      <c r="IS134" s="16"/>
      <c r="IT134" s="16"/>
      <c r="IU134" s="16"/>
      <c r="IV134" s="16"/>
      <c r="IW134" s="16"/>
      <c r="IX134" s="16"/>
      <c r="IY134" s="16"/>
      <c r="IZ134" s="16"/>
    </row>
    <row r="135" spans="2:260" s="18" customFormat="1" x14ac:dyDescent="0.25">
      <c r="B135" s="16"/>
      <c r="C135" s="20"/>
      <c r="D135" s="21"/>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c r="IL135" s="16"/>
      <c r="IM135" s="16"/>
      <c r="IN135" s="16"/>
      <c r="IO135" s="16"/>
      <c r="IP135" s="16"/>
      <c r="IQ135" s="16"/>
      <c r="IR135" s="16"/>
      <c r="IS135" s="16"/>
      <c r="IT135" s="16"/>
      <c r="IU135" s="16"/>
      <c r="IV135" s="16"/>
      <c r="IW135" s="16"/>
      <c r="IX135" s="16"/>
      <c r="IY135" s="16"/>
      <c r="IZ135" s="16"/>
    </row>
    <row r="136" spans="2:260" s="18" customFormat="1" x14ac:dyDescent="0.25">
      <c r="B136" s="16"/>
      <c r="C136" s="20"/>
      <c r="D136" s="21"/>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c r="IL136" s="16"/>
      <c r="IM136" s="16"/>
      <c r="IN136" s="16"/>
      <c r="IO136" s="16"/>
      <c r="IP136" s="16"/>
      <c r="IQ136" s="16"/>
      <c r="IR136" s="16"/>
      <c r="IS136" s="16"/>
      <c r="IT136" s="16"/>
      <c r="IU136" s="16"/>
      <c r="IV136" s="16"/>
      <c r="IW136" s="16"/>
      <c r="IX136" s="16"/>
      <c r="IY136" s="16"/>
      <c r="IZ136" s="16"/>
    </row>
    <row r="137" spans="2:260" s="18" customFormat="1" x14ac:dyDescent="0.25">
      <c r="B137" s="16"/>
      <c r="C137" s="20"/>
      <c r="D137" s="21"/>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c r="IP137" s="16"/>
      <c r="IQ137" s="16"/>
      <c r="IR137" s="16"/>
      <c r="IS137" s="16"/>
      <c r="IT137" s="16"/>
      <c r="IU137" s="16"/>
      <c r="IV137" s="16"/>
      <c r="IW137" s="16"/>
      <c r="IX137" s="16"/>
      <c r="IY137" s="16"/>
      <c r="IZ137" s="16"/>
    </row>
    <row r="138" spans="2:260" s="18" customFormat="1" x14ac:dyDescent="0.25">
      <c r="B138" s="16"/>
      <c r="C138" s="20"/>
      <c r="D138" s="21"/>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6"/>
      <c r="FP138" s="16"/>
      <c r="FQ138" s="16"/>
      <c r="FR138" s="16"/>
      <c r="FS138" s="16"/>
      <c r="FT138" s="16"/>
      <c r="FU138" s="16"/>
      <c r="FV138" s="16"/>
      <c r="FW138" s="16"/>
      <c r="FX138" s="16"/>
      <c r="FY138" s="16"/>
      <c r="FZ138" s="16"/>
      <c r="GA138" s="16"/>
      <c r="GB138" s="16"/>
      <c r="GC138" s="16"/>
      <c r="GD138" s="16"/>
      <c r="GE138" s="16"/>
      <c r="GF138" s="16"/>
      <c r="GG138" s="16"/>
      <c r="GH138" s="16"/>
      <c r="GI138" s="16"/>
      <c r="GJ138" s="16"/>
      <c r="GK138" s="16"/>
      <c r="GL138" s="16"/>
      <c r="GM138" s="16"/>
      <c r="GN138" s="16"/>
      <c r="GO138" s="16"/>
      <c r="GP138" s="16"/>
      <c r="GQ138" s="16"/>
      <c r="GR138" s="16"/>
      <c r="GS138" s="16"/>
      <c r="GT138" s="16"/>
      <c r="GU138" s="16"/>
      <c r="GV138" s="16"/>
      <c r="GW138" s="16"/>
      <c r="GX138" s="16"/>
      <c r="GY138" s="16"/>
      <c r="GZ138" s="16"/>
      <c r="HA138" s="16"/>
      <c r="HB138" s="16"/>
      <c r="HC138" s="16"/>
      <c r="HD138" s="16"/>
      <c r="HE138" s="16"/>
      <c r="HF138" s="16"/>
      <c r="HG138" s="16"/>
      <c r="HH138" s="16"/>
      <c r="HI138" s="16"/>
      <c r="HJ138" s="16"/>
      <c r="HK138" s="16"/>
      <c r="HL138" s="16"/>
      <c r="HM138" s="16"/>
      <c r="HN138" s="16"/>
      <c r="HO138" s="16"/>
      <c r="HP138" s="16"/>
      <c r="HQ138" s="16"/>
      <c r="HR138" s="16"/>
      <c r="HS138" s="16"/>
      <c r="HT138" s="16"/>
      <c r="HU138" s="16"/>
      <c r="HV138" s="16"/>
      <c r="HW138" s="16"/>
      <c r="HX138" s="16"/>
      <c r="HY138" s="16"/>
      <c r="HZ138" s="16"/>
      <c r="IA138" s="16"/>
      <c r="IB138" s="16"/>
      <c r="IC138" s="16"/>
      <c r="ID138" s="16"/>
      <c r="IE138" s="16"/>
      <c r="IF138" s="16"/>
      <c r="IG138" s="16"/>
      <c r="IH138" s="16"/>
      <c r="II138" s="16"/>
      <c r="IJ138" s="16"/>
      <c r="IK138" s="16"/>
      <c r="IL138" s="16"/>
      <c r="IM138" s="16"/>
      <c r="IN138" s="16"/>
      <c r="IO138" s="16"/>
      <c r="IP138" s="16"/>
      <c r="IQ138" s="16"/>
      <c r="IR138" s="16"/>
      <c r="IS138" s="16"/>
      <c r="IT138" s="16"/>
      <c r="IU138" s="16"/>
      <c r="IV138" s="16"/>
      <c r="IW138" s="16"/>
      <c r="IX138" s="16"/>
      <c r="IY138" s="16"/>
      <c r="IZ138" s="16"/>
    </row>
    <row r="139" spans="2:260" s="18" customFormat="1" x14ac:dyDescent="0.25">
      <c r="B139" s="16"/>
      <c r="C139" s="20"/>
      <c r="D139" s="21"/>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c r="ID139" s="16"/>
      <c r="IE139" s="16"/>
      <c r="IF139" s="16"/>
      <c r="IG139" s="16"/>
      <c r="IH139" s="16"/>
      <c r="II139" s="16"/>
      <c r="IJ139" s="16"/>
      <c r="IK139" s="16"/>
      <c r="IL139" s="16"/>
      <c r="IM139" s="16"/>
      <c r="IN139" s="16"/>
      <c r="IO139" s="16"/>
      <c r="IP139" s="16"/>
      <c r="IQ139" s="16"/>
      <c r="IR139" s="16"/>
      <c r="IS139" s="16"/>
      <c r="IT139" s="16"/>
      <c r="IU139" s="16"/>
      <c r="IV139" s="16"/>
      <c r="IW139" s="16"/>
      <c r="IX139" s="16"/>
      <c r="IY139" s="16"/>
      <c r="IZ139" s="16"/>
    </row>
    <row r="140" spans="2:260" s="18" customFormat="1" x14ac:dyDescent="0.25">
      <c r="B140" s="16"/>
      <c r="C140" s="20"/>
      <c r="D140" s="21"/>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c r="IV140" s="16"/>
      <c r="IW140" s="16"/>
      <c r="IX140" s="16"/>
      <c r="IY140" s="16"/>
      <c r="IZ140" s="16"/>
    </row>
    <row r="141" spans="2:260" s="18" customFormat="1" x14ac:dyDescent="0.25">
      <c r="B141" s="16"/>
      <c r="C141" s="20"/>
      <c r="D141" s="21"/>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c r="EZ141" s="16"/>
      <c r="FA141" s="16"/>
      <c r="FB141" s="16"/>
      <c r="FC141" s="16"/>
      <c r="FD141" s="16"/>
      <c r="FE141" s="16"/>
      <c r="FF141" s="16"/>
      <c r="FG141" s="16"/>
      <c r="FH141" s="16"/>
      <c r="FI141" s="16"/>
      <c r="FJ141" s="16"/>
      <c r="FK141" s="16"/>
      <c r="FL141" s="16"/>
      <c r="FM141" s="16"/>
      <c r="FN141" s="16"/>
      <c r="FO141" s="16"/>
      <c r="FP141" s="16"/>
      <c r="FQ141" s="16"/>
      <c r="FR141" s="16"/>
      <c r="FS141" s="16"/>
      <c r="FT141" s="16"/>
      <c r="FU141" s="16"/>
      <c r="FV141" s="16"/>
      <c r="FW141" s="16"/>
      <c r="FX141" s="16"/>
      <c r="FY141" s="16"/>
      <c r="FZ141" s="16"/>
      <c r="GA141" s="16"/>
      <c r="GB141" s="16"/>
      <c r="GC141" s="16"/>
      <c r="GD141" s="16"/>
      <c r="GE141" s="16"/>
      <c r="GF141" s="16"/>
      <c r="GG141" s="16"/>
      <c r="GH141" s="16"/>
      <c r="GI141" s="16"/>
      <c r="GJ141" s="16"/>
      <c r="GK141" s="16"/>
      <c r="GL141" s="16"/>
      <c r="GM141" s="16"/>
      <c r="GN141" s="16"/>
      <c r="GO141" s="16"/>
      <c r="GP141" s="16"/>
      <c r="GQ141" s="16"/>
      <c r="GR141" s="16"/>
      <c r="GS141" s="16"/>
      <c r="GT141" s="16"/>
      <c r="GU141" s="16"/>
      <c r="GV141" s="16"/>
      <c r="GW141" s="16"/>
      <c r="GX141" s="16"/>
      <c r="GY141" s="16"/>
      <c r="GZ141" s="16"/>
      <c r="HA141" s="16"/>
      <c r="HB141" s="16"/>
      <c r="HC141" s="16"/>
      <c r="HD141" s="16"/>
      <c r="HE141" s="16"/>
      <c r="HF141" s="16"/>
      <c r="HG141" s="16"/>
      <c r="HH141" s="16"/>
      <c r="HI141" s="16"/>
      <c r="HJ141" s="16"/>
      <c r="HK141" s="16"/>
      <c r="HL141" s="16"/>
      <c r="HM141" s="16"/>
      <c r="HN141" s="16"/>
      <c r="HO141" s="16"/>
      <c r="HP141" s="16"/>
      <c r="HQ141" s="16"/>
      <c r="HR141" s="16"/>
      <c r="HS141" s="16"/>
      <c r="HT141" s="16"/>
      <c r="HU141" s="16"/>
      <c r="HV141" s="16"/>
      <c r="HW141" s="16"/>
      <c r="HX141" s="16"/>
      <c r="HY141" s="16"/>
      <c r="HZ141" s="16"/>
      <c r="IA141" s="16"/>
      <c r="IB141" s="16"/>
      <c r="IC141" s="16"/>
      <c r="ID141" s="16"/>
      <c r="IE141" s="16"/>
      <c r="IF141" s="16"/>
      <c r="IG141" s="16"/>
      <c r="IH141" s="16"/>
      <c r="II141" s="16"/>
      <c r="IJ141" s="16"/>
      <c r="IK141" s="16"/>
      <c r="IL141" s="16"/>
      <c r="IM141" s="16"/>
      <c r="IN141" s="16"/>
      <c r="IO141" s="16"/>
      <c r="IP141" s="16"/>
      <c r="IQ141" s="16"/>
      <c r="IR141" s="16"/>
      <c r="IS141" s="16"/>
      <c r="IT141" s="16"/>
      <c r="IU141" s="16"/>
      <c r="IV141" s="16"/>
      <c r="IW141" s="16"/>
      <c r="IX141" s="16"/>
      <c r="IY141" s="16"/>
      <c r="IZ141" s="16"/>
    </row>
    <row r="142" spans="2:260" s="18" customFormat="1" x14ac:dyDescent="0.25">
      <c r="B142" s="16"/>
      <c r="C142" s="20"/>
      <c r="D142" s="21"/>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c r="IL142" s="16"/>
      <c r="IM142" s="16"/>
      <c r="IN142" s="16"/>
      <c r="IO142" s="16"/>
      <c r="IP142" s="16"/>
      <c r="IQ142" s="16"/>
      <c r="IR142" s="16"/>
      <c r="IS142" s="16"/>
      <c r="IT142" s="16"/>
      <c r="IU142" s="16"/>
      <c r="IV142" s="16"/>
      <c r="IW142" s="16"/>
      <c r="IX142" s="16"/>
      <c r="IY142" s="16"/>
      <c r="IZ142" s="16"/>
    </row>
    <row r="143" spans="2:260" s="18" customFormat="1" x14ac:dyDescent="0.25">
      <c r="B143" s="16"/>
      <c r="C143" s="20"/>
      <c r="D143" s="21"/>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c r="FF143" s="16"/>
      <c r="FG143" s="16"/>
      <c r="FH143" s="16"/>
      <c r="FI143" s="16"/>
      <c r="FJ143" s="16"/>
      <c r="FK143" s="16"/>
      <c r="FL143" s="16"/>
      <c r="FM143" s="16"/>
      <c r="FN143" s="16"/>
      <c r="FO143" s="16"/>
      <c r="FP143" s="16"/>
      <c r="FQ143" s="16"/>
      <c r="FR143" s="16"/>
      <c r="FS143" s="16"/>
      <c r="FT143" s="16"/>
      <c r="FU143" s="16"/>
      <c r="FV143" s="16"/>
      <c r="FW143" s="16"/>
      <c r="FX143" s="16"/>
      <c r="FY143" s="16"/>
      <c r="FZ143" s="16"/>
      <c r="GA143" s="16"/>
      <c r="GB143" s="16"/>
      <c r="GC143" s="16"/>
      <c r="GD143" s="16"/>
      <c r="GE143" s="16"/>
      <c r="GF143" s="16"/>
      <c r="GG143" s="16"/>
      <c r="GH143" s="16"/>
      <c r="GI143" s="16"/>
      <c r="GJ143" s="16"/>
      <c r="GK143" s="16"/>
      <c r="GL143" s="16"/>
      <c r="GM143" s="16"/>
      <c r="GN143" s="16"/>
      <c r="GO143" s="16"/>
      <c r="GP143" s="16"/>
      <c r="GQ143" s="16"/>
      <c r="GR143" s="16"/>
      <c r="GS143" s="16"/>
      <c r="GT143" s="16"/>
      <c r="GU143" s="16"/>
      <c r="GV143" s="16"/>
      <c r="GW143" s="16"/>
      <c r="GX143" s="16"/>
      <c r="GY143" s="16"/>
      <c r="GZ143" s="16"/>
      <c r="HA143" s="16"/>
      <c r="HB143" s="16"/>
      <c r="HC143" s="16"/>
      <c r="HD143" s="16"/>
      <c r="HE143" s="16"/>
      <c r="HF143" s="16"/>
      <c r="HG143" s="16"/>
      <c r="HH143" s="16"/>
      <c r="HI143" s="16"/>
      <c r="HJ143" s="16"/>
      <c r="HK143" s="16"/>
      <c r="HL143" s="16"/>
      <c r="HM143" s="16"/>
      <c r="HN143" s="16"/>
      <c r="HO143" s="16"/>
      <c r="HP143" s="16"/>
      <c r="HQ143" s="16"/>
      <c r="HR143" s="16"/>
      <c r="HS143" s="16"/>
      <c r="HT143" s="16"/>
      <c r="HU143" s="16"/>
      <c r="HV143" s="16"/>
      <c r="HW143" s="16"/>
      <c r="HX143" s="16"/>
      <c r="HY143" s="16"/>
      <c r="HZ143" s="16"/>
      <c r="IA143" s="16"/>
      <c r="IB143" s="16"/>
      <c r="IC143" s="16"/>
      <c r="ID143" s="16"/>
      <c r="IE143" s="16"/>
      <c r="IF143" s="16"/>
      <c r="IG143" s="16"/>
      <c r="IH143" s="16"/>
      <c r="II143" s="16"/>
      <c r="IJ143" s="16"/>
      <c r="IK143" s="16"/>
      <c r="IL143" s="16"/>
      <c r="IM143" s="16"/>
      <c r="IN143" s="16"/>
      <c r="IO143" s="16"/>
      <c r="IP143" s="16"/>
      <c r="IQ143" s="16"/>
      <c r="IR143" s="16"/>
      <c r="IS143" s="16"/>
      <c r="IT143" s="16"/>
      <c r="IU143" s="16"/>
      <c r="IV143" s="16"/>
      <c r="IW143" s="16"/>
      <c r="IX143" s="16"/>
      <c r="IY143" s="16"/>
      <c r="IZ143" s="16"/>
    </row>
    <row r="144" spans="2:260" s="18" customFormat="1" x14ac:dyDescent="0.25">
      <c r="B144" s="16"/>
      <c r="C144" s="20"/>
      <c r="D144" s="21"/>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c r="IL144" s="16"/>
      <c r="IM144" s="16"/>
      <c r="IN144" s="16"/>
      <c r="IO144" s="16"/>
      <c r="IP144" s="16"/>
      <c r="IQ144" s="16"/>
      <c r="IR144" s="16"/>
      <c r="IS144" s="16"/>
      <c r="IT144" s="16"/>
      <c r="IU144" s="16"/>
      <c r="IV144" s="16"/>
      <c r="IW144" s="16"/>
      <c r="IX144" s="16"/>
      <c r="IY144" s="16"/>
      <c r="IZ144" s="16"/>
    </row>
    <row r="145" spans="2:260" s="18" customFormat="1" x14ac:dyDescent="0.25">
      <c r="B145" s="16"/>
      <c r="C145" s="20"/>
      <c r="D145" s="21"/>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c r="ID145" s="16"/>
      <c r="IE145" s="16"/>
      <c r="IF145" s="16"/>
      <c r="IG145" s="16"/>
      <c r="IH145" s="16"/>
      <c r="II145" s="16"/>
      <c r="IJ145" s="16"/>
      <c r="IK145" s="16"/>
      <c r="IL145" s="16"/>
      <c r="IM145" s="16"/>
      <c r="IN145" s="16"/>
      <c r="IO145" s="16"/>
      <c r="IP145" s="16"/>
      <c r="IQ145" s="16"/>
      <c r="IR145" s="16"/>
      <c r="IS145" s="16"/>
      <c r="IT145" s="16"/>
      <c r="IU145" s="16"/>
      <c r="IV145" s="16"/>
      <c r="IW145" s="16"/>
      <c r="IX145" s="16"/>
      <c r="IY145" s="16"/>
      <c r="IZ145" s="16"/>
    </row>
    <row r="146" spans="2:260" s="18" customFormat="1" x14ac:dyDescent="0.25">
      <c r="B146" s="16"/>
      <c r="C146" s="20"/>
      <c r="D146" s="21"/>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c r="IV146" s="16"/>
      <c r="IW146" s="16"/>
      <c r="IX146" s="16"/>
      <c r="IY146" s="16"/>
      <c r="IZ146" s="16"/>
    </row>
    <row r="147" spans="2:260" s="18" customFormat="1" x14ac:dyDescent="0.25">
      <c r="B147" s="16"/>
      <c r="C147" s="20"/>
      <c r="D147" s="21"/>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c r="FF147" s="16"/>
      <c r="FG147" s="16"/>
      <c r="FH147" s="16"/>
      <c r="FI147" s="16"/>
      <c r="FJ147" s="16"/>
      <c r="FK147" s="16"/>
      <c r="FL147" s="16"/>
      <c r="FM147" s="16"/>
      <c r="FN147" s="16"/>
      <c r="FO147" s="16"/>
      <c r="FP147" s="16"/>
      <c r="FQ147" s="16"/>
      <c r="FR147" s="16"/>
      <c r="FS147" s="16"/>
      <c r="FT147" s="16"/>
      <c r="FU147" s="16"/>
      <c r="FV147" s="16"/>
      <c r="FW147" s="16"/>
      <c r="FX147" s="16"/>
      <c r="FY147" s="16"/>
      <c r="FZ147" s="16"/>
      <c r="GA147" s="16"/>
      <c r="GB147" s="16"/>
      <c r="GC147" s="16"/>
      <c r="GD147" s="16"/>
      <c r="GE147" s="16"/>
      <c r="GF147" s="16"/>
      <c r="GG147" s="16"/>
      <c r="GH147" s="16"/>
      <c r="GI147" s="16"/>
      <c r="GJ147" s="16"/>
      <c r="GK147" s="16"/>
      <c r="GL147" s="16"/>
      <c r="GM147" s="16"/>
      <c r="GN147" s="16"/>
      <c r="GO147" s="16"/>
      <c r="GP147" s="16"/>
      <c r="GQ147" s="16"/>
      <c r="GR147" s="16"/>
      <c r="GS147" s="16"/>
      <c r="GT147" s="16"/>
      <c r="GU147" s="16"/>
      <c r="GV147" s="16"/>
      <c r="GW147" s="16"/>
      <c r="GX147" s="16"/>
      <c r="GY147" s="16"/>
      <c r="GZ147" s="16"/>
      <c r="HA147" s="16"/>
      <c r="HB147" s="16"/>
      <c r="HC147" s="16"/>
      <c r="HD147" s="16"/>
      <c r="HE147" s="16"/>
      <c r="HF147" s="16"/>
      <c r="HG147" s="16"/>
      <c r="HH147" s="16"/>
      <c r="HI147" s="16"/>
      <c r="HJ147" s="16"/>
      <c r="HK147" s="16"/>
      <c r="HL147" s="16"/>
      <c r="HM147" s="16"/>
      <c r="HN147" s="16"/>
      <c r="HO147" s="16"/>
      <c r="HP147" s="16"/>
      <c r="HQ147" s="16"/>
      <c r="HR147" s="16"/>
      <c r="HS147" s="16"/>
      <c r="HT147" s="16"/>
      <c r="HU147" s="16"/>
      <c r="HV147" s="16"/>
      <c r="HW147" s="16"/>
      <c r="HX147" s="16"/>
      <c r="HY147" s="16"/>
      <c r="HZ147" s="16"/>
      <c r="IA147" s="16"/>
      <c r="IB147" s="16"/>
      <c r="IC147" s="16"/>
      <c r="ID147" s="16"/>
      <c r="IE147" s="16"/>
      <c r="IF147" s="16"/>
      <c r="IG147" s="16"/>
      <c r="IH147" s="16"/>
      <c r="II147" s="16"/>
      <c r="IJ147" s="16"/>
      <c r="IK147" s="16"/>
      <c r="IL147" s="16"/>
      <c r="IM147" s="16"/>
      <c r="IN147" s="16"/>
      <c r="IO147" s="16"/>
      <c r="IP147" s="16"/>
      <c r="IQ147" s="16"/>
      <c r="IR147" s="16"/>
      <c r="IS147" s="16"/>
      <c r="IT147" s="16"/>
      <c r="IU147" s="16"/>
      <c r="IV147" s="16"/>
      <c r="IW147" s="16"/>
      <c r="IX147" s="16"/>
      <c r="IY147" s="16"/>
      <c r="IZ147" s="16"/>
    </row>
    <row r="148" spans="2:260" s="18" customFormat="1" x14ac:dyDescent="0.25">
      <c r="B148" s="16"/>
      <c r="C148" s="20"/>
      <c r="D148" s="21"/>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6"/>
      <c r="FP148" s="16"/>
      <c r="FQ148" s="16"/>
      <c r="FR148" s="16"/>
      <c r="FS148" s="16"/>
      <c r="FT148" s="16"/>
      <c r="FU148" s="16"/>
      <c r="FV148" s="16"/>
      <c r="FW148" s="16"/>
      <c r="FX148" s="16"/>
      <c r="FY148" s="16"/>
      <c r="FZ148" s="16"/>
      <c r="GA148" s="16"/>
      <c r="GB148" s="16"/>
      <c r="GC148" s="16"/>
      <c r="GD148" s="16"/>
      <c r="GE148" s="16"/>
      <c r="GF148" s="16"/>
      <c r="GG148" s="16"/>
      <c r="GH148" s="16"/>
      <c r="GI148" s="16"/>
      <c r="GJ148" s="16"/>
      <c r="GK148" s="16"/>
      <c r="GL148" s="16"/>
      <c r="GM148" s="16"/>
      <c r="GN148" s="16"/>
      <c r="GO148" s="16"/>
      <c r="GP148" s="16"/>
      <c r="GQ148" s="16"/>
      <c r="GR148" s="16"/>
      <c r="GS148" s="16"/>
      <c r="GT148" s="16"/>
      <c r="GU148" s="16"/>
      <c r="GV148" s="16"/>
      <c r="GW148" s="16"/>
      <c r="GX148" s="16"/>
      <c r="GY148" s="16"/>
      <c r="GZ148" s="16"/>
      <c r="HA148" s="16"/>
      <c r="HB148" s="16"/>
      <c r="HC148" s="16"/>
      <c r="HD148" s="16"/>
      <c r="HE148" s="16"/>
      <c r="HF148" s="16"/>
      <c r="HG148" s="16"/>
      <c r="HH148" s="16"/>
      <c r="HI148" s="16"/>
      <c r="HJ148" s="16"/>
      <c r="HK148" s="16"/>
      <c r="HL148" s="16"/>
      <c r="HM148" s="16"/>
      <c r="HN148" s="16"/>
      <c r="HO148" s="16"/>
      <c r="HP148" s="16"/>
      <c r="HQ148" s="16"/>
      <c r="HR148" s="16"/>
      <c r="HS148" s="16"/>
      <c r="HT148" s="16"/>
      <c r="HU148" s="16"/>
      <c r="HV148" s="16"/>
      <c r="HW148" s="16"/>
      <c r="HX148" s="16"/>
      <c r="HY148" s="16"/>
      <c r="HZ148" s="16"/>
      <c r="IA148" s="16"/>
      <c r="IB148" s="16"/>
      <c r="IC148" s="16"/>
      <c r="ID148" s="16"/>
      <c r="IE148" s="16"/>
      <c r="IF148" s="16"/>
      <c r="IG148" s="16"/>
      <c r="IH148" s="16"/>
      <c r="II148" s="16"/>
      <c r="IJ148" s="16"/>
      <c r="IK148" s="16"/>
      <c r="IL148" s="16"/>
      <c r="IM148" s="16"/>
      <c r="IN148" s="16"/>
      <c r="IO148" s="16"/>
      <c r="IP148" s="16"/>
      <c r="IQ148" s="16"/>
      <c r="IR148" s="16"/>
      <c r="IS148" s="16"/>
      <c r="IT148" s="16"/>
      <c r="IU148" s="16"/>
      <c r="IV148" s="16"/>
      <c r="IW148" s="16"/>
      <c r="IX148" s="16"/>
      <c r="IY148" s="16"/>
      <c r="IZ148" s="16"/>
    </row>
    <row r="149" spans="2:260" s="18" customFormat="1" x14ac:dyDescent="0.25">
      <c r="B149" s="16"/>
      <c r="C149" s="20"/>
      <c r="D149" s="21"/>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c r="FC149" s="16"/>
      <c r="FD149" s="16"/>
      <c r="FE149" s="16"/>
      <c r="FF149" s="16"/>
      <c r="FG149" s="16"/>
      <c r="FH149" s="16"/>
      <c r="FI149" s="16"/>
      <c r="FJ149" s="16"/>
      <c r="FK149" s="16"/>
      <c r="FL149" s="16"/>
      <c r="FM149" s="16"/>
      <c r="FN149" s="16"/>
      <c r="FO149" s="16"/>
      <c r="FP149" s="16"/>
      <c r="FQ149" s="16"/>
      <c r="FR149" s="16"/>
      <c r="FS149" s="16"/>
      <c r="FT149" s="16"/>
      <c r="FU149" s="16"/>
      <c r="FV149" s="16"/>
      <c r="FW149" s="16"/>
      <c r="FX149" s="16"/>
      <c r="FY149" s="16"/>
      <c r="FZ149" s="16"/>
      <c r="GA149" s="16"/>
      <c r="GB149" s="16"/>
      <c r="GC149" s="16"/>
      <c r="GD149" s="16"/>
      <c r="GE149" s="16"/>
      <c r="GF149" s="16"/>
      <c r="GG149" s="16"/>
      <c r="GH149" s="16"/>
      <c r="GI149" s="16"/>
      <c r="GJ149" s="16"/>
      <c r="GK149" s="16"/>
      <c r="GL149" s="16"/>
      <c r="GM149" s="16"/>
      <c r="GN149" s="16"/>
      <c r="GO149" s="16"/>
      <c r="GP149" s="16"/>
      <c r="GQ149" s="16"/>
      <c r="GR149" s="16"/>
      <c r="GS149" s="16"/>
      <c r="GT149" s="16"/>
      <c r="GU149" s="16"/>
      <c r="GV149" s="16"/>
      <c r="GW149" s="16"/>
      <c r="GX149" s="16"/>
      <c r="GY149" s="16"/>
      <c r="GZ149" s="16"/>
      <c r="HA149" s="16"/>
      <c r="HB149" s="16"/>
      <c r="HC149" s="16"/>
      <c r="HD149" s="16"/>
      <c r="HE149" s="16"/>
      <c r="HF149" s="16"/>
      <c r="HG149" s="16"/>
      <c r="HH149" s="16"/>
      <c r="HI149" s="16"/>
      <c r="HJ149" s="16"/>
      <c r="HK149" s="16"/>
      <c r="HL149" s="16"/>
      <c r="HM149" s="16"/>
      <c r="HN149" s="16"/>
      <c r="HO149" s="16"/>
      <c r="HP149" s="16"/>
      <c r="HQ149" s="16"/>
      <c r="HR149" s="16"/>
      <c r="HS149" s="16"/>
      <c r="HT149" s="16"/>
      <c r="HU149" s="16"/>
      <c r="HV149" s="16"/>
      <c r="HW149" s="16"/>
      <c r="HX149" s="16"/>
      <c r="HY149" s="16"/>
      <c r="HZ149" s="16"/>
      <c r="IA149" s="16"/>
      <c r="IB149" s="16"/>
      <c r="IC149" s="16"/>
      <c r="ID149" s="16"/>
      <c r="IE149" s="16"/>
      <c r="IF149" s="16"/>
      <c r="IG149" s="16"/>
      <c r="IH149" s="16"/>
      <c r="II149" s="16"/>
      <c r="IJ149" s="16"/>
      <c r="IK149" s="16"/>
      <c r="IL149" s="16"/>
      <c r="IM149" s="16"/>
      <c r="IN149" s="16"/>
      <c r="IO149" s="16"/>
      <c r="IP149" s="16"/>
      <c r="IQ149" s="16"/>
      <c r="IR149" s="16"/>
      <c r="IS149" s="16"/>
      <c r="IT149" s="16"/>
      <c r="IU149" s="16"/>
      <c r="IV149" s="16"/>
      <c r="IW149" s="16"/>
      <c r="IX149" s="16"/>
      <c r="IY149" s="16"/>
      <c r="IZ149" s="16"/>
    </row>
    <row r="150" spans="2:260" s="18" customFormat="1" x14ac:dyDescent="0.25">
      <c r="B150" s="16"/>
      <c r="C150" s="20"/>
      <c r="D150" s="21"/>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6"/>
      <c r="FP150" s="16"/>
      <c r="FQ150" s="16"/>
      <c r="FR150" s="16"/>
      <c r="FS150" s="16"/>
      <c r="FT150" s="16"/>
      <c r="FU150" s="16"/>
      <c r="FV150" s="16"/>
      <c r="FW150" s="16"/>
      <c r="FX150" s="16"/>
      <c r="FY150" s="16"/>
      <c r="FZ150" s="16"/>
      <c r="GA150" s="16"/>
      <c r="GB150" s="16"/>
      <c r="GC150" s="16"/>
      <c r="GD150" s="16"/>
      <c r="GE150" s="16"/>
      <c r="GF150" s="16"/>
      <c r="GG150" s="16"/>
      <c r="GH150" s="16"/>
      <c r="GI150" s="16"/>
      <c r="GJ150" s="16"/>
      <c r="GK150" s="16"/>
      <c r="GL150" s="16"/>
      <c r="GM150" s="16"/>
      <c r="GN150" s="16"/>
      <c r="GO150" s="16"/>
      <c r="GP150" s="16"/>
      <c r="GQ150" s="16"/>
      <c r="GR150" s="16"/>
      <c r="GS150" s="16"/>
      <c r="GT150" s="16"/>
      <c r="GU150" s="16"/>
      <c r="GV150" s="16"/>
      <c r="GW150" s="16"/>
      <c r="GX150" s="16"/>
      <c r="GY150" s="16"/>
      <c r="GZ150" s="16"/>
      <c r="HA150" s="16"/>
      <c r="HB150" s="16"/>
      <c r="HC150" s="16"/>
      <c r="HD150" s="16"/>
      <c r="HE150" s="16"/>
      <c r="HF150" s="16"/>
      <c r="HG150" s="16"/>
      <c r="HH150" s="16"/>
      <c r="HI150" s="16"/>
      <c r="HJ150" s="16"/>
      <c r="HK150" s="16"/>
      <c r="HL150" s="16"/>
      <c r="HM150" s="16"/>
      <c r="HN150" s="16"/>
      <c r="HO150" s="16"/>
      <c r="HP150" s="16"/>
      <c r="HQ150" s="16"/>
      <c r="HR150" s="16"/>
      <c r="HS150" s="16"/>
      <c r="HT150" s="16"/>
      <c r="HU150" s="16"/>
      <c r="HV150" s="16"/>
      <c r="HW150" s="16"/>
      <c r="HX150" s="16"/>
      <c r="HY150" s="16"/>
      <c r="HZ150" s="16"/>
      <c r="IA150" s="16"/>
      <c r="IB150" s="16"/>
      <c r="IC150" s="16"/>
      <c r="ID150" s="16"/>
      <c r="IE150" s="16"/>
      <c r="IF150" s="16"/>
      <c r="IG150" s="16"/>
      <c r="IH150" s="16"/>
      <c r="II150" s="16"/>
      <c r="IJ150" s="16"/>
      <c r="IK150" s="16"/>
      <c r="IL150" s="16"/>
      <c r="IM150" s="16"/>
      <c r="IN150" s="16"/>
      <c r="IO150" s="16"/>
      <c r="IP150" s="16"/>
      <c r="IQ150" s="16"/>
      <c r="IR150" s="16"/>
      <c r="IS150" s="16"/>
      <c r="IT150" s="16"/>
      <c r="IU150" s="16"/>
      <c r="IV150" s="16"/>
      <c r="IW150" s="16"/>
      <c r="IX150" s="16"/>
      <c r="IY150" s="16"/>
      <c r="IZ150" s="16"/>
    </row>
    <row r="151" spans="2:260" s="18" customFormat="1" x14ac:dyDescent="0.25">
      <c r="B151" s="16"/>
      <c r="C151" s="20"/>
      <c r="D151" s="21"/>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c r="EZ151" s="16"/>
      <c r="FA151" s="16"/>
      <c r="FB151" s="16"/>
      <c r="FC151" s="16"/>
      <c r="FD151" s="16"/>
      <c r="FE151" s="16"/>
      <c r="FF151" s="16"/>
      <c r="FG151" s="16"/>
      <c r="FH151" s="16"/>
      <c r="FI151" s="16"/>
      <c r="FJ151" s="16"/>
      <c r="FK151" s="16"/>
      <c r="FL151" s="16"/>
      <c r="FM151" s="16"/>
      <c r="FN151" s="16"/>
      <c r="FO151" s="16"/>
      <c r="FP151" s="16"/>
      <c r="FQ151" s="16"/>
      <c r="FR151" s="16"/>
      <c r="FS151" s="16"/>
      <c r="FT151" s="16"/>
      <c r="FU151" s="16"/>
      <c r="FV151" s="16"/>
      <c r="FW151" s="16"/>
      <c r="FX151" s="16"/>
      <c r="FY151" s="16"/>
      <c r="FZ151" s="16"/>
      <c r="GA151" s="16"/>
      <c r="GB151" s="16"/>
      <c r="GC151" s="16"/>
      <c r="GD151" s="16"/>
      <c r="GE151" s="16"/>
      <c r="GF151" s="16"/>
      <c r="GG151" s="16"/>
      <c r="GH151" s="16"/>
      <c r="GI151" s="16"/>
      <c r="GJ151" s="16"/>
      <c r="GK151" s="16"/>
      <c r="GL151" s="16"/>
      <c r="GM151" s="16"/>
      <c r="GN151" s="16"/>
      <c r="GO151" s="16"/>
      <c r="GP151" s="16"/>
      <c r="GQ151" s="16"/>
      <c r="GR151" s="16"/>
      <c r="GS151" s="16"/>
      <c r="GT151" s="16"/>
      <c r="GU151" s="16"/>
      <c r="GV151" s="16"/>
      <c r="GW151" s="16"/>
      <c r="GX151" s="16"/>
      <c r="GY151" s="16"/>
      <c r="GZ151" s="16"/>
      <c r="HA151" s="16"/>
      <c r="HB151" s="16"/>
      <c r="HC151" s="16"/>
      <c r="HD151" s="16"/>
      <c r="HE151" s="16"/>
      <c r="HF151" s="16"/>
      <c r="HG151" s="16"/>
      <c r="HH151" s="16"/>
      <c r="HI151" s="16"/>
      <c r="HJ151" s="16"/>
      <c r="HK151" s="16"/>
      <c r="HL151" s="16"/>
      <c r="HM151" s="16"/>
      <c r="HN151" s="16"/>
      <c r="HO151" s="16"/>
      <c r="HP151" s="16"/>
      <c r="HQ151" s="16"/>
      <c r="HR151" s="16"/>
      <c r="HS151" s="16"/>
      <c r="HT151" s="16"/>
      <c r="HU151" s="16"/>
      <c r="HV151" s="16"/>
      <c r="HW151" s="16"/>
      <c r="HX151" s="16"/>
      <c r="HY151" s="16"/>
      <c r="HZ151" s="16"/>
      <c r="IA151" s="16"/>
      <c r="IB151" s="16"/>
      <c r="IC151" s="16"/>
      <c r="ID151" s="16"/>
      <c r="IE151" s="16"/>
      <c r="IF151" s="16"/>
      <c r="IG151" s="16"/>
      <c r="IH151" s="16"/>
      <c r="II151" s="16"/>
      <c r="IJ151" s="16"/>
      <c r="IK151" s="16"/>
      <c r="IL151" s="16"/>
      <c r="IM151" s="16"/>
      <c r="IN151" s="16"/>
      <c r="IO151" s="16"/>
      <c r="IP151" s="16"/>
      <c r="IQ151" s="16"/>
      <c r="IR151" s="16"/>
      <c r="IS151" s="16"/>
      <c r="IT151" s="16"/>
      <c r="IU151" s="16"/>
      <c r="IV151" s="16"/>
      <c r="IW151" s="16"/>
      <c r="IX151" s="16"/>
      <c r="IY151" s="16"/>
      <c r="IZ151" s="16"/>
    </row>
    <row r="152" spans="2:260" s="18" customFormat="1" x14ac:dyDescent="0.25">
      <c r="B152" s="16"/>
      <c r="C152" s="20"/>
      <c r="D152" s="21"/>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c r="IL152" s="16"/>
      <c r="IM152" s="16"/>
      <c r="IN152" s="16"/>
      <c r="IO152" s="16"/>
      <c r="IP152" s="16"/>
      <c r="IQ152" s="16"/>
      <c r="IR152" s="16"/>
      <c r="IS152" s="16"/>
      <c r="IT152" s="16"/>
      <c r="IU152" s="16"/>
      <c r="IV152" s="16"/>
      <c r="IW152" s="16"/>
      <c r="IX152" s="16"/>
      <c r="IY152" s="16"/>
      <c r="IZ152" s="16"/>
    </row>
    <row r="153" spans="2:260" s="18" customFormat="1" x14ac:dyDescent="0.25">
      <c r="B153" s="16"/>
      <c r="C153" s="20"/>
      <c r="D153" s="21"/>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c r="IL153" s="16"/>
      <c r="IM153" s="16"/>
      <c r="IN153" s="16"/>
      <c r="IO153" s="16"/>
      <c r="IP153" s="16"/>
      <c r="IQ153" s="16"/>
      <c r="IR153" s="16"/>
      <c r="IS153" s="16"/>
      <c r="IT153" s="16"/>
      <c r="IU153" s="16"/>
      <c r="IV153" s="16"/>
      <c r="IW153" s="16"/>
      <c r="IX153" s="16"/>
      <c r="IY153" s="16"/>
      <c r="IZ153" s="16"/>
    </row>
    <row r="154" spans="2:260" s="18" customFormat="1" x14ac:dyDescent="0.25">
      <c r="B154" s="16"/>
      <c r="C154" s="20"/>
      <c r="D154" s="21"/>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c r="ID154" s="16"/>
      <c r="IE154" s="16"/>
      <c r="IF154" s="16"/>
      <c r="IG154" s="16"/>
      <c r="IH154" s="16"/>
      <c r="II154" s="16"/>
      <c r="IJ154" s="16"/>
      <c r="IK154" s="16"/>
      <c r="IL154" s="16"/>
      <c r="IM154" s="16"/>
      <c r="IN154" s="16"/>
      <c r="IO154" s="16"/>
      <c r="IP154" s="16"/>
      <c r="IQ154" s="16"/>
      <c r="IR154" s="16"/>
      <c r="IS154" s="16"/>
      <c r="IT154" s="16"/>
      <c r="IU154" s="16"/>
      <c r="IV154" s="16"/>
      <c r="IW154" s="16"/>
      <c r="IX154" s="16"/>
      <c r="IY154" s="16"/>
      <c r="IZ154" s="16"/>
    </row>
    <row r="155" spans="2:260" s="18" customFormat="1" x14ac:dyDescent="0.25">
      <c r="B155" s="16"/>
      <c r="C155" s="20"/>
      <c r="D155" s="21"/>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c r="EZ155" s="16"/>
      <c r="FA155" s="16"/>
      <c r="FB155" s="16"/>
      <c r="FC155" s="16"/>
      <c r="FD155" s="16"/>
      <c r="FE155" s="16"/>
      <c r="FF155" s="16"/>
      <c r="FG155" s="16"/>
      <c r="FH155" s="16"/>
      <c r="FI155" s="16"/>
      <c r="FJ155" s="16"/>
      <c r="FK155" s="16"/>
      <c r="FL155" s="16"/>
      <c r="FM155" s="16"/>
      <c r="FN155" s="16"/>
      <c r="FO155" s="16"/>
      <c r="FP155" s="16"/>
      <c r="FQ155" s="16"/>
      <c r="FR155" s="16"/>
      <c r="FS155" s="16"/>
      <c r="FT155" s="16"/>
      <c r="FU155" s="16"/>
      <c r="FV155" s="16"/>
      <c r="FW155" s="16"/>
      <c r="FX155" s="16"/>
      <c r="FY155" s="16"/>
      <c r="FZ155" s="16"/>
      <c r="GA155" s="16"/>
      <c r="GB155" s="16"/>
      <c r="GC155" s="16"/>
      <c r="GD155" s="16"/>
      <c r="GE155" s="16"/>
      <c r="GF155" s="16"/>
      <c r="GG155" s="16"/>
      <c r="GH155" s="16"/>
      <c r="GI155" s="16"/>
      <c r="GJ155" s="16"/>
      <c r="GK155" s="16"/>
      <c r="GL155" s="16"/>
      <c r="GM155" s="16"/>
      <c r="GN155" s="16"/>
      <c r="GO155" s="16"/>
      <c r="GP155" s="16"/>
      <c r="GQ155" s="16"/>
      <c r="GR155" s="16"/>
      <c r="GS155" s="16"/>
      <c r="GT155" s="16"/>
      <c r="GU155" s="16"/>
      <c r="GV155" s="16"/>
      <c r="GW155" s="16"/>
      <c r="GX155" s="16"/>
      <c r="GY155" s="16"/>
      <c r="GZ155" s="16"/>
      <c r="HA155" s="16"/>
      <c r="HB155" s="16"/>
      <c r="HC155" s="16"/>
      <c r="HD155" s="16"/>
      <c r="HE155" s="16"/>
      <c r="HF155" s="16"/>
      <c r="HG155" s="16"/>
      <c r="HH155" s="16"/>
      <c r="HI155" s="16"/>
      <c r="HJ155" s="16"/>
      <c r="HK155" s="16"/>
      <c r="HL155" s="16"/>
      <c r="HM155" s="16"/>
      <c r="HN155" s="16"/>
      <c r="HO155" s="16"/>
      <c r="HP155" s="16"/>
      <c r="HQ155" s="16"/>
      <c r="HR155" s="16"/>
      <c r="HS155" s="16"/>
      <c r="HT155" s="16"/>
      <c r="HU155" s="16"/>
      <c r="HV155" s="16"/>
      <c r="HW155" s="16"/>
      <c r="HX155" s="16"/>
      <c r="HY155" s="16"/>
      <c r="HZ155" s="16"/>
      <c r="IA155" s="16"/>
      <c r="IB155" s="16"/>
      <c r="IC155" s="16"/>
      <c r="ID155" s="16"/>
      <c r="IE155" s="16"/>
      <c r="IF155" s="16"/>
      <c r="IG155" s="16"/>
      <c r="IH155" s="16"/>
      <c r="II155" s="16"/>
      <c r="IJ155" s="16"/>
      <c r="IK155" s="16"/>
      <c r="IL155" s="16"/>
      <c r="IM155" s="16"/>
      <c r="IN155" s="16"/>
      <c r="IO155" s="16"/>
      <c r="IP155" s="16"/>
      <c r="IQ155" s="16"/>
      <c r="IR155" s="16"/>
      <c r="IS155" s="16"/>
      <c r="IT155" s="16"/>
      <c r="IU155" s="16"/>
      <c r="IV155" s="16"/>
      <c r="IW155" s="16"/>
      <c r="IX155" s="16"/>
      <c r="IY155" s="16"/>
      <c r="IZ155" s="16"/>
    </row>
    <row r="156" spans="2:260" s="18" customFormat="1" x14ac:dyDescent="0.25">
      <c r="B156" s="16"/>
      <c r="C156" s="20"/>
      <c r="D156" s="21"/>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c r="IL156" s="16"/>
      <c r="IM156" s="16"/>
      <c r="IN156" s="16"/>
      <c r="IO156" s="16"/>
      <c r="IP156" s="16"/>
      <c r="IQ156" s="16"/>
      <c r="IR156" s="16"/>
      <c r="IS156" s="16"/>
      <c r="IT156" s="16"/>
      <c r="IU156" s="16"/>
      <c r="IV156" s="16"/>
      <c r="IW156" s="16"/>
      <c r="IX156" s="16"/>
      <c r="IY156" s="16"/>
      <c r="IZ156" s="16"/>
    </row>
    <row r="157" spans="2:260" s="18" customFormat="1" x14ac:dyDescent="0.25">
      <c r="B157" s="16"/>
      <c r="C157" s="20"/>
      <c r="D157" s="21"/>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c r="IL157" s="16"/>
      <c r="IM157" s="16"/>
      <c r="IN157" s="16"/>
      <c r="IO157" s="16"/>
      <c r="IP157" s="16"/>
      <c r="IQ157" s="16"/>
      <c r="IR157" s="16"/>
      <c r="IS157" s="16"/>
      <c r="IT157" s="16"/>
      <c r="IU157" s="16"/>
      <c r="IV157" s="16"/>
      <c r="IW157" s="16"/>
      <c r="IX157" s="16"/>
      <c r="IY157" s="16"/>
      <c r="IZ157" s="16"/>
    </row>
    <row r="158" spans="2:260" s="18" customFormat="1" x14ac:dyDescent="0.25">
      <c r="B158" s="16"/>
      <c r="C158" s="20"/>
      <c r="D158" s="21"/>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c r="ID158" s="16"/>
      <c r="IE158" s="16"/>
      <c r="IF158" s="16"/>
      <c r="IG158" s="16"/>
      <c r="IH158" s="16"/>
      <c r="II158" s="16"/>
      <c r="IJ158" s="16"/>
      <c r="IK158" s="16"/>
      <c r="IL158" s="16"/>
      <c r="IM158" s="16"/>
      <c r="IN158" s="16"/>
      <c r="IO158" s="16"/>
      <c r="IP158" s="16"/>
      <c r="IQ158" s="16"/>
      <c r="IR158" s="16"/>
      <c r="IS158" s="16"/>
      <c r="IT158" s="16"/>
      <c r="IU158" s="16"/>
      <c r="IV158" s="16"/>
      <c r="IW158" s="16"/>
      <c r="IX158" s="16"/>
      <c r="IY158" s="16"/>
      <c r="IZ158" s="16"/>
    </row>
    <row r="159" spans="2:260" s="18" customFormat="1" x14ac:dyDescent="0.25">
      <c r="B159" s="16"/>
      <c r="C159" s="20"/>
      <c r="D159" s="21"/>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c r="EK159" s="16"/>
      <c r="EL159" s="16"/>
      <c r="EM159" s="16"/>
      <c r="EN159" s="16"/>
      <c r="EO159" s="16"/>
      <c r="EP159" s="16"/>
      <c r="EQ159" s="16"/>
      <c r="ER159" s="16"/>
      <c r="ES159" s="16"/>
      <c r="ET159" s="16"/>
      <c r="EU159" s="16"/>
      <c r="EV159" s="16"/>
      <c r="EW159" s="16"/>
      <c r="EX159" s="16"/>
      <c r="EY159" s="16"/>
      <c r="EZ159" s="16"/>
      <c r="FA159" s="16"/>
      <c r="FB159" s="16"/>
      <c r="FC159" s="16"/>
      <c r="FD159" s="16"/>
      <c r="FE159" s="16"/>
      <c r="FF159" s="16"/>
      <c r="FG159" s="16"/>
      <c r="FH159" s="16"/>
      <c r="FI159" s="16"/>
      <c r="FJ159" s="16"/>
      <c r="FK159" s="16"/>
      <c r="FL159" s="16"/>
      <c r="FM159" s="16"/>
      <c r="FN159" s="16"/>
      <c r="FO159" s="16"/>
      <c r="FP159" s="16"/>
      <c r="FQ159" s="16"/>
      <c r="FR159" s="16"/>
      <c r="FS159" s="16"/>
      <c r="FT159" s="16"/>
      <c r="FU159" s="16"/>
      <c r="FV159" s="16"/>
      <c r="FW159" s="16"/>
      <c r="FX159" s="16"/>
      <c r="FY159" s="16"/>
      <c r="FZ159" s="16"/>
      <c r="GA159" s="16"/>
      <c r="GB159" s="16"/>
      <c r="GC159" s="16"/>
      <c r="GD159" s="16"/>
      <c r="GE159" s="16"/>
      <c r="GF159" s="16"/>
      <c r="GG159" s="16"/>
      <c r="GH159" s="16"/>
      <c r="GI159" s="16"/>
      <c r="GJ159" s="16"/>
      <c r="GK159" s="16"/>
      <c r="GL159" s="16"/>
      <c r="GM159" s="16"/>
      <c r="GN159" s="16"/>
      <c r="GO159" s="16"/>
      <c r="GP159" s="16"/>
      <c r="GQ159" s="16"/>
      <c r="GR159" s="16"/>
      <c r="GS159" s="16"/>
      <c r="GT159" s="16"/>
      <c r="GU159" s="16"/>
      <c r="GV159" s="16"/>
      <c r="GW159" s="16"/>
      <c r="GX159" s="16"/>
      <c r="GY159" s="16"/>
      <c r="GZ159" s="16"/>
      <c r="HA159" s="16"/>
      <c r="HB159" s="16"/>
      <c r="HC159" s="16"/>
      <c r="HD159" s="16"/>
      <c r="HE159" s="16"/>
      <c r="HF159" s="16"/>
      <c r="HG159" s="16"/>
      <c r="HH159" s="16"/>
      <c r="HI159" s="16"/>
      <c r="HJ159" s="16"/>
      <c r="HK159" s="16"/>
      <c r="HL159" s="16"/>
      <c r="HM159" s="16"/>
      <c r="HN159" s="16"/>
      <c r="HO159" s="16"/>
      <c r="HP159" s="16"/>
      <c r="HQ159" s="16"/>
      <c r="HR159" s="16"/>
      <c r="HS159" s="16"/>
      <c r="HT159" s="16"/>
      <c r="HU159" s="16"/>
      <c r="HV159" s="16"/>
      <c r="HW159" s="16"/>
      <c r="HX159" s="16"/>
      <c r="HY159" s="16"/>
      <c r="HZ159" s="16"/>
      <c r="IA159" s="16"/>
      <c r="IB159" s="16"/>
      <c r="IC159" s="16"/>
      <c r="ID159" s="16"/>
      <c r="IE159" s="16"/>
      <c r="IF159" s="16"/>
      <c r="IG159" s="16"/>
      <c r="IH159" s="16"/>
      <c r="II159" s="16"/>
      <c r="IJ159" s="16"/>
      <c r="IK159" s="16"/>
      <c r="IL159" s="16"/>
      <c r="IM159" s="16"/>
      <c r="IN159" s="16"/>
      <c r="IO159" s="16"/>
      <c r="IP159" s="16"/>
      <c r="IQ159" s="16"/>
      <c r="IR159" s="16"/>
      <c r="IS159" s="16"/>
      <c r="IT159" s="16"/>
      <c r="IU159" s="16"/>
      <c r="IV159" s="16"/>
      <c r="IW159" s="16"/>
      <c r="IX159" s="16"/>
      <c r="IY159" s="16"/>
      <c r="IZ159" s="16"/>
    </row>
    <row r="160" spans="2:260" s="18" customFormat="1" x14ac:dyDescent="0.25">
      <c r="B160" s="16"/>
      <c r="C160" s="20"/>
      <c r="D160" s="21"/>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c r="EK160" s="16"/>
      <c r="EL160" s="16"/>
      <c r="EM160" s="16"/>
      <c r="EN160" s="16"/>
      <c r="EO160" s="16"/>
      <c r="EP160" s="16"/>
      <c r="EQ160" s="16"/>
      <c r="ER160" s="16"/>
      <c r="ES160" s="16"/>
      <c r="ET160" s="16"/>
      <c r="EU160" s="16"/>
      <c r="EV160" s="16"/>
      <c r="EW160" s="16"/>
      <c r="EX160" s="16"/>
      <c r="EY160" s="16"/>
      <c r="EZ160" s="16"/>
      <c r="FA160" s="16"/>
      <c r="FB160" s="16"/>
      <c r="FC160" s="16"/>
      <c r="FD160" s="16"/>
      <c r="FE160" s="16"/>
      <c r="FF160" s="16"/>
      <c r="FG160" s="16"/>
      <c r="FH160" s="16"/>
      <c r="FI160" s="16"/>
      <c r="FJ160" s="16"/>
      <c r="FK160" s="16"/>
      <c r="FL160" s="16"/>
      <c r="FM160" s="16"/>
      <c r="FN160" s="16"/>
      <c r="FO160" s="16"/>
      <c r="FP160" s="16"/>
      <c r="FQ160" s="16"/>
      <c r="FR160" s="16"/>
      <c r="FS160" s="16"/>
      <c r="FT160" s="16"/>
      <c r="FU160" s="16"/>
      <c r="FV160" s="16"/>
      <c r="FW160" s="16"/>
      <c r="FX160" s="16"/>
      <c r="FY160" s="16"/>
      <c r="FZ160" s="16"/>
      <c r="GA160" s="16"/>
      <c r="GB160" s="16"/>
      <c r="GC160" s="16"/>
      <c r="GD160" s="16"/>
      <c r="GE160" s="16"/>
      <c r="GF160" s="16"/>
      <c r="GG160" s="16"/>
      <c r="GH160" s="16"/>
      <c r="GI160" s="16"/>
      <c r="GJ160" s="16"/>
      <c r="GK160" s="16"/>
      <c r="GL160" s="16"/>
      <c r="GM160" s="16"/>
      <c r="GN160" s="16"/>
      <c r="GO160" s="16"/>
      <c r="GP160" s="16"/>
      <c r="GQ160" s="16"/>
      <c r="GR160" s="16"/>
      <c r="GS160" s="16"/>
      <c r="GT160" s="16"/>
      <c r="GU160" s="16"/>
      <c r="GV160" s="16"/>
      <c r="GW160" s="16"/>
      <c r="GX160" s="16"/>
      <c r="GY160" s="16"/>
      <c r="GZ160" s="16"/>
      <c r="HA160" s="16"/>
      <c r="HB160" s="16"/>
      <c r="HC160" s="16"/>
      <c r="HD160" s="16"/>
      <c r="HE160" s="16"/>
      <c r="HF160" s="16"/>
      <c r="HG160" s="16"/>
      <c r="HH160" s="16"/>
      <c r="HI160" s="16"/>
      <c r="HJ160" s="16"/>
      <c r="HK160" s="16"/>
      <c r="HL160" s="16"/>
      <c r="HM160" s="16"/>
      <c r="HN160" s="16"/>
      <c r="HO160" s="16"/>
      <c r="HP160" s="16"/>
      <c r="HQ160" s="16"/>
      <c r="HR160" s="16"/>
      <c r="HS160" s="16"/>
      <c r="HT160" s="16"/>
      <c r="HU160" s="16"/>
      <c r="HV160" s="16"/>
      <c r="HW160" s="16"/>
      <c r="HX160" s="16"/>
      <c r="HY160" s="16"/>
      <c r="HZ160" s="16"/>
      <c r="IA160" s="16"/>
      <c r="IB160" s="16"/>
      <c r="IC160" s="16"/>
      <c r="ID160" s="16"/>
      <c r="IE160" s="16"/>
      <c r="IF160" s="16"/>
      <c r="IG160" s="16"/>
      <c r="IH160" s="16"/>
      <c r="II160" s="16"/>
      <c r="IJ160" s="16"/>
      <c r="IK160" s="16"/>
      <c r="IL160" s="16"/>
      <c r="IM160" s="16"/>
      <c r="IN160" s="16"/>
      <c r="IO160" s="16"/>
      <c r="IP160" s="16"/>
      <c r="IQ160" s="16"/>
      <c r="IR160" s="16"/>
      <c r="IS160" s="16"/>
      <c r="IT160" s="16"/>
      <c r="IU160" s="16"/>
      <c r="IV160" s="16"/>
      <c r="IW160" s="16"/>
      <c r="IX160" s="16"/>
      <c r="IY160" s="16"/>
      <c r="IZ160" s="16"/>
    </row>
    <row r="161" spans="2:260" s="18" customFormat="1" x14ac:dyDescent="0.25">
      <c r="B161" s="16"/>
      <c r="C161" s="20"/>
      <c r="D161" s="21"/>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16"/>
      <c r="ED161" s="16"/>
      <c r="EE161" s="16"/>
      <c r="EF161" s="16"/>
      <c r="EG161" s="16"/>
      <c r="EH161" s="16"/>
      <c r="EI161" s="16"/>
      <c r="EJ161" s="16"/>
      <c r="EK161" s="16"/>
      <c r="EL161" s="16"/>
      <c r="EM161" s="16"/>
      <c r="EN161" s="16"/>
      <c r="EO161" s="16"/>
      <c r="EP161" s="16"/>
      <c r="EQ161" s="16"/>
      <c r="ER161" s="16"/>
      <c r="ES161" s="16"/>
      <c r="ET161" s="16"/>
      <c r="EU161" s="16"/>
      <c r="EV161" s="16"/>
      <c r="EW161" s="16"/>
      <c r="EX161" s="16"/>
      <c r="EY161" s="16"/>
      <c r="EZ161" s="16"/>
      <c r="FA161" s="16"/>
      <c r="FB161" s="16"/>
      <c r="FC161" s="16"/>
      <c r="FD161" s="16"/>
      <c r="FE161" s="16"/>
      <c r="FF161" s="16"/>
      <c r="FG161" s="16"/>
      <c r="FH161" s="16"/>
      <c r="FI161" s="16"/>
      <c r="FJ161" s="16"/>
      <c r="FK161" s="16"/>
      <c r="FL161" s="16"/>
      <c r="FM161" s="16"/>
      <c r="FN161" s="16"/>
      <c r="FO161" s="16"/>
      <c r="FP161" s="16"/>
      <c r="FQ161" s="16"/>
      <c r="FR161" s="16"/>
      <c r="FS161" s="16"/>
      <c r="FT161" s="16"/>
      <c r="FU161" s="16"/>
      <c r="FV161" s="16"/>
      <c r="FW161" s="16"/>
      <c r="FX161" s="16"/>
      <c r="FY161" s="16"/>
      <c r="FZ161" s="16"/>
      <c r="GA161" s="16"/>
      <c r="GB161" s="16"/>
      <c r="GC161" s="16"/>
      <c r="GD161" s="16"/>
      <c r="GE161" s="16"/>
      <c r="GF161" s="16"/>
      <c r="GG161" s="16"/>
      <c r="GH161" s="16"/>
      <c r="GI161" s="16"/>
      <c r="GJ161" s="16"/>
      <c r="GK161" s="16"/>
      <c r="GL161" s="16"/>
      <c r="GM161" s="16"/>
      <c r="GN161" s="16"/>
      <c r="GO161" s="16"/>
      <c r="GP161" s="16"/>
      <c r="GQ161" s="16"/>
      <c r="GR161" s="16"/>
      <c r="GS161" s="16"/>
      <c r="GT161" s="16"/>
      <c r="GU161" s="16"/>
      <c r="GV161" s="16"/>
      <c r="GW161" s="16"/>
      <c r="GX161" s="16"/>
      <c r="GY161" s="16"/>
      <c r="GZ161" s="16"/>
      <c r="HA161" s="16"/>
      <c r="HB161" s="16"/>
      <c r="HC161" s="16"/>
      <c r="HD161" s="16"/>
      <c r="HE161" s="16"/>
      <c r="HF161" s="16"/>
      <c r="HG161" s="16"/>
      <c r="HH161" s="16"/>
      <c r="HI161" s="16"/>
      <c r="HJ161" s="16"/>
      <c r="HK161" s="16"/>
      <c r="HL161" s="16"/>
      <c r="HM161" s="16"/>
      <c r="HN161" s="16"/>
      <c r="HO161" s="16"/>
      <c r="HP161" s="16"/>
      <c r="HQ161" s="16"/>
      <c r="HR161" s="16"/>
      <c r="HS161" s="16"/>
      <c r="HT161" s="16"/>
      <c r="HU161" s="16"/>
      <c r="HV161" s="16"/>
      <c r="HW161" s="16"/>
      <c r="HX161" s="16"/>
      <c r="HY161" s="16"/>
      <c r="HZ161" s="16"/>
      <c r="IA161" s="16"/>
      <c r="IB161" s="16"/>
      <c r="IC161" s="16"/>
      <c r="ID161" s="16"/>
      <c r="IE161" s="16"/>
      <c r="IF161" s="16"/>
      <c r="IG161" s="16"/>
      <c r="IH161" s="16"/>
      <c r="II161" s="16"/>
      <c r="IJ161" s="16"/>
      <c r="IK161" s="16"/>
      <c r="IL161" s="16"/>
      <c r="IM161" s="16"/>
      <c r="IN161" s="16"/>
      <c r="IO161" s="16"/>
      <c r="IP161" s="16"/>
      <c r="IQ161" s="16"/>
      <c r="IR161" s="16"/>
      <c r="IS161" s="16"/>
      <c r="IT161" s="16"/>
      <c r="IU161" s="16"/>
      <c r="IV161" s="16"/>
      <c r="IW161" s="16"/>
      <c r="IX161" s="16"/>
      <c r="IY161" s="16"/>
      <c r="IZ161" s="16"/>
    </row>
    <row r="162" spans="2:260" s="18" customFormat="1" x14ac:dyDescent="0.25">
      <c r="B162" s="16"/>
      <c r="C162" s="20"/>
      <c r="D162" s="21"/>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c r="EK162" s="16"/>
      <c r="EL162" s="16"/>
      <c r="EM162" s="16"/>
      <c r="EN162" s="16"/>
      <c r="EO162" s="16"/>
      <c r="EP162" s="16"/>
      <c r="EQ162" s="16"/>
      <c r="ER162" s="16"/>
      <c r="ES162" s="16"/>
      <c r="ET162" s="16"/>
      <c r="EU162" s="16"/>
      <c r="EV162" s="16"/>
      <c r="EW162" s="16"/>
      <c r="EX162" s="16"/>
      <c r="EY162" s="16"/>
      <c r="EZ162" s="16"/>
      <c r="FA162" s="16"/>
      <c r="FB162" s="16"/>
      <c r="FC162" s="16"/>
      <c r="FD162" s="16"/>
      <c r="FE162" s="16"/>
      <c r="FF162" s="16"/>
      <c r="FG162" s="16"/>
      <c r="FH162" s="16"/>
      <c r="FI162" s="16"/>
      <c r="FJ162" s="16"/>
      <c r="FK162" s="16"/>
      <c r="FL162" s="16"/>
      <c r="FM162" s="16"/>
      <c r="FN162" s="16"/>
      <c r="FO162" s="16"/>
      <c r="FP162" s="16"/>
      <c r="FQ162" s="16"/>
      <c r="FR162" s="16"/>
      <c r="FS162" s="16"/>
      <c r="FT162" s="16"/>
      <c r="FU162" s="16"/>
      <c r="FV162" s="16"/>
      <c r="FW162" s="16"/>
      <c r="FX162" s="16"/>
      <c r="FY162" s="16"/>
      <c r="FZ162" s="16"/>
      <c r="GA162" s="16"/>
      <c r="GB162" s="16"/>
      <c r="GC162" s="16"/>
      <c r="GD162" s="16"/>
      <c r="GE162" s="16"/>
      <c r="GF162" s="16"/>
      <c r="GG162" s="16"/>
      <c r="GH162" s="16"/>
      <c r="GI162" s="16"/>
      <c r="GJ162" s="16"/>
      <c r="GK162" s="16"/>
      <c r="GL162" s="16"/>
      <c r="GM162" s="16"/>
      <c r="GN162" s="16"/>
      <c r="GO162" s="16"/>
      <c r="GP162" s="16"/>
      <c r="GQ162" s="16"/>
      <c r="GR162" s="16"/>
      <c r="GS162" s="16"/>
      <c r="GT162" s="16"/>
      <c r="GU162" s="16"/>
      <c r="GV162" s="16"/>
      <c r="GW162" s="16"/>
      <c r="GX162" s="16"/>
      <c r="GY162" s="16"/>
      <c r="GZ162" s="16"/>
      <c r="HA162" s="16"/>
      <c r="HB162" s="16"/>
      <c r="HC162" s="16"/>
      <c r="HD162" s="16"/>
      <c r="HE162" s="16"/>
      <c r="HF162" s="16"/>
      <c r="HG162" s="16"/>
      <c r="HH162" s="16"/>
      <c r="HI162" s="16"/>
      <c r="HJ162" s="16"/>
      <c r="HK162" s="16"/>
      <c r="HL162" s="16"/>
      <c r="HM162" s="16"/>
      <c r="HN162" s="16"/>
      <c r="HO162" s="16"/>
      <c r="HP162" s="16"/>
      <c r="HQ162" s="16"/>
      <c r="HR162" s="16"/>
      <c r="HS162" s="16"/>
      <c r="HT162" s="16"/>
      <c r="HU162" s="16"/>
      <c r="HV162" s="16"/>
      <c r="HW162" s="16"/>
      <c r="HX162" s="16"/>
      <c r="HY162" s="16"/>
      <c r="HZ162" s="16"/>
      <c r="IA162" s="16"/>
      <c r="IB162" s="16"/>
      <c r="IC162" s="16"/>
      <c r="ID162" s="16"/>
      <c r="IE162" s="16"/>
      <c r="IF162" s="16"/>
      <c r="IG162" s="16"/>
      <c r="IH162" s="16"/>
      <c r="II162" s="16"/>
      <c r="IJ162" s="16"/>
      <c r="IK162" s="16"/>
      <c r="IL162" s="16"/>
      <c r="IM162" s="16"/>
      <c r="IN162" s="16"/>
      <c r="IO162" s="16"/>
      <c r="IP162" s="16"/>
      <c r="IQ162" s="16"/>
      <c r="IR162" s="16"/>
      <c r="IS162" s="16"/>
      <c r="IT162" s="16"/>
      <c r="IU162" s="16"/>
      <c r="IV162" s="16"/>
      <c r="IW162" s="16"/>
      <c r="IX162" s="16"/>
      <c r="IY162" s="16"/>
      <c r="IZ162" s="16"/>
    </row>
    <row r="163" spans="2:260" s="18" customFormat="1" x14ac:dyDescent="0.25">
      <c r="B163" s="16"/>
      <c r="C163" s="20"/>
      <c r="D163" s="21"/>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c r="IW163" s="16"/>
      <c r="IX163" s="16"/>
      <c r="IY163" s="16"/>
      <c r="IZ163" s="16"/>
    </row>
    <row r="164" spans="2:260" s="18" customFormat="1" x14ac:dyDescent="0.25">
      <c r="B164" s="16"/>
      <c r="C164" s="20"/>
      <c r="D164" s="21"/>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6"/>
      <c r="IW164" s="16"/>
      <c r="IX164" s="16"/>
      <c r="IY164" s="16"/>
      <c r="IZ164" s="16"/>
    </row>
    <row r="165" spans="2:260" s="18" customFormat="1" x14ac:dyDescent="0.25">
      <c r="B165" s="16"/>
      <c r="C165" s="20"/>
      <c r="D165" s="21"/>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c r="EK165" s="16"/>
      <c r="EL165" s="16"/>
      <c r="EM165" s="16"/>
      <c r="EN165" s="16"/>
      <c r="EO165" s="16"/>
      <c r="EP165" s="16"/>
      <c r="EQ165" s="16"/>
      <c r="ER165" s="16"/>
      <c r="ES165" s="16"/>
      <c r="ET165" s="16"/>
      <c r="EU165" s="16"/>
      <c r="EV165" s="16"/>
      <c r="EW165" s="16"/>
      <c r="EX165" s="16"/>
      <c r="EY165" s="16"/>
      <c r="EZ165" s="16"/>
      <c r="FA165" s="16"/>
      <c r="FB165" s="16"/>
      <c r="FC165" s="16"/>
      <c r="FD165" s="16"/>
      <c r="FE165" s="16"/>
      <c r="FF165" s="16"/>
      <c r="FG165" s="16"/>
      <c r="FH165" s="16"/>
      <c r="FI165" s="16"/>
      <c r="FJ165" s="16"/>
      <c r="FK165" s="16"/>
      <c r="FL165" s="16"/>
      <c r="FM165" s="16"/>
      <c r="FN165" s="16"/>
      <c r="FO165" s="16"/>
      <c r="FP165" s="16"/>
      <c r="FQ165" s="16"/>
      <c r="FR165" s="16"/>
      <c r="FS165" s="16"/>
      <c r="FT165" s="16"/>
      <c r="FU165" s="16"/>
      <c r="FV165" s="16"/>
      <c r="FW165" s="16"/>
      <c r="FX165" s="16"/>
      <c r="FY165" s="16"/>
      <c r="FZ165" s="16"/>
      <c r="GA165" s="16"/>
      <c r="GB165" s="16"/>
      <c r="GC165" s="16"/>
      <c r="GD165" s="16"/>
      <c r="GE165" s="16"/>
      <c r="GF165" s="16"/>
      <c r="GG165" s="16"/>
      <c r="GH165" s="16"/>
      <c r="GI165" s="16"/>
      <c r="GJ165" s="16"/>
      <c r="GK165" s="16"/>
      <c r="GL165" s="16"/>
      <c r="GM165" s="16"/>
      <c r="GN165" s="16"/>
      <c r="GO165" s="16"/>
      <c r="GP165" s="16"/>
      <c r="GQ165" s="16"/>
      <c r="GR165" s="16"/>
      <c r="GS165" s="16"/>
      <c r="GT165" s="16"/>
      <c r="GU165" s="16"/>
      <c r="GV165" s="16"/>
      <c r="GW165" s="16"/>
      <c r="GX165" s="16"/>
      <c r="GY165" s="16"/>
      <c r="GZ165" s="16"/>
      <c r="HA165" s="16"/>
      <c r="HB165" s="16"/>
      <c r="HC165" s="16"/>
      <c r="HD165" s="16"/>
      <c r="HE165" s="16"/>
      <c r="HF165" s="16"/>
      <c r="HG165" s="16"/>
      <c r="HH165" s="16"/>
      <c r="HI165" s="16"/>
      <c r="HJ165" s="16"/>
      <c r="HK165" s="16"/>
      <c r="HL165" s="16"/>
      <c r="HM165" s="16"/>
      <c r="HN165" s="16"/>
      <c r="HO165" s="16"/>
      <c r="HP165" s="16"/>
      <c r="HQ165" s="16"/>
      <c r="HR165" s="16"/>
      <c r="HS165" s="16"/>
      <c r="HT165" s="16"/>
      <c r="HU165" s="16"/>
      <c r="HV165" s="16"/>
      <c r="HW165" s="16"/>
      <c r="HX165" s="16"/>
      <c r="HY165" s="16"/>
      <c r="HZ165" s="16"/>
      <c r="IA165" s="16"/>
      <c r="IB165" s="16"/>
      <c r="IC165" s="16"/>
      <c r="ID165" s="16"/>
      <c r="IE165" s="16"/>
      <c r="IF165" s="16"/>
      <c r="IG165" s="16"/>
      <c r="IH165" s="16"/>
      <c r="II165" s="16"/>
      <c r="IJ165" s="16"/>
      <c r="IK165" s="16"/>
      <c r="IL165" s="16"/>
      <c r="IM165" s="16"/>
      <c r="IN165" s="16"/>
      <c r="IO165" s="16"/>
      <c r="IP165" s="16"/>
      <c r="IQ165" s="16"/>
      <c r="IR165" s="16"/>
      <c r="IS165" s="16"/>
      <c r="IT165" s="16"/>
      <c r="IU165" s="16"/>
      <c r="IV165" s="16"/>
      <c r="IW165" s="16"/>
      <c r="IX165" s="16"/>
      <c r="IY165" s="16"/>
      <c r="IZ165" s="16"/>
    </row>
    <row r="166" spans="2:260" s="18" customFormat="1" x14ac:dyDescent="0.25">
      <c r="B166" s="16"/>
      <c r="C166" s="20"/>
      <c r="D166" s="21"/>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6"/>
      <c r="FP166" s="16"/>
      <c r="FQ166" s="16"/>
      <c r="FR166" s="16"/>
      <c r="FS166" s="16"/>
      <c r="FT166" s="16"/>
      <c r="FU166" s="16"/>
      <c r="FV166" s="16"/>
      <c r="FW166" s="16"/>
      <c r="FX166" s="16"/>
      <c r="FY166" s="16"/>
      <c r="FZ166" s="16"/>
      <c r="GA166" s="16"/>
      <c r="GB166" s="16"/>
      <c r="GC166" s="16"/>
      <c r="GD166" s="16"/>
      <c r="GE166" s="16"/>
      <c r="GF166" s="16"/>
      <c r="GG166" s="16"/>
      <c r="GH166" s="16"/>
      <c r="GI166" s="16"/>
      <c r="GJ166" s="16"/>
      <c r="GK166" s="16"/>
      <c r="GL166" s="16"/>
      <c r="GM166" s="16"/>
      <c r="GN166" s="16"/>
      <c r="GO166" s="16"/>
      <c r="GP166" s="16"/>
      <c r="GQ166" s="16"/>
      <c r="GR166" s="16"/>
      <c r="GS166" s="16"/>
      <c r="GT166" s="16"/>
      <c r="GU166" s="16"/>
      <c r="GV166" s="16"/>
      <c r="GW166" s="16"/>
      <c r="GX166" s="16"/>
      <c r="GY166" s="16"/>
      <c r="GZ166" s="16"/>
      <c r="HA166" s="16"/>
      <c r="HB166" s="16"/>
      <c r="HC166" s="16"/>
      <c r="HD166" s="16"/>
      <c r="HE166" s="16"/>
      <c r="HF166" s="16"/>
      <c r="HG166" s="16"/>
      <c r="HH166" s="16"/>
      <c r="HI166" s="16"/>
      <c r="HJ166" s="16"/>
      <c r="HK166" s="16"/>
      <c r="HL166" s="16"/>
      <c r="HM166" s="16"/>
      <c r="HN166" s="16"/>
      <c r="HO166" s="16"/>
      <c r="HP166" s="16"/>
      <c r="HQ166" s="16"/>
      <c r="HR166" s="16"/>
      <c r="HS166" s="16"/>
      <c r="HT166" s="16"/>
      <c r="HU166" s="16"/>
      <c r="HV166" s="16"/>
      <c r="HW166" s="16"/>
      <c r="HX166" s="16"/>
      <c r="HY166" s="16"/>
      <c r="HZ166" s="16"/>
      <c r="IA166" s="16"/>
      <c r="IB166" s="16"/>
      <c r="IC166" s="16"/>
      <c r="ID166" s="16"/>
      <c r="IE166" s="16"/>
      <c r="IF166" s="16"/>
      <c r="IG166" s="16"/>
      <c r="IH166" s="16"/>
      <c r="II166" s="16"/>
      <c r="IJ166" s="16"/>
      <c r="IK166" s="16"/>
      <c r="IL166" s="16"/>
      <c r="IM166" s="16"/>
      <c r="IN166" s="16"/>
      <c r="IO166" s="16"/>
      <c r="IP166" s="16"/>
      <c r="IQ166" s="16"/>
      <c r="IR166" s="16"/>
      <c r="IS166" s="16"/>
      <c r="IT166" s="16"/>
      <c r="IU166" s="16"/>
      <c r="IV166" s="16"/>
      <c r="IW166" s="16"/>
      <c r="IX166" s="16"/>
      <c r="IY166" s="16"/>
      <c r="IZ166" s="16"/>
    </row>
    <row r="167" spans="2:260" s="18" customFormat="1" x14ac:dyDescent="0.25">
      <c r="B167" s="16"/>
      <c r="C167" s="20"/>
      <c r="D167" s="21"/>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c r="HW167" s="16"/>
      <c r="HX167" s="16"/>
      <c r="HY167" s="16"/>
      <c r="HZ167" s="16"/>
      <c r="IA167" s="16"/>
      <c r="IB167" s="16"/>
      <c r="IC167" s="16"/>
      <c r="ID167" s="16"/>
      <c r="IE167" s="16"/>
      <c r="IF167" s="16"/>
      <c r="IG167" s="16"/>
      <c r="IH167" s="16"/>
      <c r="II167" s="16"/>
      <c r="IJ167" s="16"/>
      <c r="IK167" s="16"/>
      <c r="IL167" s="16"/>
      <c r="IM167" s="16"/>
      <c r="IN167" s="16"/>
      <c r="IO167" s="16"/>
      <c r="IP167" s="16"/>
      <c r="IQ167" s="16"/>
      <c r="IR167" s="16"/>
      <c r="IS167" s="16"/>
      <c r="IT167" s="16"/>
      <c r="IU167" s="16"/>
      <c r="IV167" s="16"/>
      <c r="IW167" s="16"/>
      <c r="IX167" s="16"/>
      <c r="IY167" s="16"/>
      <c r="IZ167" s="16"/>
    </row>
    <row r="168" spans="2:260" s="18" customFormat="1" x14ac:dyDescent="0.25">
      <c r="B168" s="16"/>
      <c r="C168" s="20"/>
      <c r="D168" s="21"/>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c r="HW168" s="16"/>
      <c r="HX168" s="16"/>
      <c r="HY168" s="16"/>
      <c r="HZ168" s="16"/>
      <c r="IA168" s="16"/>
      <c r="IB168" s="16"/>
      <c r="IC168" s="16"/>
      <c r="ID168" s="16"/>
      <c r="IE168" s="16"/>
      <c r="IF168" s="16"/>
      <c r="IG168" s="16"/>
      <c r="IH168" s="16"/>
      <c r="II168" s="16"/>
      <c r="IJ168" s="16"/>
      <c r="IK168" s="16"/>
      <c r="IL168" s="16"/>
      <c r="IM168" s="16"/>
      <c r="IN168" s="16"/>
      <c r="IO168" s="16"/>
      <c r="IP168" s="16"/>
      <c r="IQ168" s="16"/>
      <c r="IR168" s="16"/>
      <c r="IS168" s="16"/>
      <c r="IT168" s="16"/>
      <c r="IU168" s="16"/>
      <c r="IV168" s="16"/>
      <c r="IW168" s="16"/>
      <c r="IX168" s="16"/>
      <c r="IY168" s="16"/>
      <c r="IZ168" s="16"/>
    </row>
    <row r="169" spans="2:260" s="18" customFormat="1" x14ac:dyDescent="0.25">
      <c r="B169" s="16"/>
      <c r="C169" s="20"/>
      <c r="D169" s="21"/>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6"/>
      <c r="IW169" s="16"/>
      <c r="IX169" s="16"/>
      <c r="IY169" s="16"/>
      <c r="IZ169" s="16"/>
    </row>
    <row r="170" spans="2:260" s="18" customFormat="1" x14ac:dyDescent="0.25">
      <c r="B170" s="16"/>
      <c r="C170" s="20"/>
      <c r="D170" s="21"/>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6"/>
      <c r="IW170" s="16"/>
      <c r="IX170" s="16"/>
      <c r="IY170" s="16"/>
      <c r="IZ170" s="16"/>
    </row>
    <row r="171" spans="2:260" s="18" customFormat="1" x14ac:dyDescent="0.25">
      <c r="B171" s="16"/>
      <c r="C171" s="20"/>
      <c r="D171" s="21"/>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c r="EZ171" s="16"/>
      <c r="FA171" s="16"/>
      <c r="FB171" s="16"/>
      <c r="FC171" s="16"/>
      <c r="FD171" s="16"/>
      <c r="FE171" s="16"/>
      <c r="FF171" s="16"/>
      <c r="FG171" s="16"/>
      <c r="FH171" s="16"/>
      <c r="FI171" s="16"/>
      <c r="FJ171" s="16"/>
      <c r="FK171" s="16"/>
      <c r="FL171" s="16"/>
      <c r="FM171" s="16"/>
      <c r="FN171" s="16"/>
      <c r="FO171" s="16"/>
      <c r="FP171" s="16"/>
      <c r="FQ171" s="16"/>
      <c r="FR171" s="16"/>
      <c r="FS171" s="16"/>
      <c r="FT171" s="16"/>
      <c r="FU171" s="16"/>
      <c r="FV171" s="16"/>
      <c r="FW171" s="16"/>
      <c r="FX171" s="16"/>
      <c r="FY171" s="16"/>
      <c r="FZ171" s="16"/>
      <c r="GA171" s="16"/>
      <c r="GB171" s="16"/>
      <c r="GC171" s="16"/>
      <c r="GD171" s="16"/>
      <c r="GE171" s="16"/>
      <c r="GF171" s="16"/>
      <c r="GG171" s="16"/>
      <c r="GH171" s="16"/>
      <c r="GI171" s="16"/>
      <c r="GJ171" s="16"/>
      <c r="GK171" s="16"/>
      <c r="GL171" s="16"/>
      <c r="GM171" s="16"/>
      <c r="GN171" s="16"/>
      <c r="GO171" s="16"/>
      <c r="GP171" s="16"/>
      <c r="GQ171" s="16"/>
      <c r="GR171" s="16"/>
      <c r="GS171" s="16"/>
      <c r="GT171" s="16"/>
      <c r="GU171" s="16"/>
      <c r="GV171" s="16"/>
      <c r="GW171" s="16"/>
      <c r="GX171" s="16"/>
      <c r="GY171" s="16"/>
      <c r="GZ171" s="16"/>
      <c r="HA171" s="16"/>
      <c r="HB171" s="16"/>
      <c r="HC171" s="16"/>
      <c r="HD171" s="16"/>
      <c r="HE171" s="16"/>
      <c r="HF171" s="16"/>
      <c r="HG171" s="16"/>
      <c r="HH171" s="16"/>
      <c r="HI171" s="16"/>
      <c r="HJ171" s="16"/>
      <c r="HK171" s="16"/>
      <c r="HL171" s="16"/>
      <c r="HM171" s="16"/>
      <c r="HN171" s="16"/>
      <c r="HO171" s="16"/>
      <c r="HP171" s="16"/>
      <c r="HQ171" s="16"/>
      <c r="HR171" s="16"/>
      <c r="HS171" s="16"/>
      <c r="HT171" s="16"/>
      <c r="HU171" s="16"/>
      <c r="HV171" s="16"/>
      <c r="HW171" s="16"/>
      <c r="HX171" s="16"/>
      <c r="HY171" s="16"/>
      <c r="HZ171" s="16"/>
      <c r="IA171" s="16"/>
      <c r="IB171" s="16"/>
      <c r="IC171" s="16"/>
      <c r="ID171" s="16"/>
      <c r="IE171" s="16"/>
      <c r="IF171" s="16"/>
      <c r="IG171" s="16"/>
      <c r="IH171" s="16"/>
      <c r="II171" s="16"/>
      <c r="IJ171" s="16"/>
      <c r="IK171" s="16"/>
      <c r="IL171" s="16"/>
      <c r="IM171" s="16"/>
      <c r="IN171" s="16"/>
      <c r="IO171" s="16"/>
      <c r="IP171" s="16"/>
      <c r="IQ171" s="16"/>
      <c r="IR171" s="16"/>
      <c r="IS171" s="16"/>
      <c r="IT171" s="16"/>
      <c r="IU171" s="16"/>
      <c r="IV171" s="16"/>
      <c r="IW171" s="16"/>
      <c r="IX171" s="16"/>
      <c r="IY171" s="16"/>
      <c r="IZ171" s="16"/>
    </row>
    <row r="172" spans="2:260" s="18" customFormat="1" x14ac:dyDescent="0.25">
      <c r="B172" s="16"/>
      <c r="C172" s="20"/>
      <c r="D172" s="21"/>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6"/>
      <c r="FP172" s="16"/>
      <c r="FQ172" s="16"/>
      <c r="FR172" s="16"/>
      <c r="FS172" s="16"/>
      <c r="FT172" s="16"/>
      <c r="FU172" s="16"/>
      <c r="FV172" s="16"/>
      <c r="FW172" s="16"/>
      <c r="FX172" s="16"/>
      <c r="FY172" s="16"/>
      <c r="FZ172" s="16"/>
      <c r="GA172" s="16"/>
      <c r="GB172" s="16"/>
      <c r="GC172" s="16"/>
      <c r="GD172" s="16"/>
      <c r="GE172" s="16"/>
      <c r="GF172" s="16"/>
      <c r="GG172" s="16"/>
      <c r="GH172" s="16"/>
      <c r="GI172" s="16"/>
      <c r="GJ172" s="16"/>
      <c r="GK172" s="16"/>
      <c r="GL172" s="16"/>
      <c r="GM172" s="16"/>
      <c r="GN172" s="16"/>
      <c r="GO172" s="16"/>
      <c r="GP172" s="16"/>
      <c r="GQ172" s="16"/>
      <c r="GR172" s="16"/>
      <c r="GS172" s="16"/>
      <c r="GT172" s="16"/>
      <c r="GU172" s="16"/>
      <c r="GV172" s="16"/>
      <c r="GW172" s="16"/>
      <c r="GX172" s="16"/>
      <c r="GY172" s="16"/>
      <c r="GZ172" s="16"/>
      <c r="HA172" s="16"/>
      <c r="HB172" s="16"/>
      <c r="HC172" s="16"/>
      <c r="HD172" s="16"/>
      <c r="HE172" s="16"/>
      <c r="HF172" s="16"/>
      <c r="HG172" s="16"/>
      <c r="HH172" s="16"/>
      <c r="HI172" s="16"/>
      <c r="HJ172" s="16"/>
      <c r="HK172" s="16"/>
      <c r="HL172" s="16"/>
      <c r="HM172" s="16"/>
      <c r="HN172" s="16"/>
      <c r="HO172" s="16"/>
      <c r="HP172" s="16"/>
      <c r="HQ172" s="16"/>
      <c r="HR172" s="16"/>
      <c r="HS172" s="16"/>
      <c r="HT172" s="16"/>
      <c r="HU172" s="16"/>
      <c r="HV172" s="16"/>
      <c r="HW172" s="16"/>
      <c r="HX172" s="16"/>
      <c r="HY172" s="16"/>
      <c r="HZ172" s="16"/>
      <c r="IA172" s="16"/>
      <c r="IB172" s="16"/>
      <c r="IC172" s="16"/>
      <c r="ID172" s="16"/>
      <c r="IE172" s="16"/>
      <c r="IF172" s="16"/>
      <c r="IG172" s="16"/>
      <c r="IH172" s="16"/>
      <c r="II172" s="16"/>
      <c r="IJ172" s="16"/>
      <c r="IK172" s="16"/>
      <c r="IL172" s="16"/>
      <c r="IM172" s="16"/>
      <c r="IN172" s="16"/>
      <c r="IO172" s="16"/>
      <c r="IP172" s="16"/>
      <c r="IQ172" s="16"/>
      <c r="IR172" s="16"/>
      <c r="IS172" s="16"/>
      <c r="IT172" s="16"/>
      <c r="IU172" s="16"/>
      <c r="IV172" s="16"/>
      <c r="IW172" s="16"/>
      <c r="IX172" s="16"/>
      <c r="IY172" s="16"/>
      <c r="IZ172" s="16"/>
    </row>
    <row r="173" spans="2:260" s="18" customFormat="1" x14ac:dyDescent="0.25">
      <c r="B173" s="16"/>
      <c r="C173" s="20"/>
      <c r="D173" s="21"/>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c r="HW173" s="16"/>
      <c r="HX173" s="16"/>
      <c r="HY173" s="16"/>
      <c r="HZ173" s="16"/>
      <c r="IA173" s="16"/>
      <c r="IB173" s="16"/>
      <c r="IC173" s="16"/>
      <c r="ID173" s="16"/>
      <c r="IE173" s="16"/>
      <c r="IF173" s="16"/>
      <c r="IG173" s="16"/>
      <c r="IH173" s="16"/>
      <c r="II173" s="16"/>
      <c r="IJ173" s="16"/>
      <c r="IK173" s="16"/>
      <c r="IL173" s="16"/>
      <c r="IM173" s="16"/>
      <c r="IN173" s="16"/>
      <c r="IO173" s="16"/>
      <c r="IP173" s="16"/>
      <c r="IQ173" s="16"/>
      <c r="IR173" s="16"/>
      <c r="IS173" s="16"/>
      <c r="IT173" s="16"/>
      <c r="IU173" s="16"/>
      <c r="IV173" s="16"/>
      <c r="IW173" s="16"/>
      <c r="IX173" s="16"/>
      <c r="IY173" s="16"/>
      <c r="IZ173" s="16"/>
    </row>
    <row r="174" spans="2:260" s="18" customFormat="1" x14ac:dyDescent="0.25">
      <c r="B174" s="16"/>
      <c r="C174" s="20"/>
      <c r="D174" s="21"/>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6"/>
      <c r="FP174" s="16"/>
      <c r="FQ174" s="16"/>
      <c r="FR174" s="16"/>
      <c r="FS174" s="16"/>
      <c r="FT174" s="16"/>
      <c r="FU174" s="16"/>
      <c r="FV174" s="16"/>
      <c r="FW174" s="16"/>
      <c r="FX174" s="16"/>
      <c r="FY174" s="16"/>
      <c r="FZ174" s="16"/>
      <c r="GA174" s="16"/>
      <c r="GB174" s="16"/>
      <c r="GC174" s="16"/>
      <c r="GD174" s="16"/>
      <c r="GE174" s="16"/>
      <c r="GF174" s="16"/>
      <c r="GG174" s="16"/>
      <c r="GH174" s="16"/>
      <c r="GI174" s="16"/>
      <c r="GJ174" s="16"/>
      <c r="GK174" s="16"/>
      <c r="GL174" s="16"/>
      <c r="GM174" s="16"/>
      <c r="GN174" s="16"/>
      <c r="GO174" s="16"/>
      <c r="GP174" s="16"/>
      <c r="GQ174" s="16"/>
      <c r="GR174" s="16"/>
      <c r="GS174" s="16"/>
      <c r="GT174" s="16"/>
      <c r="GU174" s="16"/>
      <c r="GV174" s="16"/>
      <c r="GW174" s="16"/>
      <c r="GX174" s="16"/>
      <c r="GY174" s="16"/>
      <c r="GZ174" s="16"/>
      <c r="HA174" s="16"/>
      <c r="HB174" s="16"/>
      <c r="HC174" s="16"/>
      <c r="HD174" s="16"/>
      <c r="HE174" s="16"/>
      <c r="HF174" s="16"/>
      <c r="HG174" s="16"/>
      <c r="HH174" s="16"/>
      <c r="HI174" s="16"/>
      <c r="HJ174" s="16"/>
      <c r="HK174" s="16"/>
      <c r="HL174" s="16"/>
      <c r="HM174" s="16"/>
      <c r="HN174" s="16"/>
      <c r="HO174" s="16"/>
      <c r="HP174" s="16"/>
      <c r="HQ174" s="16"/>
      <c r="HR174" s="16"/>
      <c r="HS174" s="16"/>
      <c r="HT174" s="16"/>
      <c r="HU174" s="16"/>
      <c r="HV174" s="16"/>
      <c r="HW174" s="16"/>
      <c r="HX174" s="16"/>
      <c r="HY174" s="16"/>
      <c r="HZ174" s="16"/>
      <c r="IA174" s="16"/>
      <c r="IB174" s="16"/>
      <c r="IC174" s="16"/>
      <c r="ID174" s="16"/>
      <c r="IE174" s="16"/>
      <c r="IF174" s="16"/>
      <c r="IG174" s="16"/>
      <c r="IH174" s="16"/>
      <c r="II174" s="16"/>
      <c r="IJ174" s="16"/>
      <c r="IK174" s="16"/>
      <c r="IL174" s="16"/>
      <c r="IM174" s="16"/>
      <c r="IN174" s="16"/>
      <c r="IO174" s="16"/>
      <c r="IP174" s="16"/>
      <c r="IQ174" s="16"/>
      <c r="IR174" s="16"/>
      <c r="IS174" s="16"/>
      <c r="IT174" s="16"/>
      <c r="IU174" s="16"/>
      <c r="IV174" s="16"/>
      <c r="IW174" s="16"/>
      <c r="IX174" s="16"/>
      <c r="IY174" s="16"/>
      <c r="IZ174" s="16"/>
    </row>
    <row r="175" spans="2:260" s="18" customFormat="1" x14ac:dyDescent="0.25">
      <c r="B175" s="16"/>
      <c r="C175" s="20"/>
      <c r="D175" s="21"/>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c r="EZ175" s="16"/>
      <c r="FA175" s="16"/>
      <c r="FB175" s="16"/>
      <c r="FC175" s="16"/>
      <c r="FD175" s="16"/>
      <c r="FE175" s="16"/>
      <c r="FF175" s="16"/>
      <c r="FG175" s="16"/>
      <c r="FH175" s="16"/>
      <c r="FI175" s="16"/>
      <c r="FJ175" s="16"/>
      <c r="FK175" s="16"/>
      <c r="FL175" s="16"/>
      <c r="FM175" s="16"/>
      <c r="FN175" s="16"/>
      <c r="FO175" s="16"/>
      <c r="FP175" s="16"/>
      <c r="FQ175" s="16"/>
      <c r="FR175" s="16"/>
      <c r="FS175" s="16"/>
      <c r="FT175" s="16"/>
      <c r="FU175" s="16"/>
      <c r="FV175" s="16"/>
      <c r="FW175" s="16"/>
      <c r="FX175" s="16"/>
      <c r="FY175" s="16"/>
      <c r="FZ175" s="16"/>
      <c r="GA175" s="16"/>
      <c r="GB175" s="16"/>
      <c r="GC175" s="16"/>
      <c r="GD175" s="16"/>
      <c r="GE175" s="16"/>
      <c r="GF175" s="16"/>
      <c r="GG175" s="16"/>
      <c r="GH175" s="16"/>
      <c r="GI175" s="16"/>
      <c r="GJ175" s="16"/>
      <c r="GK175" s="16"/>
      <c r="GL175" s="16"/>
      <c r="GM175" s="16"/>
      <c r="GN175" s="16"/>
      <c r="GO175" s="16"/>
      <c r="GP175" s="16"/>
      <c r="GQ175" s="16"/>
      <c r="GR175" s="16"/>
      <c r="GS175" s="16"/>
      <c r="GT175" s="16"/>
      <c r="GU175" s="16"/>
      <c r="GV175" s="16"/>
      <c r="GW175" s="16"/>
      <c r="GX175" s="16"/>
      <c r="GY175" s="16"/>
      <c r="GZ175" s="16"/>
      <c r="HA175" s="16"/>
      <c r="HB175" s="16"/>
      <c r="HC175" s="16"/>
      <c r="HD175" s="16"/>
      <c r="HE175" s="16"/>
      <c r="HF175" s="16"/>
      <c r="HG175" s="16"/>
      <c r="HH175" s="16"/>
      <c r="HI175" s="16"/>
      <c r="HJ175" s="16"/>
      <c r="HK175" s="16"/>
      <c r="HL175" s="16"/>
      <c r="HM175" s="16"/>
      <c r="HN175" s="16"/>
      <c r="HO175" s="16"/>
      <c r="HP175" s="16"/>
      <c r="HQ175" s="16"/>
      <c r="HR175" s="16"/>
      <c r="HS175" s="16"/>
      <c r="HT175" s="16"/>
      <c r="HU175" s="16"/>
      <c r="HV175" s="16"/>
      <c r="HW175" s="16"/>
      <c r="HX175" s="16"/>
      <c r="HY175" s="16"/>
      <c r="HZ175" s="16"/>
      <c r="IA175" s="16"/>
      <c r="IB175" s="16"/>
      <c r="IC175" s="16"/>
      <c r="ID175" s="16"/>
      <c r="IE175" s="16"/>
      <c r="IF175" s="16"/>
      <c r="IG175" s="16"/>
      <c r="IH175" s="16"/>
      <c r="II175" s="16"/>
      <c r="IJ175" s="16"/>
      <c r="IK175" s="16"/>
      <c r="IL175" s="16"/>
      <c r="IM175" s="16"/>
      <c r="IN175" s="16"/>
      <c r="IO175" s="16"/>
      <c r="IP175" s="16"/>
      <c r="IQ175" s="16"/>
      <c r="IR175" s="16"/>
      <c r="IS175" s="16"/>
      <c r="IT175" s="16"/>
      <c r="IU175" s="16"/>
      <c r="IV175" s="16"/>
      <c r="IW175" s="16"/>
      <c r="IX175" s="16"/>
      <c r="IY175" s="16"/>
      <c r="IZ175" s="16"/>
    </row>
    <row r="176" spans="2:260" s="18" customFormat="1" x14ac:dyDescent="0.25">
      <c r="B176" s="16"/>
      <c r="C176" s="20"/>
      <c r="D176" s="21"/>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c r="EZ176" s="16"/>
      <c r="FA176" s="16"/>
      <c r="FB176" s="16"/>
      <c r="FC176" s="16"/>
      <c r="FD176" s="16"/>
      <c r="FE176" s="16"/>
      <c r="FF176" s="16"/>
      <c r="FG176" s="16"/>
      <c r="FH176" s="16"/>
      <c r="FI176" s="16"/>
      <c r="FJ176" s="16"/>
      <c r="FK176" s="16"/>
      <c r="FL176" s="16"/>
      <c r="FM176" s="16"/>
      <c r="FN176" s="16"/>
      <c r="FO176" s="16"/>
      <c r="FP176" s="16"/>
      <c r="FQ176" s="16"/>
      <c r="FR176" s="16"/>
      <c r="FS176" s="16"/>
      <c r="FT176" s="16"/>
      <c r="FU176" s="16"/>
      <c r="FV176" s="16"/>
      <c r="FW176" s="16"/>
      <c r="FX176" s="16"/>
      <c r="FY176" s="16"/>
      <c r="FZ176" s="16"/>
      <c r="GA176" s="16"/>
      <c r="GB176" s="16"/>
      <c r="GC176" s="16"/>
      <c r="GD176" s="16"/>
      <c r="GE176" s="16"/>
      <c r="GF176" s="16"/>
      <c r="GG176" s="16"/>
      <c r="GH176" s="16"/>
      <c r="GI176" s="16"/>
      <c r="GJ176" s="16"/>
      <c r="GK176" s="16"/>
      <c r="GL176" s="16"/>
      <c r="GM176" s="16"/>
      <c r="GN176" s="16"/>
      <c r="GO176" s="16"/>
      <c r="GP176" s="16"/>
      <c r="GQ176" s="16"/>
      <c r="GR176" s="16"/>
      <c r="GS176" s="16"/>
      <c r="GT176" s="16"/>
      <c r="GU176" s="16"/>
      <c r="GV176" s="16"/>
      <c r="GW176" s="16"/>
      <c r="GX176" s="16"/>
      <c r="GY176" s="16"/>
      <c r="GZ176" s="16"/>
      <c r="HA176" s="16"/>
      <c r="HB176" s="16"/>
      <c r="HC176" s="16"/>
      <c r="HD176" s="16"/>
      <c r="HE176" s="16"/>
      <c r="HF176" s="16"/>
      <c r="HG176" s="16"/>
      <c r="HH176" s="16"/>
      <c r="HI176" s="16"/>
      <c r="HJ176" s="16"/>
      <c r="HK176" s="16"/>
      <c r="HL176" s="16"/>
      <c r="HM176" s="16"/>
      <c r="HN176" s="16"/>
      <c r="HO176" s="16"/>
      <c r="HP176" s="16"/>
      <c r="HQ176" s="16"/>
      <c r="HR176" s="16"/>
      <c r="HS176" s="16"/>
      <c r="HT176" s="16"/>
      <c r="HU176" s="16"/>
      <c r="HV176" s="16"/>
      <c r="HW176" s="16"/>
      <c r="HX176" s="16"/>
      <c r="HY176" s="16"/>
      <c r="HZ176" s="16"/>
      <c r="IA176" s="16"/>
      <c r="IB176" s="16"/>
      <c r="IC176" s="16"/>
      <c r="ID176" s="16"/>
      <c r="IE176" s="16"/>
      <c r="IF176" s="16"/>
      <c r="IG176" s="16"/>
      <c r="IH176" s="16"/>
      <c r="II176" s="16"/>
      <c r="IJ176" s="16"/>
      <c r="IK176" s="16"/>
      <c r="IL176" s="16"/>
      <c r="IM176" s="16"/>
      <c r="IN176" s="16"/>
      <c r="IO176" s="16"/>
      <c r="IP176" s="16"/>
      <c r="IQ176" s="16"/>
      <c r="IR176" s="16"/>
      <c r="IS176" s="16"/>
      <c r="IT176" s="16"/>
      <c r="IU176" s="16"/>
      <c r="IV176" s="16"/>
      <c r="IW176" s="16"/>
      <c r="IX176" s="16"/>
      <c r="IY176" s="16"/>
      <c r="IZ176" s="16"/>
    </row>
    <row r="177" spans="2:260" s="18" customFormat="1" x14ac:dyDescent="0.25">
      <c r="B177" s="16"/>
      <c r="C177" s="20"/>
      <c r="D177" s="21"/>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c r="EZ177" s="16"/>
      <c r="FA177" s="16"/>
      <c r="FB177" s="16"/>
      <c r="FC177" s="16"/>
      <c r="FD177" s="16"/>
      <c r="FE177" s="16"/>
      <c r="FF177" s="16"/>
      <c r="FG177" s="16"/>
      <c r="FH177" s="16"/>
      <c r="FI177" s="16"/>
      <c r="FJ177" s="16"/>
      <c r="FK177" s="16"/>
      <c r="FL177" s="16"/>
      <c r="FM177" s="16"/>
      <c r="FN177" s="16"/>
      <c r="FO177" s="16"/>
      <c r="FP177" s="16"/>
      <c r="FQ177" s="16"/>
      <c r="FR177" s="16"/>
      <c r="FS177" s="16"/>
      <c r="FT177" s="16"/>
      <c r="FU177" s="16"/>
      <c r="FV177" s="16"/>
      <c r="FW177" s="16"/>
      <c r="FX177" s="16"/>
      <c r="FY177" s="16"/>
      <c r="FZ177" s="16"/>
      <c r="GA177" s="16"/>
      <c r="GB177" s="16"/>
      <c r="GC177" s="16"/>
      <c r="GD177" s="16"/>
      <c r="GE177" s="16"/>
      <c r="GF177" s="16"/>
      <c r="GG177" s="16"/>
      <c r="GH177" s="16"/>
      <c r="GI177" s="16"/>
      <c r="GJ177" s="16"/>
      <c r="GK177" s="16"/>
      <c r="GL177" s="16"/>
      <c r="GM177" s="16"/>
      <c r="GN177" s="16"/>
      <c r="GO177" s="16"/>
      <c r="GP177" s="16"/>
      <c r="GQ177" s="16"/>
      <c r="GR177" s="16"/>
      <c r="GS177" s="16"/>
      <c r="GT177" s="16"/>
      <c r="GU177" s="16"/>
      <c r="GV177" s="16"/>
      <c r="GW177" s="16"/>
      <c r="GX177" s="16"/>
      <c r="GY177" s="16"/>
      <c r="GZ177" s="16"/>
      <c r="HA177" s="16"/>
      <c r="HB177" s="16"/>
      <c r="HC177" s="16"/>
      <c r="HD177" s="16"/>
      <c r="HE177" s="16"/>
      <c r="HF177" s="16"/>
      <c r="HG177" s="16"/>
      <c r="HH177" s="16"/>
      <c r="HI177" s="16"/>
      <c r="HJ177" s="16"/>
      <c r="HK177" s="16"/>
      <c r="HL177" s="16"/>
      <c r="HM177" s="16"/>
      <c r="HN177" s="16"/>
      <c r="HO177" s="16"/>
      <c r="HP177" s="16"/>
      <c r="HQ177" s="16"/>
      <c r="HR177" s="16"/>
      <c r="HS177" s="16"/>
      <c r="HT177" s="16"/>
      <c r="HU177" s="16"/>
      <c r="HV177" s="16"/>
      <c r="HW177" s="16"/>
      <c r="HX177" s="16"/>
      <c r="HY177" s="16"/>
      <c r="HZ177" s="16"/>
      <c r="IA177" s="16"/>
      <c r="IB177" s="16"/>
      <c r="IC177" s="16"/>
      <c r="ID177" s="16"/>
      <c r="IE177" s="16"/>
      <c r="IF177" s="16"/>
      <c r="IG177" s="16"/>
      <c r="IH177" s="16"/>
      <c r="II177" s="16"/>
      <c r="IJ177" s="16"/>
      <c r="IK177" s="16"/>
      <c r="IL177" s="16"/>
      <c r="IM177" s="16"/>
      <c r="IN177" s="16"/>
      <c r="IO177" s="16"/>
      <c r="IP177" s="16"/>
      <c r="IQ177" s="16"/>
      <c r="IR177" s="16"/>
      <c r="IS177" s="16"/>
      <c r="IT177" s="16"/>
      <c r="IU177" s="16"/>
      <c r="IV177" s="16"/>
      <c r="IW177" s="16"/>
      <c r="IX177" s="16"/>
      <c r="IY177" s="16"/>
      <c r="IZ177" s="16"/>
    </row>
    <row r="178" spans="2:260" s="18" customFormat="1" x14ac:dyDescent="0.25">
      <c r="B178" s="16"/>
      <c r="C178" s="20"/>
      <c r="D178" s="21"/>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c r="EZ178" s="16"/>
      <c r="FA178" s="16"/>
      <c r="FB178" s="16"/>
      <c r="FC178" s="16"/>
      <c r="FD178" s="16"/>
      <c r="FE178" s="16"/>
      <c r="FF178" s="16"/>
      <c r="FG178" s="16"/>
      <c r="FH178" s="16"/>
      <c r="FI178" s="16"/>
      <c r="FJ178" s="16"/>
      <c r="FK178" s="16"/>
      <c r="FL178" s="16"/>
      <c r="FM178" s="16"/>
      <c r="FN178" s="16"/>
      <c r="FO178" s="16"/>
      <c r="FP178" s="16"/>
      <c r="FQ178" s="16"/>
      <c r="FR178" s="16"/>
      <c r="FS178" s="16"/>
      <c r="FT178" s="16"/>
      <c r="FU178" s="16"/>
      <c r="FV178" s="16"/>
      <c r="FW178" s="16"/>
      <c r="FX178" s="16"/>
      <c r="FY178" s="16"/>
      <c r="FZ178" s="16"/>
      <c r="GA178" s="16"/>
      <c r="GB178" s="16"/>
      <c r="GC178" s="16"/>
      <c r="GD178" s="16"/>
      <c r="GE178" s="16"/>
      <c r="GF178" s="16"/>
      <c r="GG178" s="16"/>
      <c r="GH178" s="16"/>
      <c r="GI178" s="16"/>
      <c r="GJ178" s="16"/>
      <c r="GK178" s="16"/>
      <c r="GL178" s="16"/>
      <c r="GM178" s="16"/>
      <c r="GN178" s="16"/>
      <c r="GO178" s="16"/>
      <c r="GP178" s="16"/>
      <c r="GQ178" s="16"/>
      <c r="GR178" s="16"/>
      <c r="GS178" s="16"/>
      <c r="GT178" s="16"/>
      <c r="GU178" s="16"/>
      <c r="GV178" s="16"/>
      <c r="GW178" s="16"/>
      <c r="GX178" s="16"/>
      <c r="GY178" s="16"/>
      <c r="GZ178" s="16"/>
      <c r="HA178" s="16"/>
      <c r="HB178" s="16"/>
      <c r="HC178" s="16"/>
      <c r="HD178" s="16"/>
      <c r="HE178" s="16"/>
      <c r="HF178" s="16"/>
      <c r="HG178" s="16"/>
      <c r="HH178" s="16"/>
      <c r="HI178" s="16"/>
      <c r="HJ178" s="16"/>
      <c r="HK178" s="16"/>
      <c r="HL178" s="16"/>
      <c r="HM178" s="16"/>
      <c r="HN178" s="16"/>
      <c r="HO178" s="16"/>
      <c r="HP178" s="16"/>
      <c r="HQ178" s="16"/>
      <c r="HR178" s="16"/>
      <c r="HS178" s="16"/>
      <c r="HT178" s="16"/>
      <c r="HU178" s="16"/>
      <c r="HV178" s="16"/>
      <c r="HW178" s="16"/>
      <c r="HX178" s="16"/>
      <c r="HY178" s="16"/>
      <c r="HZ178" s="16"/>
      <c r="IA178" s="16"/>
      <c r="IB178" s="16"/>
      <c r="IC178" s="16"/>
      <c r="ID178" s="16"/>
      <c r="IE178" s="16"/>
      <c r="IF178" s="16"/>
      <c r="IG178" s="16"/>
      <c r="IH178" s="16"/>
      <c r="II178" s="16"/>
      <c r="IJ178" s="16"/>
      <c r="IK178" s="16"/>
      <c r="IL178" s="16"/>
      <c r="IM178" s="16"/>
      <c r="IN178" s="16"/>
      <c r="IO178" s="16"/>
      <c r="IP178" s="16"/>
      <c r="IQ178" s="16"/>
      <c r="IR178" s="16"/>
      <c r="IS178" s="16"/>
      <c r="IT178" s="16"/>
      <c r="IU178" s="16"/>
      <c r="IV178" s="16"/>
      <c r="IW178" s="16"/>
      <c r="IX178" s="16"/>
      <c r="IY178" s="16"/>
      <c r="IZ178" s="16"/>
    </row>
    <row r="179" spans="2:260" s="18" customFormat="1" x14ac:dyDescent="0.25">
      <c r="B179" s="16"/>
      <c r="C179" s="20"/>
      <c r="D179" s="21"/>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c r="EZ179" s="16"/>
      <c r="FA179" s="16"/>
      <c r="FB179" s="16"/>
      <c r="FC179" s="16"/>
      <c r="FD179" s="16"/>
      <c r="FE179" s="16"/>
      <c r="FF179" s="16"/>
      <c r="FG179" s="16"/>
      <c r="FH179" s="16"/>
      <c r="FI179" s="16"/>
      <c r="FJ179" s="16"/>
      <c r="FK179" s="16"/>
      <c r="FL179" s="16"/>
      <c r="FM179" s="16"/>
      <c r="FN179" s="16"/>
      <c r="FO179" s="16"/>
      <c r="FP179" s="16"/>
      <c r="FQ179" s="16"/>
      <c r="FR179" s="16"/>
      <c r="FS179" s="16"/>
      <c r="FT179" s="16"/>
      <c r="FU179" s="16"/>
      <c r="FV179" s="16"/>
      <c r="FW179" s="16"/>
      <c r="FX179" s="16"/>
      <c r="FY179" s="16"/>
      <c r="FZ179" s="16"/>
      <c r="GA179" s="16"/>
      <c r="GB179" s="16"/>
      <c r="GC179" s="16"/>
      <c r="GD179" s="16"/>
      <c r="GE179" s="16"/>
      <c r="GF179" s="16"/>
      <c r="GG179" s="16"/>
      <c r="GH179" s="16"/>
      <c r="GI179" s="16"/>
      <c r="GJ179" s="16"/>
      <c r="GK179" s="16"/>
      <c r="GL179" s="16"/>
      <c r="GM179" s="16"/>
      <c r="GN179" s="16"/>
      <c r="GO179" s="16"/>
      <c r="GP179" s="16"/>
      <c r="GQ179" s="16"/>
      <c r="GR179" s="16"/>
      <c r="GS179" s="16"/>
      <c r="GT179" s="16"/>
      <c r="GU179" s="16"/>
      <c r="GV179" s="16"/>
      <c r="GW179" s="16"/>
      <c r="GX179" s="16"/>
      <c r="GY179" s="16"/>
      <c r="GZ179" s="16"/>
      <c r="HA179" s="16"/>
      <c r="HB179" s="16"/>
      <c r="HC179" s="16"/>
      <c r="HD179" s="16"/>
      <c r="HE179" s="16"/>
      <c r="HF179" s="16"/>
      <c r="HG179" s="16"/>
      <c r="HH179" s="16"/>
      <c r="HI179" s="16"/>
      <c r="HJ179" s="16"/>
      <c r="HK179" s="16"/>
      <c r="HL179" s="16"/>
      <c r="HM179" s="16"/>
      <c r="HN179" s="16"/>
      <c r="HO179" s="16"/>
      <c r="HP179" s="16"/>
      <c r="HQ179" s="16"/>
      <c r="HR179" s="16"/>
      <c r="HS179" s="16"/>
      <c r="HT179" s="16"/>
      <c r="HU179" s="16"/>
      <c r="HV179" s="16"/>
      <c r="HW179" s="16"/>
      <c r="HX179" s="16"/>
      <c r="HY179" s="16"/>
      <c r="HZ179" s="16"/>
      <c r="IA179" s="16"/>
      <c r="IB179" s="16"/>
      <c r="IC179" s="16"/>
      <c r="ID179" s="16"/>
      <c r="IE179" s="16"/>
      <c r="IF179" s="16"/>
      <c r="IG179" s="16"/>
      <c r="IH179" s="16"/>
      <c r="II179" s="16"/>
      <c r="IJ179" s="16"/>
      <c r="IK179" s="16"/>
      <c r="IL179" s="16"/>
      <c r="IM179" s="16"/>
      <c r="IN179" s="16"/>
      <c r="IO179" s="16"/>
      <c r="IP179" s="16"/>
      <c r="IQ179" s="16"/>
      <c r="IR179" s="16"/>
      <c r="IS179" s="16"/>
      <c r="IT179" s="16"/>
      <c r="IU179" s="16"/>
      <c r="IV179" s="16"/>
      <c r="IW179" s="16"/>
      <c r="IX179" s="16"/>
      <c r="IY179" s="16"/>
      <c r="IZ179" s="16"/>
    </row>
    <row r="180" spans="2:260" s="18" customFormat="1" x14ac:dyDescent="0.25">
      <c r="B180" s="16"/>
      <c r="C180" s="20"/>
      <c r="D180" s="21"/>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c r="EZ180" s="16"/>
      <c r="FA180" s="16"/>
      <c r="FB180" s="16"/>
      <c r="FC180" s="16"/>
      <c r="FD180" s="16"/>
      <c r="FE180" s="16"/>
      <c r="FF180" s="16"/>
      <c r="FG180" s="16"/>
      <c r="FH180" s="16"/>
      <c r="FI180" s="16"/>
      <c r="FJ180" s="16"/>
      <c r="FK180" s="16"/>
      <c r="FL180" s="16"/>
      <c r="FM180" s="16"/>
      <c r="FN180" s="16"/>
      <c r="FO180" s="16"/>
      <c r="FP180" s="16"/>
      <c r="FQ180" s="16"/>
      <c r="FR180" s="16"/>
      <c r="FS180" s="16"/>
      <c r="FT180" s="16"/>
      <c r="FU180" s="16"/>
      <c r="FV180" s="16"/>
      <c r="FW180" s="16"/>
      <c r="FX180" s="16"/>
      <c r="FY180" s="16"/>
      <c r="FZ180" s="16"/>
      <c r="GA180" s="16"/>
      <c r="GB180" s="16"/>
      <c r="GC180" s="16"/>
      <c r="GD180" s="16"/>
      <c r="GE180" s="16"/>
      <c r="GF180" s="16"/>
      <c r="GG180" s="16"/>
      <c r="GH180" s="16"/>
      <c r="GI180" s="16"/>
      <c r="GJ180" s="16"/>
      <c r="GK180" s="16"/>
      <c r="GL180" s="16"/>
      <c r="GM180" s="16"/>
      <c r="GN180" s="16"/>
      <c r="GO180" s="16"/>
      <c r="GP180" s="16"/>
      <c r="GQ180" s="16"/>
      <c r="GR180" s="16"/>
      <c r="GS180" s="16"/>
      <c r="GT180" s="16"/>
      <c r="GU180" s="16"/>
      <c r="GV180" s="16"/>
      <c r="GW180" s="16"/>
      <c r="GX180" s="16"/>
      <c r="GY180" s="16"/>
      <c r="GZ180" s="16"/>
      <c r="HA180" s="16"/>
      <c r="HB180" s="16"/>
      <c r="HC180" s="16"/>
      <c r="HD180" s="16"/>
      <c r="HE180" s="16"/>
      <c r="HF180" s="16"/>
      <c r="HG180" s="16"/>
      <c r="HH180" s="16"/>
      <c r="HI180" s="16"/>
      <c r="HJ180" s="16"/>
      <c r="HK180" s="16"/>
      <c r="HL180" s="16"/>
      <c r="HM180" s="16"/>
      <c r="HN180" s="16"/>
      <c r="HO180" s="16"/>
      <c r="HP180" s="16"/>
      <c r="HQ180" s="16"/>
      <c r="HR180" s="16"/>
      <c r="HS180" s="16"/>
      <c r="HT180" s="16"/>
      <c r="HU180" s="16"/>
      <c r="HV180" s="16"/>
      <c r="HW180" s="16"/>
      <c r="HX180" s="16"/>
      <c r="HY180" s="16"/>
      <c r="HZ180" s="16"/>
      <c r="IA180" s="16"/>
      <c r="IB180" s="16"/>
      <c r="IC180" s="16"/>
      <c r="ID180" s="16"/>
      <c r="IE180" s="16"/>
      <c r="IF180" s="16"/>
      <c r="IG180" s="16"/>
      <c r="IH180" s="16"/>
      <c r="II180" s="16"/>
      <c r="IJ180" s="16"/>
      <c r="IK180" s="16"/>
      <c r="IL180" s="16"/>
      <c r="IM180" s="16"/>
      <c r="IN180" s="16"/>
      <c r="IO180" s="16"/>
      <c r="IP180" s="16"/>
      <c r="IQ180" s="16"/>
      <c r="IR180" s="16"/>
      <c r="IS180" s="16"/>
      <c r="IT180" s="16"/>
      <c r="IU180" s="16"/>
      <c r="IV180" s="16"/>
      <c r="IW180" s="16"/>
      <c r="IX180" s="16"/>
      <c r="IY180" s="16"/>
      <c r="IZ180" s="16"/>
    </row>
    <row r="181" spans="2:260" s="18" customFormat="1" x14ac:dyDescent="0.25">
      <c r="B181" s="16"/>
      <c r="C181" s="20"/>
      <c r="D181" s="21"/>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c r="EZ181" s="16"/>
      <c r="FA181" s="16"/>
      <c r="FB181" s="16"/>
      <c r="FC181" s="16"/>
      <c r="FD181" s="16"/>
      <c r="FE181" s="16"/>
      <c r="FF181" s="16"/>
      <c r="FG181" s="16"/>
      <c r="FH181" s="16"/>
      <c r="FI181" s="16"/>
      <c r="FJ181" s="16"/>
      <c r="FK181" s="16"/>
      <c r="FL181" s="16"/>
      <c r="FM181" s="16"/>
      <c r="FN181" s="16"/>
      <c r="FO181" s="16"/>
      <c r="FP181" s="16"/>
      <c r="FQ181" s="16"/>
      <c r="FR181" s="16"/>
      <c r="FS181" s="16"/>
      <c r="FT181" s="16"/>
      <c r="FU181" s="16"/>
      <c r="FV181" s="16"/>
      <c r="FW181" s="16"/>
      <c r="FX181" s="16"/>
      <c r="FY181" s="16"/>
      <c r="FZ181" s="16"/>
      <c r="GA181" s="16"/>
      <c r="GB181" s="16"/>
      <c r="GC181" s="16"/>
      <c r="GD181" s="16"/>
      <c r="GE181" s="16"/>
      <c r="GF181" s="16"/>
      <c r="GG181" s="16"/>
      <c r="GH181" s="16"/>
      <c r="GI181" s="16"/>
      <c r="GJ181" s="16"/>
      <c r="GK181" s="16"/>
      <c r="GL181" s="16"/>
      <c r="GM181" s="16"/>
      <c r="GN181" s="16"/>
      <c r="GO181" s="16"/>
      <c r="GP181" s="16"/>
      <c r="GQ181" s="16"/>
      <c r="GR181" s="16"/>
      <c r="GS181" s="16"/>
      <c r="GT181" s="16"/>
      <c r="GU181" s="16"/>
      <c r="GV181" s="16"/>
      <c r="GW181" s="16"/>
      <c r="GX181" s="16"/>
      <c r="GY181" s="16"/>
      <c r="GZ181" s="16"/>
      <c r="HA181" s="16"/>
      <c r="HB181" s="16"/>
      <c r="HC181" s="16"/>
      <c r="HD181" s="16"/>
      <c r="HE181" s="16"/>
      <c r="HF181" s="16"/>
      <c r="HG181" s="16"/>
      <c r="HH181" s="16"/>
      <c r="HI181" s="16"/>
      <c r="HJ181" s="16"/>
      <c r="HK181" s="16"/>
      <c r="HL181" s="16"/>
      <c r="HM181" s="16"/>
      <c r="HN181" s="16"/>
      <c r="HO181" s="16"/>
      <c r="HP181" s="16"/>
      <c r="HQ181" s="16"/>
      <c r="HR181" s="16"/>
      <c r="HS181" s="16"/>
      <c r="HT181" s="16"/>
      <c r="HU181" s="16"/>
      <c r="HV181" s="16"/>
      <c r="HW181" s="16"/>
      <c r="HX181" s="16"/>
      <c r="HY181" s="16"/>
      <c r="HZ181" s="16"/>
      <c r="IA181" s="16"/>
      <c r="IB181" s="16"/>
      <c r="IC181" s="16"/>
      <c r="ID181" s="16"/>
      <c r="IE181" s="16"/>
      <c r="IF181" s="16"/>
      <c r="IG181" s="16"/>
      <c r="IH181" s="16"/>
      <c r="II181" s="16"/>
      <c r="IJ181" s="16"/>
      <c r="IK181" s="16"/>
      <c r="IL181" s="16"/>
      <c r="IM181" s="16"/>
      <c r="IN181" s="16"/>
      <c r="IO181" s="16"/>
      <c r="IP181" s="16"/>
      <c r="IQ181" s="16"/>
      <c r="IR181" s="16"/>
      <c r="IS181" s="16"/>
      <c r="IT181" s="16"/>
      <c r="IU181" s="16"/>
      <c r="IV181" s="16"/>
      <c r="IW181" s="16"/>
      <c r="IX181" s="16"/>
      <c r="IY181" s="16"/>
      <c r="IZ181" s="16"/>
    </row>
    <row r="182" spans="2:260" s="18" customFormat="1" x14ac:dyDescent="0.25">
      <c r="B182" s="16"/>
      <c r="C182" s="20"/>
      <c r="D182" s="21"/>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c r="EZ182" s="16"/>
      <c r="FA182" s="16"/>
      <c r="FB182" s="16"/>
      <c r="FC182" s="16"/>
      <c r="FD182" s="16"/>
      <c r="FE182" s="16"/>
      <c r="FF182" s="16"/>
      <c r="FG182" s="16"/>
      <c r="FH182" s="16"/>
      <c r="FI182" s="16"/>
      <c r="FJ182" s="16"/>
      <c r="FK182" s="16"/>
      <c r="FL182" s="16"/>
      <c r="FM182" s="16"/>
      <c r="FN182" s="16"/>
      <c r="FO182" s="16"/>
      <c r="FP182" s="16"/>
      <c r="FQ182" s="16"/>
      <c r="FR182" s="16"/>
      <c r="FS182" s="16"/>
      <c r="FT182" s="16"/>
      <c r="FU182" s="16"/>
      <c r="FV182" s="16"/>
      <c r="FW182" s="16"/>
      <c r="FX182" s="16"/>
      <c r="FY182" s="16"/>
      <c r="FZ182" s="16"/>
      <c r="GA182" s="16"/>
      <c r="GB182" s="16"/>
      <c r="GC182" s="16"/>
      <c r="GD182" s="16"/>
      <c r="GE182" s="16"/>
      <c r="GF182" s="16"/>
      <c r="GG182" s="16"/>
      <c r="GH182" s="16"/>
      <c r="GI182" s="16"/>
      <c r="GJ182" s="16"/>
      <c r="GK182" s="16"/>
      <c r="GL182" s="16"/>
      <c r="GM182" s="16"/>
      <c r="GN182" s="16"/>
      <c r="GO182" s="16"/>
      <c r="GP182" s="16"/>
      <c r="GQ182" s="16"/>
      <c r="GR182" s="16"/>
      <c r="GS182" s="16"/>
      <c r="GT182" s="16"/>
      <c r="GU182" s="16"/>
      <c r="GV182" s="16"/>
      <c r="GW182" s="16"/>
      <c r="GX182" s="16"/>
      <c r="GY182" s="16"/>
      <c r="GZ182" s="16"/>
      <c r="HA182" s="16"/>
      <c r="HB182" s="16"/>
      <c r="HC182" s="16"/>
      <c r="HD182" s="16"/>
      <c r="HE182" s="16"/>
      <c r="HF182" s="16"/>
      <c r="HG182" s="16"/>
      <c r="HH182" s="16"/>
      <c r="HI182" s="16"/>
      <c r="HJ182" s="16"/>
      <c r="HK182" s="16"/>
      <c r="HL182" s="16"/>
      <c r="HM182" s="16"/>
      <c r="HN182" s="16"/>
      <c r="HO182" s="16"/>
      <c r="HP182" s="16"/>
      <c r="HQ182" s="16"/>
      <c r="HR182" s="16"/>
      <c r="HS182" s="16"/>
      <c r="HT182" s="16"/>
      <c r="HU182" s="16"/>
      <c r="HV182" s="16"/>
      <c r="HW182" s="16"/>
      <c r="HX182" s="16"/>
      <c r="HY182" s="16"/>
      <c r="HZ182" s="16"/>
      <c r="IA182" s="16"/>
      <c r="IB182" s="16"/>
      <c r="IC182" s="16"/>
      <c r="ID182" s="16"/>
      <c r="IE182" s="16"/>
      <c r="IF182" s="16"/>
      <c r="IG182" s="16"/>
      <c r="IH182" s="16"/>
      <c r="II182" s="16"/>
      <c r="IJ182" s="16"/>
      <c r="IK182" s="16"/>
      <c r="IL182" s="16"/>
      <c r="IM182" s="16"/>
      <c r="IN182" s="16"/>
      <c r="IO182" s="16"/>
      <c r="IP182" s="16"/>
      <c r="IQ182" s="16"/>
      <c r="IR182" s="16"/>
      <c r="IS182" s="16"/>
      <c r="IT182" s="16"/>
      <c r="IU182" s="16"/>
      <c r="IV182" s="16"/>
      <c r="IW182" s="16"/>
      <c r="IX182" s="16"/>
      <c r="IY182" s="16"/>
      <c r="IZ182" s="16"/>
    </row>
    <row r="183" spans="2:260" s="18" customFormat="1" x14ac:dyDescent="0.25">
      <c r="B183" s="16"/>
      <c r="C183" s="20"/>
      <c r="D183" s="21"/>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c r="EZ183" s="16"/>
      <c r="FA183" s="16"/>
      <c r="FB183" s="16"/>
      <c r="FC183" s="16"/>
      <c r="FD183" s="16"/>
      <c r="FE183" s="16"/>
      <c r="FF183" s="16"/>
      <c r="FG183" s="16"/>
      <c r="FH183" s="16"/>
      <c r="FI183" s="16"/>
      <c r="FJ183" s="16"/>
      <c r="FK183" s="16"/>
      <c r="FL183" s="16"/>
      <c r="FM183" s="16"/>
      <c r="FN183" s="16"/>
      <c r="FO183" s="16"/>
      <c r="FP183" s="16"/>
      <c r="FQ183" s="16"/>
      <c r="FR183" s="16"/>
      <c r="FS183" s="16"/>
      <c r="FT183" s="16"/>
      <c r="FU183" s="16"/>
      <c r="FV183" s="16"/>
      <c r="FW183" s="16"/>
      <c r="FX183" s="16"/>
      <c r="FY183" s="16"/>
      <c r="FZ183" s="16"/>
      <c r="GA183" s="16"/>
      <c r="GB183" s="16"/>
      <c r="GC183" s="16"/>
      <c r="GD183" s="16"/>
      <c r="GE183" s="16"/>
      <c r="GF183" s="16"/>
      <c r="GG183" s="16"/>
      <c r="GH183" s="16"/>
      <c r="GI183" s="16"/>
      <c r="GJ183" s="16"/>
      <c r="GK183" s="16"/>
      <c r="GL183" s="16"/>
      <c r="GM183" s="16"/>
      <c r="GN183" s="16"/>
      <c r="GO183" s="16"/>
      <c r="GP183" s="16"/>
      <c r="GQ183" s="16"/>
      <c r="GR183" s="16"/>
      <c r="GS183" s="16"/>
      <c r="GT183" s="16"/>
      <c r="GU183" s="16"/>
      <c r="GV183" s="16"/>
      <c r="GW183" s="16"/>
      <c r="GX183" s="16"/>
      <c r="GY183" s="16"/>
      <c r="GZ183" s="16"/>
      <c r="HA183" s="16"/>
      <c r="HB183" s="16"/>
      <c r="HC183" s="16"/>
      <c r="HD183" s="16"/>
      <c r="HE183" s="16"/>
      <c r="HF183" s="16"/>
      <c r="HG183" s="16"/>
      <c r="HH183" s="16"/>
      <c r="HI183" s="16"/>
      <c r="HJ183" s="16"/>
      <c r="HK183" s="16"/>
      <c r="HL183" s="16"/>
      <c r="HM183" s="16"/>
      <c r="HN183" s="16"/>
      <c r="HO183" s="16"/>
      <c r="HP183" s="16"/>
      <c r="HQ183" s="16"/>
      <c r="HR183" s="16"/>
      <c r="HS183" s="16"/>
      <c r="HT183" s="16"/>
      <c r="HU183" s="16"/>
      <c r="HV183" s="16"/>
      <c r="HW183" s="16"/>
      <c r="HX183" s="16"/>
      <c r="HY183" s="16"/>
      <c r="HZ183" s="16"/>
      <c r="IA183" s="16"/>
      <c r="IB183" s="16"/>
      <c r="IC183" s="16"/>
      <c r="ID183" s="16"/>
      <c r="IE183" s="16"/>
      <c r="IF183" s="16"/>
      <c r="IG183" s="16"/>
      <c r="IH183" s="16"/>
      <c r="II183" s="16"/>
      <c r="IJ183" s="16"/>
      <c r="IK183" s="16"/>
      <c r="IL183" s="16"/>
      <c r="IM183" s="16"/>
      <c r="IN183" s="16"/>
      <c r="IO183" s="16"/>
      <c r="IP183" s="16"/>
      <c r="IQ183" s="16"/>
      <c r="IR183" s="16"/>
      <c r="IS183" s="16"/>
      <c r="IT183" s="16"/>
      <c r="IU183" s="16"/>
      <c r="IV183" s="16"/>
      <c r="IW183" s="16"/>
      <c r="IX183" s="16"/>
      <c r="IY183" s="16"/>
      <c r="IZ183" s="16"/>
    </row>
    <row r="184" spans="2:260" s="18" customFormat="1" x14ac:dyDescent="0.25">
      <c r="B184" s="16"/>
      <c r="C184" s="20"/>
      <c r="D184" s="21"/>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c r="EK184" s="16"/>
      <c r="EL184" s="16"/>
      <c r="EM184" s="16"/>
      <c r="EN184" s="16"/>
      <c r="EO184" s="16"/>
      <c r="EP184" s="16"/>
      <c r="EQ184" s="16"/>
      <c r="ER184" s="16"/>
      <c r="ES184" s="16"/>
      <c r="ET184" s="16"/>
      <c r="EU184" s="16"/>
      <c r="EV184" s="16"/>
      <c r="EW184" s="16"/>
      <c r="EX184" s="16"/>
      <c r="EY184" s="16"/>
      <c r="EZ184" s="16"/>
      <c r="FA184" s="16"/>
      <c r="FB184" s="16"/>
      <c r="FC184" s="16"/>
      <c r="FD184" s="16"/>
      <c r="FE184" s="16"/>
      <c r="FF184" s="16"/>
      <c r="FG184" s="16"/>
      <c r="FH184" s="16"/>
      <c r="FI184" s="16"/>
      <c r="FJ184" s="16"/>
      <c r="FK184" s="16"/>
      <c r="FL184" s="16"/>
      <c r="FM184" s="16"/>
      <c r="FN184" s="16"/>
      <c r="FO184" s="16"/>
      <c r="FP184" s="16"/>
      <c r="FQ184" s="16"/>
      <c r="FR184" s="16"/>
      <c r="FS184" s="16"/>
      <c r="FT184" s="16"/>
      <c r="FU184" s="16"/>
      <c r="FV184" s="16"/>
      <c r="FW184" s="16"/>
      <c r="FX184" s="16"/>
      <c r="FY184" s="16"/>
      <c r="FZ184" s="16"/>
      <c r="GA184" s="16"/>
      <c r="GB184" s="16"/>
      <c r="GC184" s="16"/>
      <c r="GD184" s="16"/>
      <c r="GE184" s="16"/>
      <c r="GF184" s="16"/>
      <c r="GG184" s="16"/>
      <c r="GH184" s="16"/>
      <c r="GI184" s="16"/>
      <c r="GJ184" s="16"/>
      <c r="GK184" s="16"/>
      <c r="GL184" s="16"/>
      <c r="GM184" s="16"/>
      <c r="GN184" s="16"/>
      <c r="GO184" s="16"/>
      <c r="GP184" s="16"/>
      <c r="GQ184" s="16"/>
      <c r="GR184" s="16"/>
      <c r="GS184" s="16"/>
      <c r="GT184" s="16"/>
      <c r="GU184" s="16"/>
      <c r="GV184" s="16"/>
      <c r="GW184" s="16"/>
      <c r="GX184" s="16"/>
      <c r="GY184" s="16"/>
      <c r="GZ184" s="16"/>
      <c r="HA184" s="16"/>
      <c r="HB184" s="16"/>
      <c r="HC184" s="16"/>
      <c r="HD184" s="16"/>
      <c r="HE184" s="16"/>
      <c r="HF184" s="16"/>
      <c r="HG184" s="16"/>
      <c r="HH184" s="16"/>
      <c r="HI184" s="16"/>
      <c r="HJ184" s="16"/>
      <c r="HK184" s="16"/>
      <c r="HL184" s="16"/>
      <c r="HM184" s="16"/>
      <c r="HN184" s="16"/>
      <c r="HO184" s="16"/>
      <c r="HP184" s="16"/>
      <c r="HQ184" s="16"/>
      <c r="HR184" s="16"/>
      <c r="HS184" s="16"/>
      <c r="HT184" s="16"/>
      <c r="HU184" s="16"/>
      <c r="HV184" s="16"/>
      <c r="HW184" s="16"/>
      <c r="HX184" s="16"/>
      <c r="HY184" s="16"/>
      <c r="HZ184" s="16"/>
      <c r="IA184" s="16"/>
      <c r="IB184" s="16"/>
      <c r="IC184" s="16"/>
      <c r="ID184" s="16"/>
      <c r="IE184" s="16"/>
      <c r="IF184" s="16"/>
      <c r="IG184" s="16"/>
      <c r="IH184" s="16"/>
      <c r="II184" s="16"/>
      <c r="IJ184" s="16"/>
      <c r="IK184" s="16"/>
      <c r="IL184" s="16"/>
      <c r="IM184" s="16"/>
      <c r="IN184" s="16"/>
      <c r="IO184" s="16"/>
      <c r="IP184" s="16"/>
      <c r="IQ184" s="16"/>
      <c r="IR184" s="16"/>
      <c r="IS184" s="16"/>
      <c r="IT184" s="16"/>
      <c r="IU184" s="16"/>
      <c r="IV184" s="16"/>
      <c r="IW184" s="16"/>
      <c r="IX184" s="16"/>
      <c r="IY184" s="16"/>
      <c r="IZ184" s="16"/>
    </row>
    <row r="185" spans="2:260" s="18" customFormat="1" x14ac:dyDescent="0.25">
      <c r="B185" s="16"/>
      <c r="C185" s="20"/>
      <c r="D185" s="21"/>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c r="EK185" s="16"/>
      <c r="EL185" s="16"/>
      <c r="EM185" s="16"/>
      <c r="EN185" s="16"/>
      <c r="EO185" s="16"/>
      <c r="EP185" s="16"/>
      <c r="EQ185" s="16"/>
      <c r="ER185" s="16"/>
      <c r="ES185" s="16"/>
      <c r="ET185" s="16"/>
      <c r="EU185" s="16"/>
      <c r="EV185" s="16"/>
      <c r="EW185" s="16"/>
      <c r="EX185" s="16"/>
      <c r="EY185" s="16"/>
      <c r="EZ185" s="16"/>
      <c r="FA185" s="16"/>
      <c r="FB185" s="16"/>
      <c r="FC185" s="16"/>
      <c r="FD185" s="16"/>
      <c r="FE185" s="16"/>
      <c r="FF185" s="16"/>
      <c r="FG185" s="16"/>
      <c r="FH185" s="16"/>
      <c r="FI185" s="16"/>
      <c r="FJ185" s="16"/>
      <c r="FK185" s="16"/>
      <c r="FL185" s="16"/>
      <c r="FM185" s="16"/>
      <c r="FN185" s="16"/>
      <c r="FO185" s="16"/>
      <c r="FP185" s="16"/>
      <c r="FQ185" s="16"/>
      <c r="FR185" s="16"/>
      <c r="FS185" s="16"/>
      <c r="FT185" s="16"/>
      <c r="FU185" s="16"/>
      <c r="FV185" s="16"/>
      <c r="FW185" s="16"/>
      <c r="FX185" s="16"/>
      <c r="FY185" s="16"/>
      <c r="FZ185" s="16"/>
      <c r="GA185" s="16"/>
      <c r="GB185" s="16"/>
      <c r="GC185" s="16"/>
      <c r="GD185" s="16"/>
      <c r="GE185" s="16"/>
      <c r="GF185" s="16"/>
      <c r="GG185" s="16"/>
      <c r="GH185" s="16"/>
      <c r="GI185" s="16"/>
      <c r="GJ185" s="16"/>
      <c r="GK185" s="16"/>
      <c r="GL185" s="16"/>
      <c r="GM185" s="16"/>
      <c r="GN185" s="16"/>
      <c r="GO185" s="16"/>
      <c r="GP185" s="16"/>
      <c r="GQ185" s="16"/>
      <c r="GR185" s="16"/>
      <c r="GS185" s="16"/>
      <c r="GT185" s="16"/>
      <c r="GU185" s="16"/>
      <c r="GV185" s="16"/>
      <c r="GW185" s="16"/>
      <c r="GX185" s="16"/>
      <c r="GY185" s="16"/>
      <c r="GZ185" s="16"/>
      <c r="HA185" s="16"/>
      <c r="HB185" s="16"/>
      <c r="HC185" s="16"/>
      <c r="HD185" s="16"/>
      <c r="HE185" s="16"/>
      <c r="HF185" s="16"/>
      <c r="HG185" s="16"/>
      <c r="HH185" s="16"/>
      <c r="HI185" s="16"/>
      <c r="HJ185" s="16"/>
      <c r="HK185" s="16"/>
      <c r="HL185" s="16"/>
      <c r="HM185" s="16"/>
      <c r="HN185" s="16"/>
      <c r="HO185" s="16"/>
      <c r="HP185" s="16"/>
      <c r="HQ185" s="16"/>
      <c r="HR185" s="16"/>
      <c r="HS185" s="16"/>
      <c r="HT185" s="16"/>
      <c r="HU185" s="16"/>
      <c r="HV185" s="16"/>
      <c r="HW185" s="16"/>
      <c r="HX185" s="16"/>
      <c r="HY185" s="16"/>
      <c r="HZ185" s="16"/>
      <c r="IA185" s="16"/>
      <c r="IB185" s="16"/>
      <c r="IC185" s="16"/>
      <c r="ID185" s="16"/>
      <c r="IE185" s="16"/>
      <c r="IF185" s="16"/>
      <c r="IG185" s="16"/>
      <c r="IH185" s="16"/>
      <c r="II185" s="16"/>
      <c r="IJ185" s="16"/>
      <c r="IK185" s="16"/>
      <c r="IL185" s="16"/>
      <c r="IM185" s="16"/>
      <c r="IN185" s="16"/>
      <c r="IO185" s="16"/>
      <c r="IP185" s="16"/>
      <c r="IQ185" s="16"/>
      <c r="IR185" s="16"/>
      <c r="IS185" s="16"/>
      <c r="IT185" s="16"/>
      <c r="IU185" s="16"/>
      <c r="IV185" s="16"/>
      <c r="IW185" s="16"/>
      <c r="IX185" s="16"/>
      <c r="IY185" s="16"/>
      <c r="IZ185" s="16"/>
    </row>
    <row r="186" spans="2:260" s="18" customFormat="1" x14ac:dyDescent="0.25">
      <c r="B186" s="16"/>
      <c r="C186" s="20"/>
      <c r="D186" s="21"/>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6"/>
      <c r="EV186" s="16"/>
      <c r="EW186" s="16"/>
      <c r="EX186" s="16"/>
      <c r="EY186" s="16"/>
      <c r="EZ186" s="16"/>
      <c r="FA186" s="16"/>
      <c r="FB186" s="16"/>
      <c r="FC186" s="16"/>
      <c r="FD186" s="16"/>
      <c r="FE186" s="16"/>
      <c r="FF186" s="16"/>
      <c r="FG186" s="16"/>
      <c r="FH186" s="16"/>
      <c r="FI186" s="16"/>
      <c r="FJ186" s="16"/>
      <c r="FK186" s="16"/>
      <c r="FL186" s="16"/>
      <c r="FM186" s="16"/>
      <c r="FN186" s="16"/>
      <c r="FO186" s="16"/>
      <c r="FP186" s="16"/>
      <c r="FQ186" s="16"/>
      <c r="FR186" s="16"/>
      <c r="FS186" s="16"/>
      <c r="FT186" s="16"/>
      <c r="FU186" s="16"/>
      <c r="FV186" s="16"/>
      <c r="FW186" s="16"/>
      <c r="FX186" s="16"/>
      <c r="FY186" s="16"/>
      <c r="FZ186" s="16"/>
      <c r="GA186" s="16"/>
      <c r="GB186" s="16"/>
      <c r="GC186" s="16"/>
      <c r="GD186" s="16"/>
      <c r="GE186" s="16"/>
      <c r="GF186" s="16"/>
      <c r="GG186" s="16"/>
      <c r="GH186" s="16"/>
      <c r="GI186" s="16"/>
      <c r="GJ186" s="16"/>
      <c r="GK186" s="16"/>
      <c r="GL186" s="16"/>
      <c r="GM186" s="16"/>
      <c r="GN186" s="16"/>
      <c r="GO186" s="16"/>
      <c r="GP186" s="16"/>
      <c r="GQ186" s="16"/>
      <c r="GR186" s="16"/>
      <c r="GS186" s="16"/>
      <c r="GT186" s="16"/>
      <c r="GU186" s="16"/>
      <c r="GV186" s="16"/>
      <c r="GW186" s="16"/>
      <c r="GX186" s="16"/>
      <c r="GY186" s="16"/>
      <c r="GZ186" s="16"/>
      <c r="HA186" s="16"/>
      <c r="HB186" s="16"/>
      <c r="HC186" s="16"/>
      <c r="HD186" s="16"/>
      <c r="HE186" s="16"/>
      <c r="HF186" s="16"/>
      <c r="HG186" s="16"/>
      <c r="HH186" s="16"/>
      <c r="HI186" s="16"/>
      <c r="HJ186" s="16"/>
      <c r="HK186" s="16"/>
      <c r="HL186" s="16"/>
      <c r="HM186" s="16"/>
      <c r="HN186" s="16"/>
      <c r="HO186" s="16"/>
      <c r="HP186" s="16"/>
      <c r="HQ186" s="16"/>
      <c r="HR186" s="16"/>
      <c r="HS186" s="16"/>
      <c r="HT186" s="16"/>
      <c r="HU186" s="16"/>
      <c r="HV186" s="16"/>
      <c r="HW186" s="16"/>
      <c r="HX186" s="16"/>
      <c r="HY186" s="16"/>
      <c r="HZ186" s="16"/>
      <c r="IA186" s="16"/>
      <c r="IB186" s="16"/>
      <c r="IC186" s="16"/>
      <c r="ID186" s="16"/>
      <c r="IE186" s="16"/>
      <c r="IF186" s="16"/>
      <c r="IG186" s="16"/>
      <c r="IH186" s="16"/>
      <c r="II186" s="16"/>
      <c r="IJ186" s="16"/>
      <c r="IK186" s="16"/>
      <c r="IL186" s="16"/>
      <c r="IM186" s="16"/>
      <c r="IN186" s="16"/>
      <c r="IO186" s="16"/>
      <c r="IP186" s="16"/>
      <c r="IQ186" s="16"/>
      <c r="IR186" s="16"/>
      <c r="IS186" s="16"/>
      <c r="IT186" s="16"/>
      <c r="IU186" s="16"/>
      <c r="IV186" s="16"/>
      <c r="IW186" s="16"/>
      <c r="IX186" s="16"/>
      <c r="IY186" s="16"/>
      <c r="IZ186" s="16"/>
    </row>
    <row r="187" spans="2:260" s="18" customFormat="1" x14ac:dyDescent="0.25">
      <c r="B187" s="16"/>
      <c r="C187" s="20"/>
      <c r="D187" s="21"/>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c r="EZ187" s="16"/>
      <c r="FA187" s="16"/>
      <c r="FB187" s="16"/>
      <c r="FC187" s="16"/>
      <c r="FD187" s="16"/>
      <c r="FE187" s="16"/>
      <c r="FF187" s="16"/>
      <c r="FG187" s="16"/>
      <c r="FH187" s="16"/>
      <c r="FI187" s="16"/>
      <c r="FJ187" s="16"/>
      <c r="FK187" s="16"/>
      <c r="FL187" s="16"/>
      <c r="FM187" s="16"/>
      <c r="FN187" s="16"/>
      <c r="FO187" s="16"/>
      <c r="FP187" s="16"/>
      <c r="FQ187" s="16"/>
      <c r="FR187" s="16"/>
      <c r="FS187" s="16"/>
      <c r="FT187" s="16"/>
      <c r="FU187" s="16"/>
      <c r="FV187" s="16"/>
      <c r="FW187" s="16"/>
      <c r="FX187" s="16"/>
      <c r="FY187" s="16"/>
      <c r="FZ187" s="16"/>
      <c r="GA187" s="16"/>
      <c r="GB187" s="16"/>
      <c r="GC187" s="16"/>
      <c r="GD187" s="16"/>
      <c r="GE187" s="16"/>
      <c r="GF187" s="16"/>
      <c r="GG187" s="16"/>
      <c r="GH187" s="16"/>
      <c r="GI187" s="16"/>
      <c r="GJ187" s="16"/>
      <c r="GK187" s="16"/>
      <c r="GL187" s="16"/>
      <c r="GM187" s="16"/>
      <c r="GN187" s="16"/>
      <c r="GO187" s="16"/>
      <c r="GP187" s="16"/>
      <c r="GQ187" s="16"/>
      <c r="GR187" s="16"/>
      <c r="GS187" s="16"/>
      <c r="GT187" s="16"/>
      <c r="GU187" s="16"/>
      <c r="GV187" s="16"/>
      <c r="GW187" s="16"/>
      <c r="GX187" s="16"/>
      <c r="GY187" s="16"/>
      <c r="GZ187" s="16"/>
      <c r="HA187" s="16"/>
      <c r="HB187" s="16"/>
      <c r="HC187" s="16"/>
      <c r="HD187" s="16"/>
      <c r="HE187" s="16"/>
      <c r="HF187" s="16"/>
      <c r="HG187" s="16"/>
      <c r="HH187" s="16"/>
      <c r="HI187" s="16"/>
      <c r="HJ187" s="16"/>
      <c r="HK187" s="16"/>
      <c r="HL187" s="16"/>
      <c r="HM187" s="16"/>
      <c r="HN187" s="16"/>
      <c r="HO187" s="16"/>
      <c r="HP187" s="16"/>
      <c r="HQ187" s="16"/>
      <c r="HR187" s="16"/>
      <c r="HS187" s="16"/>
      <c r="HT187" s="16"/>
      <c r="HU187" s="16"/>
      <c r="HV187" s="16"/>
      <c r="HW187" s="16"/>
      <c r="HX187" s="16"/>
      <c r="HY187" s="16"/>
      <c r="HZ187" s="16"/>
      <c r="IA187" s="16"/>
      <c r="IB187" s="16"/>
      <c r="IC187" s="16"/>
      <c r="ID187" s="16"/>
      <c r="IE187" s="16"/>
      <c r="IF187" s="16"/>
      <c r="IG187" s="16"/>
      <c r="IH187" s="16"/>
      <c r="II187" s="16"/>
      <c r="IJ187" s="16"/>
      <c r="IK187" s="16"/>
      <c r="IL187" s="16"/>
      <c r="IM187" s="16"/>
      <c r="IN187" s="16"/>
      <c r="IO187" s="16"/>
      <c r="IP187" s="16"/>
      <c r="IQ187" s="16"/>
      <c r="IR187" s="16"/>
      <c r="IS187" s="16"/>
      <c r="IT187" s="16"/>
      <c r="IU187" s="16"/>
      <c r="IV187" s="16"/>
      <c r="IW187" s="16"/>
      <c r="IX187" s="16"/>
      <c r="IY187" s="16"/>
      <c r="IZ187" s="16"/>
    </row>
    <row r="188" spans="2:260" s="18" customFormat="1" x14ac:dyDescent="0.25">
      <c r="B188" s="16"/>
      <c r="C188" s="20"/>
      <c r="D188" s="21"/>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DQ188" s="16"/>
      <c r="DR188" s="16"/>
      <c r="DS188" s="16"/>
      <c r="DT188" s="16"/>
      <c r="DU188" s="16"/>
      <c r="DV188" s="16"/>
      <c r="DW188" s="16"/>
      <c r="DX188" s="16"/>
      <c r="DY188" s="16"/>
      <c r="DZ188" s="16"/>
      <c r="EA188" s="16"/>
      <c r="EB188" s="16"/>
      <c r="EC188" s="16"/>
      <c r="ED188" s="16"/>
      <c r="EE188" s="16"/>
      <c r="EF188" s="16"/>
      <c r="EG188" s="16"/>
      <c r="EH188" s="16"/>
      <c r="EI188" s="16"/>
      <c r="EJ188" s="16"/>
      <c r="EK188" s="16"/>
      <c r="EL188" s="16"/>
      <c r="EM188" s="16"/>
      <c r="EN188" s="16"/>
      <c r="EO188" s="16"/>
      <c r="EP188" s="16"/>
      <c r="EQ188" s="16"/>
      <c r="ER188" s="16"/>
      <c r="ES188" s="16"/>
      <c r="ET188" s="16"/>
      <c r="EU188" s="16"/>
      <c r="EV188" s="16"/>
      <c r="EW188" s="16"/>
      <c r="EX188" s="16"/>
      <c r="EY188" s="16"/>
      <c r="EZ188" s="16"/>
      <c r="FA188" s="16"/>
      <c r="FB188" s="16"/>
      <c r="FC188" s="16"/>
      <c r="FD188" s="16"/>
      <c r="FE188" s="16"/>
      <c r="FF188" s="16"/>
      <c r="FG188" s="16"/>
      <c r="FH188" s="16"/>
      <c r="FI188" s="16"/>
      <c r="FJ188" s="16"/>
      <c r="FK188" s="16"/>
      <c r="FL188" s="16"/>
      <c r="FM188" s="16"/>
      <c r="FN188" s="16"/>
      <c r="FO188" s="16"/>
      <c r="FP188" s="16"/>
      <c r="FQ188" s="16"/>
      <c r="FR188" s="16"/>
      <c r="FS188" s="16"/>
      <c r="FT188" s="16"/>
      <c r="FU188" s="16"/>
      <c r="FV188" s="16"/>
      <c r="FW188" s="16"/>
      <c r="FX188" s="16"/>
      <c r="FY188" s="16"/>
      <c r="FZ188" s="16"/>
      <c r="GA188" s="16"/>
      <c r="GB188" s="16"/>
      <c r="GC188" s="16"/>
      <c r="GD188" s="16"/>
      <c r="GE188" s="16"/>
      <c r="GF188" s="16"/>
      <c r="GG188" s="16"/>
      <c r="GH188" s="16"/>
      <c r="GI188" s="16"/>
      <c r="GJ188" s="16"/>
      <c r="GK188" s="16"/>
      <c r="GL188" s="16"/>
      <c r="GM188" s="16"/>
      <c r="GN188" s="16"/>
      <c r="GO188" s="16"/>
      <c r="GP188" s="16"/>
      <c r="GQ188" s="16"/>
      <c r="GR188" s="16"/>
      <c r="GS188" s="16"/>
      <c r="GT188" s="16"/>
      <c r="GU188" s="16"/>
      <c r="GV188" s="16"/>
      <c r="GW188" s="16"/>
      <c r="GX188" s="16"/>
      <c r="GY188" s="16"/>
      <c r="GZ188" s="16"/>
      <c r="HA188" s="16"/>
      <c r="HB188" s="16"/>
      <c r="HC188" s="16"/>
      <c r="HD188" s="16"/>
      <c r="HE188" s="16"/>
      <c r="HF188" s="16"/>
      <c r="HG188" s="16"/>
      <c r="HH188" s="16"/>
      <c r="HI188" s="16"/>
      <c r="HJ188" s="16"/>
      <c r="HK188" s="16"/>
      <c r="HL188" s="16"/>
      <c r="HM188" s="16"/>
      <c r="HN188" s="16"/>
      <c r="HO188" s="16"/>
      <c r="HP188" s="16"/>
      <c r="HQ188" s="16"/>
      <c r="HR188" s="16"/>
      <c r="HS188" s="16"/>
      <c r="HT188" s="16"/>
      <c r="HU188" s="16"/>
      <c r="HV188" s="16"/>
      <c r="HW188" s="16"/>
      <c r="HX188" s="16"/>
      <c r="HY188" s="16"/>
      <c r="HZ188" s="16"/>
      <c r="IA188" s="16"/>
      <c r="IB188" s="16"/>
      <c r="IC188" s="16"/>
      <c r="ID188" s="16"/>
      <c r="IE188" s="16"/>
      <c r="IF188" s="16"/>
      <c r="IG188" s="16"/>
      <c r="IH188" s="16"/>
      <c r="II188" s="16"/>
      <c r="IJ188" s="16"/>
      <c r="IK188" s="16"/>
      <c r="IL188" s="16"/>
      <c r="IM188" s="16"/>
      <c r="IN188" s="16"/>
      <c r="IO188" s="16"/>
      <c r="IP188" s="16"/>
      <c r="IQ188" s="16"/>
      <c r="IR188" s="16"/>
      <c r="IS188" s="16"/>
      <c r="IT188" s="16"/>
      <c r="IU188" s="16"/>
      <c r="IV188" s="16"/>
      <c r="IW188" s="16"/>
      <c r="IX188" s="16"/>
      <c r="IY188" s="16"/>
      <c r="IZ188" s="16"/>
    </row>
    <row r="189" spans="2:260" s="18" customFormat="1" x14ac:dyDescent="0.25">
      <c r="B189" s="16"/>
      <c r="C189" s="20"/>
      <c r="D189" s="21"/>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16"/>
      <c r="ED189" s="16"/>
      <c r="EE189" s="16"/>
      <c r="EF189" s="16"/>
      <c r="EG189" s="16"/>
      <c r="EH189" s="16"/>
      <c r="EI189" s="16"/>
      <c r="EJ189" s="16"/>
      <c r="EK189" s="16"/>
      <c r="EL189" s="16"/>
      <c r="EM189" s="16"/>
      <c r="EN189" s="16"/>
      <c r="EO189" s="16"/>
      <c r="EP189" s="16"/>
      <c r="EQ189" s="16"/>
      <c r="ER189" s="16"/>
      <c r="ES189" s="16"/>
      <c r="ET189" s="16"/>
      <c r="EU189" s="16"/>
      <c r="EV189" s="16"/>
      <c r="EW189" s="16"/>
      <c r="EX189" s="16"/>
      <c r="EY189" s="16"/>
      <c r="EZ189" s="16"/>
      <c r="FA189" s="16"/>
      <c r="FB189" s="16"/>
      <c r="FC189" s="16"/>
      <c r="FD189" s="16"/>
      <c r="FE189" s="16"/>
      <c r="FF189" s="16"/>
      <c r="FG189" s="16"/>
      <c r="FH189" s="16"/>
      <c r="FI189" s="16"/>
      <c r="FJ189" s="16"/>
      <c r="FK189" s="16"/>
      <c r="FL189" s="16"/>
      <c r="FM189" s="16"/>
      <c r="FN189" s="16"/>
      <c r="FO189" s="16"/>
      <c r="FP189" s="16"/>
      <c r="FQ189" s="16"/>
      <c r="FR189" s="16"/>
      <c r="FS189" s="16"/>
      <c r="FT189" s="16"/>
      <c r="FU189" s="16"/>
      <c r="FV189" s="16"/>
      <c r="FW189" s="16"/>
      <c r="FX189" s="16"/>
      <c r="FY189" s="16"/>
      <c r="FZ189" s="16"/>
      <c r="GA189" s="16"/>
      <c r="GB189" s="16"/>
      <c r="GC189" s="16"/>
      <c r="GD189" s="16"/>
      <c r="GE189" s="16"/>
      <c r="GF189" s="16"/>
      <c r="GG189" s="16"/>
      <c r="GH189" s="16"/>
      <c r="GI189" s="16"/>
      <c r="GJ189" s="16"/>
      <c r="GK189" s="16"/>
      <c r="GL189" s="16"/>
      <c r="GM189" s="16"/>
      <c r="GN189" s="16"/>
      <c r="GO189" s="16"/>
      <c r="GP189" s="16"/>
      <c r="GQ189" s="16"/>
      <c r="GR189" s="16"/>
      <c r="GS189" s="16"/>
      <c r="GT189" s="16"/>
      <c r="GU189" s="16"/>
      <c r="GV189" s="16"/>
      <c r="GW189" s="16"/>
      <c r="GX189" s="16"/>
      <c r="GY189" s="16"/>
      <c r="GZ189" s="16"/>
      <c r="HA189" s="16"/>
      <c r="HB189" s="16"/>
      <c r="HC189" s="16"/>
      <c r="HD189" s="16"/>
      <c r="HE189" s="16"/>
      <c r="HF189" s="16"/>
      <c r="HG189" s="16"/>
      <c r="HH189" s="16"/>
      <c r="HI189" s="16"/>
      <c r="HJ189" s="16"/>
      <c r="HK189" s="16"/>
      <c r="HL189" s="16"/>
      <c r="HM189" s="16"/>
      <c r="HN189" s="16"/>
      <c r="HO189" s="16"/>
      <c r="HP189" s="16"/>
      <c r="HQ189" s="16"/>
      <c r="HR189" s="16"/>
      <c r="HS189" s="16"/>
      <c r="HT189" s="16"/>
      <c r="HU189" s="16"/>
      <c r="HV189" s="16"/>
      <c r="HW189" s="16"/>
      <c r="HX189" s="16"/>
      <c r="HY189" s="16"/>
      <c r="HZ189" s="16"/>
      <c r="IA189" s="16"/>
      <c r="IB189" s="16"/>
      <c r="IC189" s="16"/>
      <c r="ID189" s="16"/>
      <c r="IE189" s="16"/>
      <c r="IF189" s="16"/>
      <c r="IG189" s="16"/>
      <c r="IH189" s="16"/>
      <c r="II189" s="16"/>
      <c r="IJ189" s="16"/>
      <c r="IK189" s="16"/>
      <c r="IL189" s="16"/>
      <c r="IM189" s="16"/>
      <c r="IN189" s="16"/>
      <c r="IO189" s="16"/>
      <c r="IP189" s="16"/>
      <c r="IQ189" s="16"/>
      <c r="IR189" s="16"/>
      <c r="IS189" s="16"/>
      <c r="IT189" s="16"/>
      <c r="IU189" s="16"/>
      <c r="IV189" s="16"/>
      <c r="IW189" s="16"/>
      <c r="IX189" s="16"/>
      <c r="IY189" s="16"/>
      <c r="IZ189" s="16"/>
    </row>
    <row r="190" spans="2:260" s="18" customFormat="1" x14ac:dyDescent="0.25">
      <c r="B190" s="16"/>
      <c r="C190" s="20"/>
      <c r="D190" s="21"/>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c r="EK190" s="16"/>
      <c r="EL190" s="16"/>
      <c r="EM190" s="16"/>
      <c r="EN190" s="16"/>
      <c r="EO190" s="16"/>
      <c r="EP190" s="16"/>
      <c r="EQ190" s="16"/>
      <c r="ER190" s="16"/>
      <c r="ES190" s="16"/>
      <c r="ET190" s="16"/>
      <c r="EU190" s="16"/>
      <c r="EV190" s="16"/>
      <c r="EW190" s="16"/>
      <c r="EX190" s="16"/>
      <c r="EY190" s="16"/>
      <c r="EZ190" s="16"/>
      <c r="FA190" s="16"/>
      <c r="FB190" s="16"/>
      <c r="FC190" s="16"/>
      <c r="FD190" s="16"/>
      <c r="FE190" s="16"/>
      <c r="FF190" s="16"/>
      <c r="FG190" s="16"/>
      <c r="FH190" s="16"/>
      <c r="FI190" s="16"/>
      <c r="FJ190" s="16"/>
      <c r="FK190" s="16"/>
      <c r="FL190" s="16"/>
      <c r="FM190" s="16"/>
      <c r="FN190" s="16"/>
      <c r="FO190" s="16"/>
      <c r="FP190" s="16"/>
      <c r="FQ190" s="16"/>
      <c r="FR190" s="16"/>
      <c r="FS190" s="16"/>
      <c r="FT190" s="16"/>
      <c r="FU190" s="16"/>
      <c r="FV190" s="16"/>
      <c r="FW190" s="16"/>
      <c r="FX190" s="16"/>
      <c r="FY190" s="16"/>
      <c r="FZ190" s="16"/>
      <c r="GA190" s="16"/>
      <c r="GB190" s="16"/>
      <c r="GC190" s="16"/>
      <c r="GD190" s="16"/>
      <c r="GE190" s="16"/>
      <c r="GF190" s="16"/>
      <c r="GG190" s="16"/>
      <c r="GH190" s="16"/>
      <c r="GI190" s="16"/>
      <c r="GJ190" s="16"/>
      <c r="GK190" s="16"/>
      <c r="GL190" s="16"/>
      <c r="GM190" s="16"/>
      <c r="GN190" s="16"/>
      <c r="GO190" s="16"/>
      <c r="GP190" s="16"/>
      <c r="GQ190" s="16"/>
      <c r="GR190" s="16"/>
      <c r="GS190" s="16"/>
      <c r="GT190" s="16"/>
      <c r="GU190" s="16"/>
      <c r="GV190" s="16"/>
      <c r="GW190" s="16"/>
      <c r="GX190" s="16"/>
      <c r="GY190" s="16"/>
      <c r="GZ190" s="16"/>
      <c r="HA190" s="16"/>
      <c r="HB190" s="16"/>
      <c r="HC190" s="16"/>
      <c r="HD190" s="16"/>
      <c r="HE190" s="16"/>
      <c r="HF190" s="16"/>
      <c r="HG190" s="16"/>
      <c r="HH190" s="16"/>
      <c r="HI190" s="16"/>
      <c r="HJ190" s="16"/>
      <c r="HK190" s="16"/>
      <c r="HL190" s="16"/>
      <c r="HM190" s="16"/>
      <c r="HN190" s="16"/>
      <c r="HO190" s="16"/>
      <c r="HP190" s="16"/>
      <c r="HQ190" s="16"/>
      <c r="HR190" s="16"/>
      <c r="HS190" s="16"/>
      <c r="HT190" s="16"/>
      <c r="HU190" s="16"/>
      <c r="HV190" s="16"/>
      <c r="HW190" s="16"/>
      <c r="HX190" s="16"/>
      <c r="HY190" s="16"/>
      <c r="HZ190" s="16"/>
      <c r="IA190" s="16"/>
      <c r="IB190" s="16"/>
      <c r="IC190" s="16"/>
      <c r="ID190" s="16"/>
      <c r="IE190" s="16"/>
      <c r="IF190" s="16"/>
      <c r="IG190" s="16"/>
      <c r="IH190" s="16"/>
      <c r="II190" s="16"/>
      <c r="IJ190" s="16"/>
      <c r="IK190" s="16"/>
      <c r="IL190" s="16"/>
      <c r="IM190" s="16"/>
      <c r="IN190" s="16"/>
      <c r="IO190" s="16"/>
      <c r="IP190" s="16"/>
      <c r="IQ190" s="16"/>
      <c r="IR190" s="16"/>
      <c r="IS190" s="16"/>
      <c r="IT190" s="16"/>
      <c r="IU190" s="16"/>
      <c r="IV190" s="16"/>
      <c r="IW190" s="16"/>
      <c r="IX190" s="16"/>
      <c r="IY190" s="16"/>
      <c r="IZ190" s="16"/>
    </row>
    <row r="191" spans="2:260" s="18" customFormat="1" x14ac:dyDescent="0.25">
      <c r="B191" s="16"/>
      <c r="C191" s="20"/>
      <c r="D191" s="21"/>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c r="EK191" s="16"/>
      <c r="EL191" s="16"/>
      <c r="EM191" s="16"/>
      <c r="EN191" s="16"/>
      <c r="EO191" s="16"/>
      <c r="EP191" s="16"/>
      <c r="EQ191" s="16"/>
      <c r="ER191" s="16"/>
      <c r="ES191" s="16"/>
      <c r="ET191" s="16"/>
      <c r="EU191" s="16"/>
      <c r="EV191" s="16"/>
      <c r="EW191" s="16"/>
      <c r="EX191" s="16"/>
      <c r="EY191" s="16"/>
      <c r="EZ191" s="16"/>
      <c r="FA191" s="16"/>
      <c r="FB191" s="16"/>
      <c r="FC191" s="16"/>
      <c r="FD191" s="16"/>
      <c r="FE191" s="16"/>
      <c r="FF191" s="16"/>
      <c r="FG191" s="16"/>
      <c r="FH191" s="16"/>
      <c r="FI191" s="16"/>
      <c r="FJ191" s="16"/>
      <c r="FK191" s="16"/>
      <c r="FL191" s="16"/>
      <c r="FM191" s="16"/>
      <c r="FN191" s="16"/>
      <c r="FO191" s="16"/>
      <c r="FP191" s="16"/>
      <c r="FQ191" s="16"/>
      <c r="FR191" s="16"/>
      <c r="FS191" s="16"/>
      <c r="FT191" s="16"/>
      <c r="FU191" s="16"/>
      <c r="FV191" s="16"/>
      <c r="FW191" s="16"/>
      <c r="FX191" s="16"/>
      <c r="FY191" s="16"/>
      <c r="FZ191" s="16"/>
      <c r="GA191" s="16"/>
      <c r="GB191" s="16"/>
      <c r="GC191" s="16"/>
      <c r="GD191" s="16"/>
      <c r="GE191" s="16"/>
      <c r="GF191" s="16"/>
      <c r="GG191" s="16"/>
      <c r="GH191" s="16"/>
      <c r="GI191" s="16"/>
      <c r="GJ191" s="16"/>
      <c r="GK191" s="16"/>
      <c r="GL191" s="16"/>
      <c r="GM191" s="16"/>
      <c r="GN191" s="16"/>
      <c r="GO191" s="16"/>
      <c r="GP191" s="16"/>
      <c r="GQ191" s="16"/>
      <c r="GR191" s="16"/>
      <c r="GS191" s="16"/>
      <c r="GT191" s="16"/>
      <c r="GU191" s="16"/>
      <c r="GV191" s="16"/>
      <c r="GW191" s="16"/>
      <c r="GX191" s="16"/>
      <c r="GY191" s="16"/>
      <c r="GZ191" s="16"/>
      <c r="HA191" s="16"/>
      <c r="HB191" s="16"/>
      <c r="HC191" s="16"/>
      <c r="HD191" s="16"/>
      <c r="HE191" s="16"/>
      <c r="HF191" s="16"/>
      <c r="HG191" s="16"/>
      <c r="HH191" s="16"/>
      <c r="HI191" s="16"/>
      <c r="HJ191" s="16"/>
      <c r="HK191" s="16"/>
      <c r="HL191" s="16"/>
      <c r="HM191" s="16"/>
      <c r="HN191" s="16"/>
      <c r="HO191" s="16"/>
      <c r="HP191" s="16"/>
      <c r="HQ191" s="16"/>
      <c r="HR191" s="16"/>
      <c r="HS191" s="16"/>
      <c r="HT191" s="16"/>
      <c r="HU191" s="16"/>
      <c r="HV191" s="16"/>
      <c r="HW191" s="16"/>
      <c r="HX191" s="16"/>
      <c r="HY191" s="16"/>
      <c r="HZ191" s="16"/>
      <c r="IA191" s="16"/>
      <c r="IB191" s="16"/>
      <c r="IC191" s="16"/>
      <c r="ID191" s="16"/>
      <c r="IE191" s="16"/>
      <c r="IF191" s="16"/>
      <c r="IG191" s="16"/>
      <c r="IH191" s="16"/>
      <c r="II191" s="16"/>
      <c r="IJ191" s="16"/>
      <c r="IK191" s="16"/>
      <c r="IL191" s="16"/>
      <c r="IM191" s="16"/>
      <c r="IN191" s="16"/>
      <c r="IO191" s="16"/>
      <c r="IP191" s="16"/>
      <c r="IQ191" s="16"/>
      <c r="IR191" s="16"/>
      <c r="IS191" s="16"/>
      <c r="IT191" s="16"/>
      <c r="IU191" s="16"/>
      <c r="IV191" s="16"/>
      <c r="IW191" s="16"/>
      <c r="IX191" s="16"/>
      <c r="IY191" s="16"/>
      <c r="IZ191" s="16"/>
    </row>
    <row r="192" spans="2:260" s="18" customFormat="1" x14ac:dyDescent="0.25">
      <c r="B192" s="16"/>
      <c r="C192" s="20"/>
      <c r="D192" s="21"/>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16"/>
      <c r="DE192" s="16"/>
      <c r="DF192" s="16"/>
      <c r="DG192" s="16"/>
      <c r="DH192" s="16"/>
      <c r="DI192" s="16"/>
      <c r="DJ192" s="16"/>
      <c r="DK192" s="16"/>
      <c r="DL192" s="16"/>
      <c r="DM192" s="16"/>
      <c r="DN192" s="16"/>
      <c r="DO192" s="16"/>
      <c r="DP192" s="16"/>
      <c r="DQ192" s="16"/>
      <c r="DR192" s="16"/>
      <c r="DS192" s="16"/>
      <c r="DT192" s="16"/>
      <c r="DU192" s="16"/>
      <c r="DV192" s="16"/>
      <c r="DW192" s="16"/>
      <c r="DX192" s="16"/>
      <c r="DY192" s="16"/>
      <c r="DZ192" s="16"/>
      <c r="EA192" s="16"/>
      <c r="EB192" s="16"/>
      <c r="EC192" s="16"/>
      <c r="ED192" s="16"/>
      <c r="EE192" s="16"/>
      <c r="EF192" s="16"/>
      <c r="EG192" s="16"/>
      <c r="EH192" s="16"/>
      <c r="EI192" s="16"/>
      <c r="EJ192" s="16"/>
      <c r="EK192" s="16"/>
      <c r="EL192" s="16"/>
      <c r="EM192" s="16"/>
      <c r="EN192" s="16"/>
      <c r="EO192" s="16"/>
      <c r="EP192" s="16"/>
      <c r="EQ192" s="16"/>
      <c r="ER192" s="16"/>
      <c r="ES192" s="16"/>
      <c r="ET192" s="16"/>
      <c r="EU192" s="16"/>
      <c r="EV192" s="16"/>
      <c r="EW192" s="16"/>
      <c r="EX192" s="16"/>
      <c r="EY192" s="16"/>
      <c r="EZ192" s="16"/>
      <c r="FA192" s="16"/>
      <c r="FB192" s="16"/>
      <c r="FC192" s="16"/>
      <c r="FD192" s="16"/>
      <c r="FE192" s="16"/>
      <c r="FF192" s="16"/>
      <c r="FG192" s="16"/>
      <c r="FH192" s="16"/>
      <c r="FI192" s="16"/>
      <c r="FJ192" s="16"/>
      <c r="FK192" s="16"/>
      <c r="FL192" s="16"/>
      <c r="FM192" s="16"/>
      <c r="FN192" s="16"/>
      <c r="FO192" s="16"/>
      <c r="FP192" s="16"/>
      <c r="FQ192" s="16"/>
      <c r="FR192" s="16"/>
      <c r="FS192" s="16"/>
      <c r="FT192" s="16"/>
      <c r="FU192" s="16"/>
      <c r="FV192" s="16"/>
      <c r="FW192" s="16"/>
      <c r="FX192" s="16"/>
      <c r="FY192" s="16"/>
      <c r="FZ192" s="16"/>
      <c r="GA192" s="16"/>
      <c r="GB192" s="16"/>
      <c r="GC192" s="16"/>
      <c r="GD192" s="16"/>
      <c r="GE192" s="16"/>
      <c r="GF192" s="16"/>
      <c r="GG192" s="16"/>
      <c r="GH192" s="16"/>
      <c r="GI192" s="16"/>
      <c r="GJ192" s="16"/>
      <c r="GK192" s="16"/>
      <c r="GL192" s="16"/>
      <c r="GM192" s="16"/>
      <c r="GN192" s="16"/>
      <c r="GO192" s="16"/>
      <c r="GP192" s="16"/>
      <c r="GQ192" s="16"/>
      <c r="GR192" s="16"/>
      <c r="GS192" s="16"/>
      <c r="GT192" s="16"/>
      <c r="GU192" s="16"/>
      <c r="GV192" s="16"/>
      <c r="GW192" s="16"/>
      <c r="GX192" s="16"/>
      <c r="GY192" s="16"/>
      <c r="GZ192" s="16"/>
      <c r="HA192" s="16"/>
      <c r="HB192" s="16"/>
      <c r="HC192" s="16"/>
      <c r="HD192" s="16"/>
      <c r="HE192" s="16"/>
      <c r="HF192" s="16"/>
      <c r="HG192" s="16"/>
      <c r="HH192" s="16"/>
      <c r="HI192" s="16"/>
      <c r="HJ192" s="16"/>
      <c r="HK192" s="16"/>
      <c r="HL192" s="16"/>
      <c r="HM192" s="16"/>
      <c r="HN192" s="16"/>
      <c r="HO192" s="16"/>
      <c r="HP192" s="16"/>
      <c r="HQ192" s="16"/>
      <c r="HR192" s="16"/>
      <c r="HS192" s="16"/>
      <c r="HT192" s="16"/>
      <c r="HU192" s="16"/>
      <c r="HV192" s="16"/>
      <c r="HW192" s="16"/>
      <c r="HX192" s="16"/>
      <c r="HY192" s="16"/>
      <c r="HZ192" s="16"/>
      <c r="IA192" s="16"/>
      <c r="IB192" s="16"/>
      <c r="IC192" s="16"/>
      <c r="ID192" s="16"/>
      <c r="IE192" s="16"/>
      <c r="IF192" s="16"/>
      <c r="IG192" s="16"/>
      <c r="IH192" s="16"/>
      <c r="II192" s="16"/>
      <c r="IJ192" s="16"/>
      <c r="IK192" s="16"/>
      <c r="IL192" s="16"/>
      <c r="IM192" s="16"/>
      <c r="IN192" s="16"/>
      <c r="IO192" s="16"/>
      <c r="IP192" s="16"/>
      <c r="IQ192" s="16"/>
      <c r="IR192" s="16"/>
      <c r="IS192" s="16"/>
      <c r="IT192" s="16"/>
      <c r="IU192" s="16"/>
      <c r="IV192" s="16"/>
      <c r="IW192" s="16"/>
      <c r="IX192" s="16"/>
      <c r="IY192" s="16"/>
      <c r="IZ192" s="16"/>
    </row>
    <row r="193" spans="2:260" s="18" customFormat="1" x14ac:dyDescent="0.25">
      <c r="B193" s="16"/>
      <c r="C193" s="20"/>
      <c r="D193" s="21"/>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16"/>
      <c r="DE193" s="16"/>
      <c r="DF193" s="16"/>
      <c r="DG193" s="16"/>
      <c r="DH193" s="16"/>
      <c r="DI193" s="16"/>
      <c r="DJ193" s="16"/>
      <c r="DK193" s="16"/>
      <c r="DL193" s="16"/>
      <c r="DM193" s="16"/>
      <c r="DN193" s="16"/>
      <c r="DO193" s="16"/>
      <c r="DP193" s="16"/>
      <c r="DQ193" s="16"/>
      <c r="DR193" s="16"/>
      <c r="DS193" s="16"/>
      <c r="DT193" s="16"/>
      <c r="DU193" s="16"/>
      <c r="DV193" s="16"/>
      <c r="DW193" s="16"/>
      <c r="DX193" s="16"/>
      <c r="DY193" s="16"/>
      <c r="DZ193" s="16"/>
      <c r="EA193" s="16"/>
      <c r="EB193" s="16"/>
      <c r="EC193" s="16"/>
      <c r="ED193" s="16"/>
      <c r="EE193" s="16"/>
      <c r="EF193" s="16"/>
      <c r="EG193" s="16"/>
      <c r="EH193" s="16"/>
      <c r="EI193" s="16"/>
      <c r="EJ193" s="16"/>
      <c r="EK193" s="16"/>
      <c r="EL193" s="16"/>
      <c r="EM193" s="16"/>
      <c r="EN193" s="16"/>
      <c r="EO193" s="16"/>
      <c r="EP193" s="16"/>
      <c r="EQ193" s="16"/>
      <c r="ER193" s="16"/>
      <c r="ES193" s="16"/>
      <c r="ET193" s="16"/>
      <c r="EU193" s="16"/>
      <c r="EV193" s="16"/>
      <c r="EW193" s="16"/>
      <c r="EX193" s="16"/>
      <c r="EY193" s="16"/>
      <c r="EZ193" s="16"/>
      <c r="FA193" s="16"/>
      <c r="FB193" s="16"/>
      <c r="FC193" s="16"/>
      <c r="FD193" s="16"/>
      <c r="FE193" s="16"/>
      <c r="FF193" s="16"/>
      <c r="FG193" s="16"/>
      <c r="FH193" s="16"/>
      <c r="FI193" s="16"/>
      <c r="FJ193" s="16"/>
      <c r="FK193" s="16"/>
      <c r="FL193" s="16"/>
      <c r="FM193" s="16"/>
      <c r="FN193" s="16"/>
      <c r="FO193" s="16"/>
      <c r="FP193" s="16"/>
      <c r="FQ193" s="16"/>
      <c r="FR193" s="16"/>
      <c r="FS193" s="16"/>
      <c r="FT193" s="16"/>
      <c r="FU193" s="16"/>
      <c r="FV193" s="16"/>
      <c r="FW193" s="16"/>
      <c r="FX193" s="16"/>
      <c r="FY193" s="16"/>
      <c r="FZ193" s="16"/>
      <c r="GA193" s="16"/>
      <c r="GB193" s="16"/>
      <c r="GC193" s="16"/>
      <c r="GD193" s="16"/>
      <c r="GE193" s="16"/>
      <c r="GF193" s="16"/>
      <c r="GG193" s="16"/>
      <c r="GH193" s="16"/>
      <c r="GI193" s="16"/>
      <c r="GJ193" s="16"/>
      <c r="GK193" s="16"/>
      <c r="GL193" s="16"/>
      <c r="GM193" s="16"/>
      <c r="GN193" s="16"/>
      <c r="GO193" s="16"/>
      <c r="GP193" s="16"/>
      <c r="GQ193" s="16"/>
      <c r="GR193" s="16"/>
      <c r="GS193" s="16"/>
      <c r="GT193" s="16"/>
      <c r="GU193" s="16"/>
      <c r="GV193" s="16"/>
      <c r="GW193" s="16"/>
      <c r="GX193" s="16"/>
      <c r="GY193" s="16"/>
      <c r="GZ193" s="16"/>
      <c r="HA193" s="16"/>
      <c r="HB193" s="16"/>
      <c r="HC193" s="16"/>
      <c r="HD193" s="16"/>
      <c r="HE193" s="16"/>
      <c r="HF193" s="16"/>
      <c r="HG193" s="16"/>
      <c r="HH193" s="16"/>
      <c r="HI193" s="16"/>
      <c r="HJ193" s="16"/>
      <c r="HK193" s="16"/>
      <c r="HL193" s="16"/>
      <c r="HM193" s="16"/>
      <c r="HN193" s="16"/>
      <c r="HO193" s="16"/>
      <c r="HP193" s="16"/>
      <c r="HQ193" s="16"/>
      <c r="HR193" s="16"/>
      <c r="HS193" s="16"/>
      <c r="HT193" s="16"/>
      <c r="HU193" s="16"/>
      <c r="HV193" s="16"/>
      <c r="HW193" s="16"/>
      <c r="HX193" s="16"/>
      <c r="HY193" s="16"/>
      <c r="HZ193" s="16"/>
      <c r="IA193" s="16"/>
      <c r="IB193" s="16"/>
      <c r="IC193" s="16"/>
      <c r="ID193" s="16"/>
      <c r="IE193" s="16"/>
      <c r="IF193" s="16"/>
      <c r="IG193" s="16"/>
      <c r="IH193" s="16"/>
      <c r="II193" s="16"/>
      <c r="IJ193" s="16"/>
      <c r="IK193" s="16"/>
      <c r="IL193" s="16"/>
      <c r="IM193" s="16"/>
      <c r="IN193" s="16"/>
      <c r="IO193" s="16"/>
      <c r="IP193" s="16"/>
      <c r="IQ193" s="16"/>
      <c r="IR193" s="16"/>
      <c r="IS193" s="16"/>
      <c r="IT193" s="16"/>
      <c r="IU193" s="16"/>
      <c r="IV193" s="16"/>
      <c r="IW193" s="16"/>
      <c r="IX193" s="16"/>
      <c r="IY193" s="16"/>
      <c r="IZ193" s="16"/>
    </row>
    <row r="194" spans="2:260" s="18" customFormat="1" x14ac:dyDescent="0.25">
      <c r="B194" s="16"/>
      <c r="C194" s="20"/>
      <c r="D194" s="21"/>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DQ194" s="16"/>
      <c r="DR194" s="16"/>
      <c r="DS194" s="16"/>
      <c r="DT194" s="16"/>
      <c r="DU194" s="16"/>
      <c r="DV194" s="16"/>
      <c r="DW194" s="16"/>
      <c r="DX194" s="16"/>
      <c r="DY194" s="16"/>
      <c r="DZ194" s="16"/>
      <c r="EA194" s="16"/>
      <c r="EB194" s="16"/>
      <c r="EC194" s="16"/>
      <c r="ED194" s="16"/>
      <c r="EE194" s="16"/>
      <c r="EF194" s="16"/>
      <c r="EG194" s="16"/>
      <c r="EH194" s="16"/>
      <c r="EI194" s="16"/>
      <c r="EJ194" s="16"/>
      <c r="EK194" s="16"/>
      <c r="EL194" s="16"/>
      <c r="EM194" s="16"/>
      <c r="EN194" s="16"/>
      <c r="EO194" s="16"/>
      <c r="EP194" s="16"/>
      <c r="EQ194" s="16"/>
      <c r="ER194" s="16"/>
      <c r="ES194" s="16"/>
      <c r="ET194" s="16"/>
      <c r="EU194" s="16"/>
      <c r="EV194" s="16"/>
      <c r="EW194" s="16"/>
      <c r="EX194" s="16"/>
      <c r="EY194" s="16"/>
      <c r="EZ194" s="16"/>
      <c r="FA194" s="16"/>
      <c r="FB194" s="16"/>
      <c r="FC194" s="16"/>
      <c r="FD194" s="16"/>
      <c r="FE194" s="16"/>
      <c r="FF194" s="16"/>
      <c r="FG194" s="16"/>
      <c r="FH194" s="16"/>
      <c r="FI194" s="16"/>
      <c r="FJ194" s="16"/>
      <c r="FK194" s="16"/>
      <c r="FL194" s="16"/>
      <c r="FM194" s="16"/>
      <c r="FN194" s="16"/>
      <c r="FO194" s="16"/>
      <c r="FP194" s="16"/>
      <c r="FQ194" s="16"/>
      <c r="FR194" s="16"/>
      <c r="FS194" s="16"/>
      <c r="FT194" s="16"/>
      <c r="FU194" s="16"/>
      <c r="FV194" s="16"/>
      <c r="FW194" s="16"/>
      <c r="FX194" s="16"/>
      <c r="FY194" s="16"/>
      <c r="FZ194" s="16"/>
      <c r="GA194" s="16"/>
      <c r="GB194" s="16"/>
      <c r="GC194" s="16"/>
      <c r="GD194" s="16"/>
      <c r="GE194" s="16"/>
      <c r="GF194" s="16"/>
      <c r="GG194" s="16"/>
      <c r="GH194" s="16"/>
      <c r="GI194" s="16"/>
      <c r="GJ194" s="16"/>
      <c r="GK194" s="16"/>
      <c r="GL194" s="16"/>
      <c r="GM194" s="16"/>
      <c r="GN194" s="16"/>
      <c r="GO194" s="16"/>
      <c r="GP194" s="16"/>
      <c r="GQ194" s="16"/>
      <c r="GR194" s="16"/>
      <c r="GS194" s="16"/>
      <c r="GT194" s="16"/>
      <c r="GU194" s="16"/>
      <c r="GV194" s="16"/>
      <c r="GW194" s="16"/>
      <c r="GX194" s="16"/>
      <c r="GY194" s="16"/>
      <c r="GZ194" s="16"/>
      <c r="HA194" s="16"/>
      <c r="HB194" s="16"/>
      <c r="HC194" s="16"/>
      <c r="HD194" s="16"/>
      <c r="HE194" s="16"/>
      <c r="HF194" s="16"/>
      <c r="HG194" s="16"/>
      <c r="HH194" s="16"/>
      <c r="HI194" s="16"/>
      <c r="HJ194" s="16"/>
      <c r="HK194" s="16"/>
      <c r="HL194" s="16"/>
      <c r="HM194" s="16"/>
      <c r="HN194" s="16"/>
      <c r="HO194" s="16"/>
      <c r="HP194" s="16"/>
      <c r="HQ194" s="16"/>
      <c r="HR194" s="16"/>
      <c r="HS194" s="16"/>
      <c r="HT194" s="16"/>
      <c r="HU194" s="16"/>
      <c r="HV194" s="16"/>
      <c r="HW194" s="16"/>
      <c r="HX194" s="16"/>
      <c r="HY194" s="16"/>
      <c r="HZ194" s="16"/>
      <c r="IA194" s="16"/>
      <c r="IB194" s="16"/>
      <c r="IC194" s="16"/>
      <c r="ID194" s="16"/>
      <c r="IE194" s="16"/>
      <c r="IF194" s="16"/>
      <c r="IG194" s="16"/>
      <c r="IH194" s="16"/>
      <c r="II194" s="16"/>
      <c r="IJ194" s="16"/>
      <c r="IK194" s="16"/>
      <c r="IL194" s="16"/>
      <c r="IM194" s="16"/>
      <c r="IN194" s="16"/>
      <c r="IO194" s="16"/>
      <c r="IP194" s="16"/>
      <c r="IQ194" s="16"/>
      <c r="IR194" s="16"/>
      <c r="IS194" s="16"/>
      <c r="IT194" s="16"/>
      <c r="IU194" s="16"/>
      <c r="IV194" s="16"/>
      <c r="IW194" s="16"/>
      <c r="IX194" s="16"/>
      <c r="IY194" s="16"/>
      <c r="IZ194" s="16"/>
    </row>
    <row r="195" spans="2:260" ht="15" customHeight="1" x14ac:dyDescent="0.25"/>
    <row r="196" spans="2:260" ht="15" customHeight="1" x14ac:dyDescent="0.25"/>
    <row r="197" spans="2:260" ht="15" customHeight="1" x14ac:dyDescent="0.25"/>
    <row r="198" spans="2:260" ht="15" customHeight="1" x14ac:dyDescent="0.25"/>
    <row r="199" spans="2:260" ht="15" customHeight="1" x14ac:dyDescent="0.25"/>
    <row r="200" spans="2:260" ht="15" customHeight="1" x14ac:dyDescent="0.25"/>
    <row r="201" spans="2:260" ht="15" customHeight="1" x14ac:dyDescent="0.25"/>
    <row r="202" spans="2:260" ht="15" customHeight="1" x14ac:dyDescent="0.25"/>
    <row r="203" spans="2:260" ht="15" customHeight="1" x14ac:dyDescent="0.25"/>
    <row r="204" spans="2:260" ht="15" customHeight="1" x14ac:dyDescent="0.25"/>
    <row r="205" spans="2:260" ht="15" customHeight="1" x14ac:dyDescent="0.25"/>
    <row r="206" spans="2:260" ht="15" customHeight="1" x14ac:dyDescent="0.25"/>
    <row r="207" spans="2:260" ht="15" customHeight="1" x14ac:dyDescent="0.25"/>
    <row r="208" spans="2:260"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sheetData>
  <sheetProtection algorithmName="SHA-512" hashValue="zqasBBFa5T9MvHPBPrxdhQS2dQ4nOIclwmNm1SLsGx6pjCN6cRtDu9ZNOTJ+xk5SVRYAm/ufqHtwxHF9Z7RrQA==" saltValue="9CkmRoS2pnMxRKx2NjBWFQ==" spinCount="100000" sheet="1" objects="1" scenarios="1"/>
  <mergeCells count="209">
    <mergeCell ref="H3:H4"/>
    <mergeCell ref="B22:D22"/>
    <mergeCell ref="B23:D23"/>
    <mergeCell ref="B24:D24"/>
    <mergeCell ref="I3:I4"/>
    <mergeCell ref="B6:D6"/>
    <mergeCell ref="B19:D19"/>
    <mergeCell ref="B20:D20"/>
    <mergeCell ref="B21:D21"/>
    <mergeCell ref="B7:D7"/>
    <mergeCell ref="B8:D8"/>
    <mergeCell ref="B9:D9"/>
    <mergeCell ref="B10:D10"/>
    <mergeCell ref="B11:D11"/>
    <mergeCell ref="B12:D12"/>
    <mergeCell ref="B13:D13"/>
    <mergeCell ref="B14:D14"/>
    <mergeCell ref="B15:D15"/>
    <mergeCell ref="B16:D16"/>
    <mergeCell ref="B17:D17"/>
    <mergeCell ref="B18:D18"/>
    <mergeCell ref="F3:F4"/>
    <mergeCell ref="G3:G4"/>
    <mergeCell ref="A3:D4"/>
    <mergeCell ref="R59:T59"/>
    <mergeCell ref="V59:X59"/>
    <mergeCell ref="Z59:AB59"/>
    <mergeCell ref="AD59:AF59"/>
    <mergeCell ref="AH59:AJ59"/>
    <mergeCell ref="AL59:AN59"/>
    <mergeCell ref="N59:P59"/>
    <mergeCell ref="B49:D49"/>
    <mergeCell ref="B50:D50"/>
    <mergeCell ref="B51:D51"/>
    <mergeCell ref="B52:D52"/>
    <mergeCell ref="B53:D53"/>
    <mergeCell ref="B54:D54"/>
    <mergeCell ref="B55:D55"/>
    <mergeCell ref="B56:D56"/>
    <mergeCell ref="B57:D57"/>
    <mergeCell ref="B58:D58"/>
    <mergeCell ref="B59:D59"/>
    <mergeCell ref="BN59:BP59"/>
    <mergeCell ref="BR59:BT59"/>
    <mergeCell ref="BV59:BX59"/>
    <mergeCell ref="BZ59:CB59"/>
    <mergeCell ref="CD59:CF59"/>
    <mergeCell ref="CH59:CJ59"/>
    <mergeCell ref="AP59:AR59"/>
    <mergeCell ref="AT59:AV59"/>
    <mergeCell ref="AX59:AZ59"/>
    <mergeCell ref="BB59:BD59"/>
    <mergeCell ref="BF59:BH59"/>
    <mergeCell ref="BJ59:BL59"/>
    <mergeCell ref="DJ59:DL59"/>
    <mergeCell ref="DN59:DP59"/>
    <mergeCell ref="DR59:DT59"/>
    <mergeCell ref="DV59:DX59"/>
    <mergeCell ref="DZ59:EB59"/>
    <mergeCell ref="ED59:EF59"/>
    <mergeCell ref="CL59:CN59"/>
    <mergeCell ref="CP59:CR59"/>
    <mergeCell ref="CT59:CV59"/>
    <mergeCell ref="CX59:CZ59"/>
    <mergeCell ref="DB59:DD59"/>
    <mergeCell ref="DF59:DH59"/>
    <mergeCell ref="GX59:GZ59"/>
    <mergeCell ref="FF59:FH59"/>
    <mergeCell ref="FJ59:FL59"/>
    <mergeCell ref="FN59:FP59"/>
    <mergeCell ref="FR59:FT59"/>
    <mergeCell ref="FV59:FX59"/>
    <mergeCell ref="FZ59:GB59"/>
    <mergeCell ref="EH59:EJ59"/>
    <mergeCell ref="EL59:EN59"/>
    <mergeCell ref="EP59:ER59"/>
    <mergeCell ref="ET59:EV59"/>
    <mergeCell ref="EX59:EZ59"/>
    <mergeCell ref="FB59:FD59"/>
    <mergeCell ref="N62:P62"/>
    <mergeCell ref="R62:T62"/>
    <mergeCell ref="V62:X62"/>
    <mergeCell ref="Z62:AB62"/>
    <mergeCell ref="AD62:AF62"/>
    <mergeCell ref="AH62:AJ62"/>
    <mergeCell ref="IX59:IZ59"/>
    <mergeCell ref="HZ59:IB59"/>
    <mergeCell ref="ID59:IF59"/>
    <mergeCell ref="IH59:IJ59"/>
    <mergeCell ref="IL59:IN59"/>
    <mergeCell ref="IP59:IR59"/>
    <mergeCell ref="IT59:IV59"/>
    <mergeCell ref="HB59:HD59"/>
    <mergeCell ref="HF59:HH59"/>
    <mergeCell ref="HJ59:HL59"/>
    <mergeCell ref="HN59:HP59"/>
    <mergeCell ref="HR59:HT59"/>
    <mergeCell ref="HV59:HX59"/>
    <mergeCell ref="GD59:GF59"/>
    <mergeCell ref="GH59:GJ59"/>
    <mergeCell ref="GL59:GN59"/>
    <mergeCell ref="GP59:GR59"/>
    <mergeCell ref="GT59:GV59"/>
    <mergeCell ref="BJ62:BL62"/>
    <mergeCell ref="BN62:BP62"/>
    <mergeCell ref="BR62:BT62"/>
    <mergeCell ref="BV62:BX62"/>
    <mergeCell ref="BZ62:CB62"/>
    <mergeCell ref="CD62:CF62"/>
    <mergeCell ref="AL62:AN62"/>
    <mergeCell ref="AP62:AR62"/>
    <mergeCell ref="AT62:AV62"/>
    <mergeCell ref="AX62:AZ62"/>
    <mergeCell ref="BB62:BD62"/>
    <mergeCell ref="BF62:BH62"/>
    <mergeCell ref="DF62:DH62"/>
    <mergeCell ref="DJ62:DL62"/>
    <mergeCell ref="DN62:DP62"/>
    <mergeCell ref="DR62:DT62"/>
    <mergeCell ref="DV62:DX62"/>
    <mergeCell ref="DZ62:EB62"/>
    <mergeCell ref="CH62:CJ62"/>
    <mergeCell ref="CL62:CN62"/>
    <mergeCell ref="CP62:CR62"/>
    <mergeCell ref="CT62:CV62"/>
    <mergeCell ref="CX62:CZ62"/>
    <mergeCell ref="DB62:DD62"/>
    <mergeCell ref="FJ62:FL62"/>
    <mergeCell ref="FN62:FP62"/>
    <mergeCell ref="FR62:FT62"/>
    <mergeCell ref="FV62:FX62"/>
    <mergeCell ref="ED62:EF62"/>
    <mergeCell ref="EH62:EJ62"/>
    <mergeCell ref="EL62:EN62"/>
    <mergeCell ref="EP62:ER62"/>
    <mergeCell ref="ET62:EV62"/>
    <mergeCell ref="EX62:EZ62"/>
    <mergeCell ref="E3:E4"/>
    <mergeCell ref="IT62:IV62"/>
    <mergeCell ref="IX62:IZ62"/>
    <mergeCell ref="HV62:HX62"/>
    <mergeCell ref="HZ62:IB62"/>
    <mergeCell ref="ID62:IF62"/>
    <mergeCell ref="IH62:IJ62"/>
    <mergeCell ref="IL62:IN62"/>
    <mergeCell ref="IP62:IR62"/>
    <mergeCell ref="GX62:GZ62"/>
    <mergeCell ref="HB62:HD62"/>
    <mergeCell ref="HF62:HH62"/>
    <mergeCell ref="HJ62:HL62"/>
    <mergeCell ref="HN62:HP62"/>
    <mergeCell ref="HR62:HT62"/>
    <mergeCell ref="FZ62:GB62"/>
    <mergeCell ref="GD62:GF62"/>
    <mergeCell ref="GH62:GJ62"/>
    <mergeCell ref="GL62:GN62"/>
    <mergeCell ref="GP62:GR62"/>
    <mergeCell ref="GT62:GV62"/>
    <mergeCell ref="FB62:FD62"/>
    <mergeCell ref="FF62:FH62"/>
    <mergeCell ref="K3:K4"/>
    <mergeCell ref="B37:D37"/>
    <mergeCell ref="B25:D25"/>
    <mergeCell ref="B26:D26"/>
    <mergeCell ref="B27:D27"/>
    <mergeCell ref="B28:D28"/>
    <mergeCell ref="B29:D29"/>
    <mergeCell ref="B30:D30"/>
    <mergeCell ref="B43:D43"/>
    <mergeCell ref="B44:D44"/>
    <mergeCell ref="B45:D45"/>
    <mergeCell ref="B46:D46"/>
    <mergeCell ref="B47:D47"/>
    <mergeCell ref="B48:D48"/>
    <mergeCell ref="B75:D75"/>
    <mergeCell ref="B76:D76"/>
    <mergeCell ref="B77:D77"/>
    <mergeCell ref="A78:D78"/>
    <mergeCell ref="B63:D63"/>
    <mergeCell ref="B64:D64"/>
    <mergeCell ref="B65:D65"/>
    <mergeCell ref="B66:D66"/>
    <mergeCell ref="B60:D60"/>
    <mergeCell ref="B61:D61"/>
    <mergeCell ref="B62:D62"/>
    <mergeCell ref="L3:L4"/>
    <mergeCell ref="J3:J4"/>
    <mergeCell ref="A1:L1"/>
    <mergeCell ref="A2:L2"/>
    <mergeCell ref="B69:D69"/>
    <mergeCell ref="A80:D80"/>
    <mergeCell ref="B68:D68"/>
    <mergeCell ref="B38:D38"/>
    <mergeCell ref="B39:D39"/>
    <mergeCell ref="B40:D40"/>
    <mergeCell ref="B41:D41"/>
    <mergeCell ref="B42:D42"/>
    <mergeCell ref="B31:D31"/>
    <mergeCell ref="B32:D32"/>
    <mergeCell ref="B33:D33"/>
    <mergeCell ref="B67:D67"/>
    <mergeCell ref="B34:D34"/>
    <mergeCell ref="B35:D35"/>
    <mergeCell ref="B36:D36"/>
    <mergeCell ref="B70:D70"/>
    <mergeCell ref="B71:D71"/>
    <mergeCell ref="B72:D72"/>
    <mergeCell ref="B73:D73"/>
    <mergeCell ref="B74:D74"/>
  </mergeCells>
  <dataValidations disablePrompts="1" count="1">
    <dataValidation type="whole" operator="greaterThanOrEqual" allowBlank="1" showInputMessage="1" showErrorMessage="1" sqref="H74 H24 H44 H34 H54 H58 H66 H70">
      <formula1>0</formula1>
    </dataValidation>
  </dataValidations>
  <printOptions horizontalCentered="1"/>
  <pageMargins left="1.0236220472440944" right="0.23622047244094491" top="0.62992125984251968" bottom="0.59055118110236227" header="0.15748031496062992" footer="0.31496062992125984"/>
  <pageSetup paperSize="5" scale="65" orientation="landscape" r:id="rId1"/>
  <headerFooter>
    <oddFooter xml:space="preserve">&amp;L&amp;"-,Cursiva"&amp;10Ejercicio Fiscal 2019&amp;R&amp;"-,Cursiva"&amp;10Página &amp;P de &amp;N&amp;K00+000-&amp;"-,Normal"----------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ESTIMACIÓN DE INGRESOS</vt:lpstr>
      <vt:lpstr>PRESUP.EGRESOS FUENTE FINANCIAM</vt:lpstr>
      <vt:lpstr>PROYECCIONES INGRESOS</vt:lpstr>
      <vt:lpstr>PROYECCIONES EGRESOS</vt:lpstr>
      <vt:lpstr>Hoja1</vt:lpstr>
      <vt:lpstr>'ESTIMACIÓN DE INGRESOS'!Títulos_a_imprimir</vt:lpstr>
      <vt:lpstr>'PRESUP.EGRESOS FUENTE FINANCIAM'!Títulos_a_imprimir</vt:lpstr>
      <vt:lpstr>'PROYECCIONES EGRESOS'!Títulos_a_imprimir</vt:lpstr>
      <vt:lpstr>'PROYECCIONES INGRESOS'!Títulos_a_imprimir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laura.uribe</dc:creator>
  <cp:lastModifiedBy>Juanacatlan</cp:lastModifiedBy>
  <cp:lastPrinted>2018-12-26T16:08:19Z</cp:lastPrinted>
  <dcterms:created xsi:type="dcterms:W3CDTF">2013-09-24T17:23:29Z</dcterms:created>
  <dcterms:modified xsi:type="dcterms:W3CDTF">2019-02-12T18:14:10Z</dcterms:modified>
</cp:coreProperties>
</file>