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015" sheetId="3" r:id="rId1"/>
    <sheet name="2014" sheetId="1" r:id="rId2"/>
    <sheet name="2013" sheetId="2" r:id="rId3"/>
  </sheets>
  <definedNames>
    <definedName name="_xlnm._FilterDatabase" localSheetId="0" hidden="1">'2015'!$B$6:$AG$66</definedName>
  </definedNames>
  <calcPr calcId="125725"/>
</workbook>
</file>

<file path=xl/calcChain.xml><?xml version="1.0" encoding="utf-8"?>
<calcChain xmlns="http://schemas.openxmlformats.org/spreadsheetml/2006/main">
  <c r="AB66" i="3"/>
  <c r="X66"/>
  <c r="T66"/>
  <c r="B66"/>
  <c r="AJ65"/>
  <c r="AI65"/>
  <c r="AH65"/>
  <c r="AG65"/>
  <c r="AF65"/>
  <c r="AD65"/>
  <c r="AC65"/>
  <c r="AC66" s="1"/>
  <c r="AB65"/>
  <c r="AA65"/>
  <c r="AA66" s="1"/>
  <c r="Z65"/>
  <c r="Z66" s="1"/>
  <c r="Y65"/>
  <c r="Y66" s="1"/>
  <c r="X65"/>
  <c r="W65"/>
  <c r="W66" s="1"/>
  <c r="V65"/>
  <c r="V66" s="1"/>
  <c r="T65"/>
  <c r="U64"/>
  <c r="S64"/>
  <c r="G64"/>
  <c r="F64"/>
  <c r="U63"/>
  <c r="U65" s="1"/>
  <c r="U66" s="1"/>
  <c r="S63"/>
  <c r="S65" s="1"/>
  <c r="S66" s="1"/>
  <c r="C9"/>
  <c r="C10" s="1"/>
  <c r="C11" s="1"/>
  <c r="C14" l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12"/>
  <c r="C13" s="1"/>
  <c r="C33" l="1"/>
  <c r="C34"/>
  <c r="C35" s="1"/>
  <c r="C36" s="1"/>
  <c r="C37" l="1"/>
  <c r="C39" s="1"/>
  <c r="C38"/>
  <c r="C41" l="1"/>
  <c r="C42" s="1"/>
  <c r="C43" s="1"/>
  <c r="C44" s="1"/>
  <c r="C45" s="1"/>
  <c r="C46" s="1"/>
  <c r="C47" s="1"/>
  <c r="C48" s="1"/>
  <c r="C49" s="1"/>
  <c r="C50" s="1"/>
  <c r="C51" s="1"/>
  <c r="C52" s="1"/>
  <c r="C53" s="1"/>
  <c r="C40"/>
  <c r="C54" l="1"/>
  <c r="C55" s="1"/>
  <c r="C56" s="1"/>
  <c r="C57" s="1"/>
  <c r="C58" s="1"/>
  <c r="C59" s="1"/>
  <c r="C60" s="1"/>
  <c r="C61" s="1"/>
  <c r="C62" s="1"/>
  <c r="C63"/>
  <c r="C64" s="1"/>
  <c r="AK52" i="2" l="1"/>
  <c r="AC51"/>
  <c r="AA51"/>
  <c r="Z51"/>
  <c r="U51"/>
  <c r="S51"/>
  <c r="AB51" s="1"/>
  <c r="AC50"/>
  <c r="AB50"/>
  <c r="AA50"/>
  <c r="Z50"/>
  <c r="AK50" s="1"/>
  <c r="U50"/>
  <c r="AC49"/>
  <c r="AB49"/>
  <c r="AA49"/>
  <c r="Z49"/>
  <c r="AK49" s="1"/>
  <c r="U49"/>
  <c r="AC48"/>
  <c r="AB48"/>
  <c r="AA48"/>
  <c r="Z48"/>
  <c r="U48"/>
  <c r="AK48" s="1"/>
  <c r="AC47"/>
  <c r="AB47"/>
  <c r="AA47"/>
  <c r="Z47"/>
  <c r="AK47" s="1"/>
  <c r="U47"/>
  <c r="AC46"/>
  <c r="AB46"/>
  <c r="AA46"/>
  <c r="Z46"/>
  <c r="AK46" s="1"/>
  <c r="U46"/>
  <c r="AC45"/>
  <c r="AB45"/>
  <c r="AA45"/>
  <c r="Z45"/>
  <c r="AK45" s="1"/>
  <c r="U45"/>
  <c r="AC44"/>
  <c r="AB44"/>
  <c r="AA44"/>
  <c r="Z44"/>
  <c r="U44"/>
  <c r="AK44" s="1"/>
  <c r="AC43"/>
  <c r="AB43"/>
  <c r="AA43"/>
  <c r="Z43"/>
  <c r="AK43" s="1"/>
  <c r="U43"/>
  <c r="AC42"/>
  <c r="AB42"/>
  <c r="AA42"/>
  <c r="Z42"/>
  <c r="AK42" s="1"/>
  <c r="U42"/>
  <c r="AC41"/>
  <c r="AB41"/>
  <c r="AA41"/>
  <c r="Z41"/>
  <c r="AK41" s="1"/>
  <c r="U41"/>
  <c r="AC40"/>
  <c r="AB40"/>
  <c r="AA40"/>
  <c r="Z40"/>
  <c r="U40"/>
  <c r="AK40" s="1"/>
  <c r="AC39"/>
  <c r="AB39"/>
  <c r="AA39"/>
  <c r="Z39"/>
  <c r="AK39" s="1"/>
  <c r="U39"/>
  <c r="AC38"/>
  <c r="AB38"/>
  <c r="AA38"/>
  <c r="Z38"/>
  <c r="AK38" s="1"/>
  <c r="U38"/>
  <c r="AC37"/>
  <c r="AB37"/>
  <c r="AA37"/>
  <c r="Z37"/>
  <c r="AK37" s="1"/>
  <c r="U37"/>
  <c r="AC36"/>
  <c r="AB36"/>
  <c r="AA36"/>
  <c r="Z36"/>
  <c r="U36"/>
  <c r="AK36" s="1"/>
  <c r="AC35"/>
  <c r="AB35"/>
  <c r="AA35"/>
  <c r="Z35"/>
  <c r="AK35" s="1"/>
  <c r="U35"/>
  <c r="AC34"/>
  <c r="AB34"/>
  <c r="AA34"/>
  <c r="Z34"/>
  <c r="AK34" s="1"/>
  <c r="U34"/>
  <c r="AC33"/>
  <c r="AB33"/>
  <c r="AA33"/>
  <c r="Z33"/>
  <c r="AK33" s="1"/>
  <c r="U33"/>
  <c r="AC32"/>
  <c r="AB32"/>
  <c r="AA32"/>
  <c r="Z32"/>
  <c r="U32"/>
  <c r="AK32" s="1"/>
  <c r="AC31"/>
  <c r="AB31"/>
  <c r="AA31"/>
  <c r="Z31"/>
  <c r="AK31" s="1"/>
  <c r="U31"/>
  <c r="AC30"/>
  <c r="AB30"/>
  <c r="AA30"/>
  <c r="Z30"/>
  <c r="AK30" s="1"/>
  <c r="U30"/>
  <c r="AC29"/>
  <c r="AB29"/>
  <c r="AA29"/>
  <c r="Z29"/>
  <c r="AK29" s="1"/>
  <c r="U29"/>
  <c r="AC28"/>
  <c r="AB28"/>
  <c r="AA28"/>
  <c r="Z28"/>
  <c r="U28"/>
  <c r="AK28" s="1"/>
  <c r="AC27"/>
  <c r="AB27"/>
  <c r="AA27"/>
  <c r="Z27"/>
  <c r="AK27" s="1"/>
  <c r="U27"/>
  <c r="AC26"/>
  <c r="AB26"/>
  <c r="AA26"/>
  <c r="Z26"/>
  <c r="AK26" s="1"/>
  <c r="U26"/>
  <c r="AC25"/>
  <c r="AB25"/>
  <c r="AA25"/>
  <c r="Z25"/>
  <c r="AK25" s="1"/>
  <c r="U25"/>
  <c r="AC24"/>
  <c r="AB24"/>
  <c r="AA24"/>
  <c r="Z24"/>
  <c r="U24"/>
  <c r="AK24" s="1"/>
  <c r="AC23"/>
  <c r="AB23"/>
  <c r="AA23"/>
  <c r="Z23"/>
  <c r="AK23" s="1"/>
  <c r="U23"/>
  <c r="AC22"/>
  <c r="AB22"/>
  <c r="AA22"/>
  <c r="Z22"/>
  <c r="AK22" s="1"/>
  <c r="U22"/>
  <c r="AC21"/>
  <c r="AB21"/>
  <c r="AA21"/>
  <c r="Z21"/>
  <c r="AK21" s="1"/>
  <c r="U21"/>
  <c r="AC20"/>
  <c r="AB20"/>
  <c r="AA20"/>
  <c r="Z20"/>
  <c r="U20"/>
  <c r="AK20" s="1"/>
  <c r="AC19"/>
  <c r="AB19"/>
  <c r="AA19"/>
  <c r="Z19"/>
  <c r="AK19" s="1"/>
  <c r="U19"/>
  <c r="AC18"/>
  <c r="AB18"/>
  <c r="AA18"/>
  <c r="Z18"/>
  <c r="AK18" s="1"/>
  <c r="U18"/>
  <c r="AC17"/>
  <c r="AB17"/>
  <c r="AA17"/>
  <c r="Z17"/>
  <c r="AK17" s="1"/>
  <c r="U17"/>
  <c r="AC16"/>
  <c r="AB16"/>
  <c r="AA16"/>
  <c r="Z16"/>
  <c r="U16"/>
  <c r="AK16" s="1"/>
  <c r="AC15"/>
  <c r="AB15"/>
  <c r="AA15"/>
  <c r="Z15"/>
  <c r="AK15" s="1"/>
  <c r="U15"/>
  <c r="AC14"/>
  <c r="AB14"/>
  <c r="AA14"/>
  <c r="Z14"/>
  <c r="AK14" s="1"/>
  <c r="U14"/>
  <c r="AC13"/>
  <c r="AB13"/>
  <c r="AA13"/>
  <c r="Z13"/>
  <c r="AK13" s="1"/>
  <c r="U13"/>
  <c r="AC12"/>
  <c r="AB12"/>
  <c r="AA12"/>
  <c r="Z12"/>
  <c r="U12"/>
  <c r="AK12" s="1"/>
  <c r="AC11"/>
  <c r="AB11"/>
  <c r="AA11"/>
  <c r="Z11"/>
  <c r="AK11" s="1"/>
  <c r="U11"/>
  <c r="AC10"/>
  <c r="AB10"/>
  <c r="AA10"/>
  <c r="Z10"/>
  <c r="AK10" s="1"/>
  <c r="U10"/>
  <c r="AC9"/>
  <c r="AB9"/>
  <c r="AA9"/>
  <c r="Z9"/>
  <c r="AK9" s="1"/>
  <c r="U9"/>
  <c r="AC8"/>
  <c r="AB8"/>
  <c r="AA8"/>
  <c r="Z8"/>
  <c r="U8"/>
  <c r="AK8" s="1"/>
  <c r="B8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AC7"/>
  <c r="AB7"/>
  <c r="AA7"/>
  <c r="Z7"/>
  <c r="AK7" s="1"/>
  <c r="U7"/>
  <c r="AC6"/>
  <c r="AB6"/>
  <c r="AA6"/>
  <c r="Z6"/>
  <c r="AK6" s="1"/>
  <c r="U6"/>
  <c r="B31" l="1"/>
  <c r="B32" s="1"/>
  <c r="B33" s="1"/>
  <c r="B30"/>
  <c r="AK51"/>
  <c r="AK53" s="1"/>
  <c r="B34" l="1"/>
  <c r="B36" s="1"/>
  <c r="B35"/>
  <c r="B37" l="1"/>
  <c r="B38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AG55" i="1" l="1"/>
  <c r="T55"/>
  <c r="S54"/>
  <c r="U54" s="1"/>
  <c r="AK54" s="1"/>
  <c r="F54"/>
  <c r="E54"/>
  <c r="AD53"/>
  <c r="AD55" s="1"/>
  <c r="AC53"/>
  <c r="AA53"/>
  <c r="AK53" s="1"/>
  <c r="Z53"/>
  <c r="U53"/>
  <c r="S53"/>
  <c r="AB53" s="1"/>
  <c r="AC52"/>
  <c r="AB52"/>
  <c r="AA52"/>
  <c r="Z52"/>
  <c r="AK52" s="1"/>
  <c r="U52"/>
  <c r="AC51"/>
  <c r="AB51"/>
  <c r="AA51"/>
  <c r="Z51"/>
  <c r="AK51" s="1"/>
  <c r="U51"/>
  <c r="AC50"/>
  <c r="AB50"/>
  <c r="AA50"/>
  <c r="Z50"/>
  <c r="U50"/>
  <c r="AK50" s="1"/>
  <c r="AC49"/>
  <c r="AB49"/>
  <c r="AA49"/>
  <c r="Z49"/>
  <c r="AK49" s="1"/>
  <c r="U49"/>
  <c r="AC48"/>
  <c r="AB48"/>
  <c r="AA48"/>
  <c r="Z48"/>
  <c r="AK48" s="1"/>
  <c r="U48"/>
  <c r="AC47"/>
  <c r="AB47"/>
  <c r="AA47"/>
  <c r="Z47"/>
  <c r="AK47" s="1"/>
  <c r="U47"/>
  <c r="AC46"/>
  <c r="AB46"/>
  <c r="AA46"/>
  <c r="Z46"/>
  <c r="U46"/>
  <c r="AK46" s="1"/>
  <c r="AC45"/>
  <c r="AB45"/>
  <c r="AA45"/>
  <c r="Z45"/>
  <c r="AK45" s="1"/>
  <c r="U45"/>
  <c r="AC44"/>
  <c r="AB44"/>
  <c r="AA44"/>
  <c r="Z44"/>
  <c r="AK44" s="1"/>
  <c r="U44"/>
  <c r="AC43"/>
  <c r="AB43"/>
  <c r="AA43"/>
  <c r="Z43"/>
  <c r="AK43" s="1"/>
  <c r="U43"/>
  <c r="AC42"/>
  <c r="AB42"/>
  <c r="AA42"/>
  <c r="Z42"/>
  <c r="U42"/>
  <c r="AK42" s="1"/>
  <c r="AC41"/>
  <c r="AB41"/>
  <c r="AA41"/>
  <c r="Z41"/>
  <c r="AK41" s="1"/>
  <c r="U41"/>
  <c r="AC40"/>
  <c r="AB40"/>
  <c r="AA40"/>
  <c r="Z40"/>
  <c r="AK40" s="1"/>
  <c r="U40"/>
  <c r="AC39"/>
  <c r="AB39"/>
  <c r="AA39"/>
  <c r="Z39"/>
  <c r="AK39" s="1"/>
  <c r="U39"/>
  <c r="AC38"/>
  <c r="AB38"/>
  <c r="AA38"/>
  <c r="Z38"/>
  <c r="V38"/>
  <c r="U38"/>
  <c r="AK38" s="1"/>
  <c r="AC37"/>
  <c r="AB37"/>
  <c r="AA37"/>
  <c r="Z37"/>
  <c r="V37"/>
  <c r="U37"/>
  <c r="AK37" s="1"/>
  <c r="AC36"/>
  <c r="AB36"/>
  <c r="AA36"/>
  <c r="Z36"/>
  <c r="U36"/>
  <c r="AK36" s="1"/>
  <c r="AC35"/>
  <c r="AB35"/>
  <c r="AA35"/>
  <c r="Z35"/>
  <c r="AK35" s="1"/>
  <c r="U35"/>
  <c r="AC34"/>
  <c r="AB34"/>
  <c r="AA34"/>
  <c r="Z34"/>
  <c r="AK34" s="1"/>
  <c r="U34"/>
  <c r="AC33"/>
  <c r="AB33"/>
  <c r="AA33"/>
  <c r="Z33"/>
  <c r="AK33" s="1"/>
  <c r="U33"/>
  <c r="AC32"/>
  <c r="AB32"/>
  <c r="AA32"/>
  <c r="Z32"/>
  <c r="U32"/>
  <c r="AK32" s="1"/>
  <c r="AH31"/>
  <c r="AH55" s="1"/>
  <c r="AC31"/>
  <c r="AB31"/>
  <c r="AA31"/>
  <c r="Z31"/>
  <c r="U31"/>
  <c r="AK31" s="1"/>
  <c r="AC30"/>
  <c r="AB30"/>
  <c r="AA30"/>
  <c r="Z30"/>
  <c r="U30"/>
  <c r="AK30" s="1"/>
  <c r="AC29"/>
  <c r="AB29"/>
  <c r="AA29"/>
  <c r="Z29"/>
  <c r="AK29" s="1"/>
  <c r="U29"/>
  <c r="AC28"/>
  <c r="AB28"/>
  <c r="AA28"/>
  <c r="Z28"/>
  <c r="AK28" s="1"/>
  <c r="U28"/>
  <c r="AC27"/>
  <c r="AB27"/>
  <c r="AA27"/>
  <c r="Z27"/>
  <c r="U27"/>
  <c r="AK27" s="1"/>
  <c r="AC26"/>
  <c r="AB26"/>
  <c r="AA26"/>
  <c r="Z26"/>
  <c r="U26"/>
  <c r="AK26" s="1"/>
  <c r="AC25"/>
  <c r="AB25"/>
  <c r="AA25"/>
  <c r="Z25"/>
  <c r="AK25" s="1"/>
  <c r="V25"/>
  <c r="U25"/>
  <c r="AC24"/>
  <c r="AB24"/>
  <c r="AA24"/>
  <c r="Z24"/>
  <c r="AK24" s="1"/>
  <c r="U24"/>
  <c r="AC23"/>
  <c r="AB23"/>
  <c r="AA23"/>
  <c r="Z23"/>
  <c r="AK23" s="1"/>
  <c r="U23"/>
  <c r="AC22"/>
  <c r="AB22"/>
  <c r="AA22"/>
  <c r="Z22"/>
  <c r="V22"/>
  <c r="U22"/>
  <c r="AK22" s="1"/>
  <c r="AC21"/>
  <c r="AB21"/>
  <c r="AA21"/>
  <c r="Z21"/>
  <c r="V21"/>
  <c r="U21"/>
  <c r="AK21" s="1"/>
  <c r="AC20"/>
  <c r="AB20"/>
  <c r="AA20"/>
  <c r="Z20"/>
  <c r="V20"/>
  <c r="U20"/>
  <c r="AK20" s="1"/>
  <c r="AC19"/>
  <c r="AB19"/>
  <c r="AA19"/>
  <c r="Z19"/>
  <c r="V19"/>
  <c r="U19"/>
  <c r="AK19" s="1"/>
  <c r="AC18"/>
  <c r="AB18"/>
  <c r="AA18"/>
  <c r="Z18"/>
  <c r="V18"/>
  <c r="V55" s="1"/>
  <c r="U18"/>
  <c r="AK18" s="1"/>
  <c r="AC17"/>
  <c r="AB17"/>
  <c r="AA17"/>
  <c r="Z17"/>
  <c r="U17"/>
  <c r="AK17" s="1"/>
  <c r="AC16"/>
  <c r="AB16"/>
  <c r="AA16"/>
  <c r="Z16"/>
  <c r="U16"/>
  <c r="AK16" s="1"/>
  <c r="AC15"/>
  <c r="AB15"/>
  <c r="AA15"/>
  <c r="Z15"/>
  <c r="AK15" s="1"/>
  <c r="U15"/>
  <c r="AC14"/>
  <c r="AB14"/>
  <c r="AA14"/>
  <c r="Z14"/>
  <c r="AK14" s="1"/>
  <c r="U14"/>
  <c r="AC13"/>
  <c r="AB13"/>
  <c r="AA13"/>
  <c r="Z13"/>
  <c r="U13"/>
  <c r="AK13" s="1"/>
  <c r="AC12"/>
  <c r="AB12"/>
  <c r="AA12"/>
  <c r="Z12"/>
  <c r="U12"/>
  <c r="AK12" s="1"/>
  <c r="AC11"/>
  <c r="AB11"/>
  <c r="AA11"/>
  <c r="Z11"/>
  <c r="AK11" s="1"/>
  <c r="U11"/>
  <c r="AC10"/>
  <c r="AB10"/>
  <c r="AA10"/>
  <c r="Z10"/>
  <c r="AK10" s="1"/>
  <c r="U10"/>
  <c r="AC9"/>
  <c r="AB9"/>
  <c r="AA9"/>
  <c r="Z9"/>
  <c r="U9"/>
  <c r="AK9" s="1"/>
  <c r="AC8"/>
  <c r="AB8"/>
  <c r="AA8"/>
  <c r="Z8"/>
  <c r="U8"/>
  <c r="AK8" s="1"/>
  <c r="B8"/>
  <c r="B9" s="1"/>
  <c r="B10" s="1"/>
  <c r="AC7"/>
  <c r="AB7"/>
  <c r="AB55" s="1"/>
  <c r="AA7"/>
  <c r="AA55" s="1"/>
  <c r="Z7"/>
  <c r="Z55" s="1"/>
  <c r="U7"/>
  <c r="AC6"/>
  <c r="AC55" s="1"/>
  <c r="AA6"/>
  <c r="U6"/>
  <c r="U55" s="1"/>
  <c r="B11" l="1"/>
  <c r="B12" s="1"/>
  <c r="B13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AK7"/>
  <c r="S55"/>
  <c r="AK6"/>
  <c r="AK55" s="1"/>
  <c r="B33" l="1"/>
  <c r="B34" s="1"/>
  <c r="B35" s="1"/>
  <c r="B32"/>
  <c r="B36" l="1"/>
  <c r="B38" s="1"/>
  <c r="B37"/>
  <c r="B40" l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39"/>
</calcChain>
</file>

<file path=xl/sharedStrings.xml><?xml version="1.0" encoding="utf-8"?>
<sst xmlns="http://schemas.openxmlformats.org/spreadsheetml/2006/main" count="1914" uniqueCount="415">
  <si>
    <t>ORGANISMO:</t>
  </si>
  <si>
    <t>INSTITUTO TECNOLOGICO SUPERIOR  DE MASCOTA</t>
  </si>
  <si>
    <t>SIGLAS:</t>
  </si>
  <si>
    <t>ITSM</t>
  </si>
  <si>
    <t>COSTO MENSUAL</t>
  </si>
  <si>
    <t>COSTO ANUAL</t>
  </si>
  <si>
    <t>COLUMNAS ADICIONALES PARA CONCEPTOS MENSUALES PROPIOS DEL ORGANISMO</t>
  </si>
  <si>
    <t>COLUMNAS ADICIONALES PARA CONCEPTOS PROPIOS CON PERIODICIDAD DIFERENTE A LA MENSUAL</t>
  </si>
  <si>
    <t>No. Cons</t>
  </si>
  <si>
    <t>UP</t>
  </si>
  <si>
    <t>ORG</t>
  </si>
  <si>
    <t>PG</t>
  </si>
  <si>
    <t>PC</t>
  </si>
  <si>
    <t>UEG</t>
  </si>
  <si>
    <t>CÓDIGO  DEL PUESTO</t>
  </si>
  <si>
    <t>NOMBRE DEL BENEFICIARIO</t>
  </si>
  <si>
    <t>R.F.C.</t>
  </si>
  <si>
    <t>SEXO</t>
  </si>
  <si>
    <t>F-ING</t>
  </si>
  <si>
    <t>NIVEL</t>
  </si>
  <si>
    <t>JOR</t>
  </si>
  <si>
    <t>CATEG</t>
  </si>
  <si>
    <t>NOMBRE DEL PUESTO</t>
  </si>
  <si>
    <t>AREA DE ADSCRIPCIÓN DEL PUESTO</t>
  </si>
  <si>
    <t>DIRECCIÓN DE ADSCRIPCIÓN DEL PUESTO</t>
  </si>
  <si>
    <t>ZONA
ECONÓMICA</t>
  </si>
  <si>
    <t>SUELDO
1131</t>
  </si>
  <si>
    <t>SOBRE
SUELDO
1544</t>
  </si>
  <si>
    <t xml:space="preserve">SUMA 
</t>
  </si>
  <si>
    <t>QUINQUENIO
1311</t>
  </si>
  <si>
    <t>PRIMA
VACACIONAL
1321</t>
  </si>
  <si>
    <t>AGUINALDO
1322</t>
  </si>
  <si>
    <t>*ESTIMULO AL SERVICIO ADMINISTRATIVO 1715</t>
  </si>
  <si>
    <t>CUOTAS A
PENSIONES
1431</t>
  </si>
  <si>
    <t>CUOTAS PARA
LA VIVIENDA
1421</t>
  </si>
  <si>
    <t>CUOTAS 
AL IMSS
1411</t>
  </si>
  <si>
    <t>CUOTAS
AL S.A.R
1432</t>
  </si>
  <si>
    <t>DESPENSA
1712</t>
  </si>
  <si>
    <t>PASAJES
1713</t>
  </si>
  <si>
    <t>IMPACTO AL
SALARIO
1611</t>
  </si>
  <si>
    <t>MATERIAL DIDÁCTICO 1343</t>
  </si>
  <si>
    <t>GUARDERIA 1719</t>
  </si>
  <si>
    <t xml:space="preserve"> liquidaciones 1531</t>
  </si>
  <si>
    <t>OTRAS AYUDAS 1719</t>
  </si>
  <si>
    <t>TOTAL
ANUAL</t>
  </si>
  <si>
    <t>*09</t>
  </si>
  <si>
    <t>001</t>
  </si>
  <si>
    <t>00837</t>
  </si>
  <si>
    <t>ITS0001</t>
  </si>
  <si>
    <t>M.V.Z. GILDARDO SANCHEZ GONZALEZ</t>
  </si>
  <si>
    <t>SAGG680121</t>
  </si>
  <si>
    <t>H</t>
  </si>
  <si>
    <t>C</t>
  </si>
  <si>
    <t>Director General</t>
  </si>
  <si>
    <t>Dirección General</t>
  </si>
  <si>
    <t>II</t>
  </si>
  <si>
    <t>ITS0002</t>
  </si>
  <si>
    <t>DR. HECTOR ERNESTO GUZMAN VELASCO</t>
  </si>
  <si>
    <t>GUVH7310081R0</t>
  </si>
  <si>
    <t>Sub Director</t>
  </si>
  <si>
    <t>Subdirección Académica  y de Vinculación</t>
  </si>
  <si>
    <t>ING. LUIS ALBERTO GOMEZ CARDENAS</t>
  </si>
  <si>
    <t>GOCL850331BY9</t>
  </si>
  <si>
    <t>Subdirección  Administrativa y de Planeación</t>
  </si>
  <si>
    <t>ITS0003</t>
  </si>
  <si>
    <t>JUAN JOSE CONTRERAS PACHECO</t>
  </si>
  <si>
    <t>Jefe de División</t>
  </si>
  <si>
    <t>División Académica</t>
  </si>
  <si>
    <t>MARCO VINICIO FELIX LERMA</t>
  </si>
  <si>
    <t>FELM711105</t>
  </si>
  <si>
    <t>División  Academica</t>
  </si>
  <si>
    <t>ITS0004</t>
  </si>
  <si>
    <t>LIC. MA. VIDAL LUNA OLEA</t>
  </si>
  <si>
    <t>LUOV771104IMA</t>
  </si>
  <si>
    <t>M</t>
  </si>
  <si>
    <t>Jefe de División en Vinculación</t>
  </si>
  <si>
    <t>ITS0005</t>
  </si>
  <si>
    <t>JOSE RICARDO GRAVE ESPARZA</t>
  </si>
  <si>
    <t>ING. JESUS FLORES JERONIMO</t>
  </si>
  <si>
    <t>FOJJ850208Q88</t>
  </si>
  <si>
    <t>Jefe de Departamento</t>
  </si>
  <si>
    <t>Depto. de Desarrollo Académico</t>
  </si>
  <si>
    <t>L.C. P. JOSE GABRIEL GOMEZ GONZALEZ</t>
  </si>
  <si>
    <t>GOGG650402U20</t>
  </si>
  <si>
    <t>Depto. de Recursos Financieros y Materiales</t>
  </si>
  <si>
    <t>LIC. FRANCISCO JAVIER MEDRANO GUZMAN</t>
  </si>
  <si>
    <t>MEGF680517</t>
  </si>
  <si>
    <t>Depto. de Recursos Humanos y Servicios Gral</t>
  </si>
  <si>
    <t>M.V.Z. JOSE VICTORIANO PEÑA ULLOA</t>
  </si>
  <si>
    <t>PEUV760330P91</t>
  </si>
  <si>
    <t>Depto. de Planeación , Programación Presupuestacion</t>
  </si>
  <si>
    <t>MARIO BOTELLO CARMONA</t>
  </si>
  <si>
    <t>BOCM860815</t>
  </si>
  <si>
    <t xml:space="preserve">Depto. de Servicios Escolares </t>
  </si>
  <si>
    <t>CF12027</t>
  </si>
  <si>
    <t>ING. JAIME  MEDINA MORAN</t>
  </si>
  <si>
    <t>MEMJ800827FX9</t>
  </si>
  <si>
    <t>B</t>
  </si>
  <si>
    <t>Ing. En Sistemas</t>
  </si>
  <si>
    <t>Sistemas y Centro de Computo</t>
  </si>
  <si>
    <t>CF33116</t>
  </si>
  <si>
    <t xml:space="preserve">ANA GABRIELA DE LA CRUZ PEÑA </t>
  </si>
  <si>
    <t>CUPA890725BI0</t>
  </si>
  <si>
    <t>Técnico Especializado</t>
  </si>
  <si>
    <t>Jefatura de Division en Vinculacion</t>
  </si>
  <si>
    <t>CLAUDIA ELIZABETH RUBIO GRADILLA</t>
  </si>
  <si>
    <t>RUGC7109215P5</t>
  </si>
  <si>
    <t>PO1002</t>
  </si>
  <si>
    <t>ARMANDO HERNANDEZ SANDOVAL</t>
  </si>
  <si>
    <t>HESA7511165U2</t>
  </si>
  <si>
    <t>Analista Especializado.</t>
  </si>
  <si>
    <t>KARINA ROBLES VARGAS</t>
  </si>
  <si>
    <t>ROVK8807132N0</t>
  </si>
  <si>
    <t>Analista Especializado</t>
  </si>
  <si>
    <t>P13006</t>
  </si>
  <si>
    <t>VACANTE</t>
  </si>
  <si>
    <t>Médico General</t>
  </si>
  <si>
    <t>P16004</t>
  </si>
  <si>
    <t>ALEJANDRA MAGALI ALANIS VARGAS</t>
  </si>
  <si>
    <t>AAVA870821FX7</t>
  </si>
  <si>
    <t>15/08/2012</t>
  </si>
  <si>
    <t>Psicólogo</t>
  </si>
  <si>
    <t>Depto. De Desarrollo Academico</t>
  </si>
  <si>
    <t>AO1001</t>
  </si>
  <si>
    <t>ESTEBAN DE SANTIAGO CHAVEZ</t>
  </si>
  <si>
    <t>SACE740311CX6</t>
  </si>
  <si>
    <t>Jefe de Oficina</t>
  </si>
  <si>
    <t>TO6018</t>
  </si>
  <si>
    <t>JULIAN DE LA CRUZ  PEÑA</t>
  </si>
  <si>
    <t>CUPJ680109N93</t>
  </si>
  <si>
    <t>Programador</t>
  </si>
  <si>
    <t>CF53455</t>
  </si>
  <si>
    <t>ADRIANA DEL REFUGIO VALDES AMARAL</t>
  </si>
  <si>
    <t>VAAA850704</t>
  </si>
  <si>
    <t>Sria. De Director General</t>
  </si>
  <si>
    <t>PO1001</t>
  </si>
  <si>
    <t>YESENIA ARANGO GARCIA</t>
  </si>
  <si>
    <t>AAGY900804992</t>
  </si>
  <si>
    <t>Analista Técnico</t>
  </si>
  <si>
    <t xml:space="preserve">Jefatura de Division en  Vinculación </t>
  </si>
  <si>
    <t>FRANCISCO RAFAEL CASILLAS MARTINEZ</t>
  </si>
  <si>
    <t>CAMF901002AI6</t>
  </si>
  <si>
    <t>Subdirección Académica y Vinculación</t>
  </si>
  <si>
    <t>ROBERTO SERGIO ROSALES SANCHEZ</t>
  </si>
  <si>
    <t>ROSR8612168D6</t>
  </si>
  <si>
    <t>CF34280</t>
  </si>
  <si>
    <t>LILIANA GONZALEZ PEÑA</t>
  </si>
  <si>
    <t>GOPL780628DS3</t>
  </si>
  <si>
    <t>Sria. De Subdirector</t>
  </si>
  <si>
    <t xml:space="preserve">Subdirección Administrativa y de Planeación </t>
  </si>
  <si>
    <t>KARINA LOPEZ MENDEZ</t>
  </si>
  <si>
    <t>LOMK820303</t>
  </si>
  <si>
    <t>T06027</t>
  </si>
  <si>
    <t>MARIA DEL ROSARIO CONTRERAS MEDRANO</t>
  </si>
  <si>
    <t>COMR901027</t>
  </si>
  <si>
    <t>Capturista</t>
  </si>
  <si>
    <t>LUIS ENRIQUE CASTILLO PALACIOS</t>
  </si>
  <si>
    <t>JORGE ISAAC LARES GARCIA</t>
  </si>
  <si>
    <t>LAGJ83042394A</t>
  </si>
  <si>
    <t xml:space="preserve">División Academica </t>
  </si>
  <si>
    <t>ROBERTO CONTRERAS GONZALEZ</t>
  </si>
  <si>
    <t>COGR691101HP8</t>
  </si>
  <si>
    <t>CF53453</t>
  </si>
  <si>
    <t>JOSE DE JESUS ARANGO CHAVEZ</t>
  </si>
  <si>
    <t>AACJ900320JN8</t>
  </si>
  <si>
    <t>Chofer de Director</t>
  </si>
  <si>
    <t>T16005</t>
  </si>
  <si>
    <t>DOLORES EFRAIN BELTRAN DE LA CRUZ</t>
  </si>
  <si>
    <t>BECD8109159V2</t>
  </si>
  <si>
    <t>Laboratorista</t>
  </si>
  <si>
    <t>División de Academica</t>
  </si>
  <si>
    <t>Sria. De Jefe de Departamento</t>
  </si>
  <si>
    <t>Depto. de Planeación , Programación, Presupuestacion</t>
  </si>
  <si>
    <t>Depto. de Gestion Tecnologica y Vinculacion</t>
  </si>
  <si>
    <t>TO5003</t>
  </si>
  <si>
    <t>LILIANA VARGAS ARECHIGA</t>
  </si>
  <si>
    <t>VAAL831012848</t>
  </si>
  <si>
    <t>Bibliotecario</t>
  </si>
  <si>
    <t>S08011</t>
  </si>
  <si>
    <t>ANDRES PEÑA HERNANDEZ</t>
  </si>
  <si>
    <t>PEHA900625AH8</t>
  </si>
  <si>
    <t>Técnico en Mantenimiento.</t>
  </si>
  <si>
    <t>Técnico en Mantenimiento</t>
  </si>
  <si>
    <t>AO3004</t>
  </si>
  <si>
    <t>EMA SARAHI VARGAS ARECHIGA</t>
  </si>
  <si>
    <t>VAAE860604DI1</t>
  </si>
  <si>
    <t>Almacenista</t>
  </si>
  <si>
    <t>SO6002</t>
  </si>
  <si>
    <t>MAIDA MARCELINA  CHAVEZ  PEÑA</t>
  </si>
  <si>
    <t>CAPM770427G28</t>
  </si>
  <si>
    <t>Intendente.</t>
  </si>
  <si>
    <t>EVERARDO ROMERO SANCHEZ</t>
  </si>
  <si>
    <t>ROSE770907</t>
  </si>
  <si>
    <t>S14001</t>
  </si>
  <si>
    <t>ELISEO RODRIGUEZ FLORES</t>
  </si>
  <si>
    <t>Vigilante</t>
  </si>
  <si>
    <t>GABRIEL RANGEL TORO</t>
  </si>
  <si>
    <t>E13001</t>
  </si>
  <si>
    <t>VARIOS DOCENTES</t>
  </si>
  <si>
    <t>Profesor de Asignatura "A"</t>
  </si>
  <si>
    <t xml:space="preserve"> Horas Docente ($305.50 costo unitario h/s/m)</t>
  </si>
  <si>
    <t>Profesor Asignatura "B"</t>
  </si>
  <si>
    <t>Horas Docente (348.30 costo unitario h/s/m)</t>
  </si>
  <si>
    <t>Subdireccion Academica y de Vinculacion</t>
  </si>
  <si>
    <t>TOTAL ANUALIZADO</t>
  </si>
  <si>
    <t>Nota: los parámetros de calculo que aparecen en este formato son meramente ilustrativos, cada organismo deberá aplicar los correspondientes.</t>
  </si>
  <si>
    <t>Total de plazas</t>
  </si>
  <si>
    <r>
      <t xml:space="preserve">DESCRIPCIÓN DE LOS CONCEPTOS DE LAS COLUMNAS.  </t>
    </r>
    <r>
      <rPr>
        <b/>
        <u/>
        <sz val="12"/>
        <color indexed="18"/>
        <rFont val="Arial"/>
        <family val="2"/>
      </rPr>
      <t>IMPORTANTE LLENAR CON LETRA MAYÚSCULA.</t>
    </r>
  </si>
  <si>
    <t>ELABORO</t>
  </si>
  <si>
    <t>SIGLAS</t>
  </si>
  <si>
    <t>NOTAS:</t>
  </si>
  <si>
    <t>DEPENDENCIA CABEZA DE SECTOR</t>
  </si>
  <si>
    <t>- SE DEBERÁ PRESENTAR UNA PLAZA POR RENGLÓN</t>
  </si>
  <si>
    <t>ORG.</t>
  </si>
  <si>
    <t>NUMERO DE ORGANISMO</t>
  </si>
  <si>
    <t>- INCLUIR TODOS LOS CONCEPTOS DE PAGO PARA CADA PLAZA (EN CASO DE QUE NO EXISTA EN ESTE FORMATO FAVOR DE INCLUIR)</t>
  </si>
  <si>
    <t>JEFE DE DEPARTAMENTO DE RECURSOS HUMANOS</t>
  </si>
  <si>
    <t>NUMERO DE PROGRAMA DE GOBIERNO</t>
  </si>
  <si>
    <t>- INCLUIR PLAZAS VACANTES SI ES QUE EXISTEN</t>
  </si>
  <si>
    <t>NUMERO DE PROCESO</t>
  </si>
  <si>
    <t>NUMERO DE LA UNIDAD EJECUTORA DEL GASTO</t>
  </si>
  <si>
    <t>- INCLUIR LA FORMA DE CALCULO PARA CADA CONCEPTO</t>
  </si>
  <si>
    <t>REVISO</t>
  </si>
  <si>
    <t>CODIGO DEL PUESTO</t>
  </si>
  <si>
    <t>NÚMERO DE IDENTIFICACIÓN DEL EMPLEADO-PUESTO</t>
  </si>
  <si>
    <t>NOMBRE DE LA PERSONA QUE OCUPA EL PUESTO (APELLIDO PATERNO, MATERNO Y NOMBRE (S))</t>
  </si>
  <si>
    <t>SUBDIRECTOR ADMINISTRATIVO Y DE PLANEACION</t>
  </si>
  <si>
    <t>RFC DEL BENEFICIARIO</t>
  </si>
  <si>
    <t>SEXO DEL BENEFICIARIO ANOTANDO M-PARA MUJER Y H-PARA HOMBRE</t>
  </si>
  <si>
    <t>FECHA DE INGRESO DEL BENEFICIARIO (DIA, MES Y AÑO)</t>
  </si>
  <si>
    <t>NUMERO DE NIVEL DE LA PLAZA</t>
  </si>
  <si>
    <t>FORMA DE CALCULO PARA CADA CONCEPTO</t>
  </si>
  <si>
    <t>JOR.</t>
  </si>
  <si>
    <t>NUMERO DE HORAS QUE COMPRENDE LA JORNADA LABORAL DEL EMPLEADO (30 o 40) (SEMANAL) EN EL CASO DE DOCENTES POR No. DE HORAS</t>
  </si>
  <si>
    <t>AUTORIZO Y VO.BO.</t>
  </si>
  <si>
    <t>CATEG.</t>
  </si>
  <si>
    <t>B= BASE       C= CONFIANZA</t>
  </si>
  <si>
    <t>DESCRIPCIÓN DEL NOMBRAMIENTO DEL BENEFICIARIO</t>
  </si>
  <si>
    <t>AREA DE ADSCRIPCION DEL PUESTO</t>
  </si>
  <si>
    <t>ÁREA DE ADSCRIPCIÓN DIRECTA DEL PUESTO</t>
  </si>
  <si>
    <t>DIR. DE ADSCRIPCIÓN DEL PUESTO</t>
  </si>
  <si>
    <t>DIRECCIÓN DE LA QUE SE DESPRENDE EL ÁREA DE ADSCRIPCIÓN DIRECTA</t>
  </si>
  <si>
    <t>Partida1322 Aguinaldo</t>
  </si>
  <si>
    <t xml:space="preserve">Sueldo diario * 50 días </t>
  </si>
  <si>
    <t>ZONA ECONÓMICA</t>
  </si>
  <si>
    <t>NUMERO DE LA ZONA ECONÓMICA DE LA PLAZA</t>
  </si>
  <si>
    <t>Partida 1321 Prima vacacional</t>
  </si>
  <si>
    <t xml:space="preserve"> </t>
  </si>
  <si>
    <t xml:space="preserve">Sueldo diario * 24 días </t>
  </si>
  <si>
    <t>SUELDO</t>
  </si>
  <si>
    <t>SUELDO BASE MENSUAL BRUTO</t>
  </si>
  <si>
    <t>Partida 1715 Estimulo al Servidor Público</t>
  </si>
  <si>
    <t>Sueldo diario * 15 dias</t>
  </si>
  <si>
    <t>SOBRESUELDO</t>
  </si>
  <si>
    <t>MONTO MENSUAL ADICIONAL PARA LAS PLAZAS QUE LABORAN EN ZONAS DE VIDA CARA (SEGÚN ZONA ECONÓMICA)</t>
  </si>
  <si>
    <t>Partida 1343 Compe. Material Didáctico</t>
  </si>
  <si>
    <t>Asignatura "A" $ 10.95 hr/mensual</t>
  </si>
  <si>
    <t>SUMA</t>
  </si>
  <si>
    <t>ES LA SUMA DE SUELDO MAS SOBRESUELDO</t>
  </si>
  <si>
    <t>Partida 1712 Ayuda para Despensa</t>
  </si>
  <si>
    <t>$771.00 Mensuales</t>
  </si>
  <si>
    <t>QUINQUENIO</t>
  </si>
  <si>
    <t>APORTACIÓN PATRONAL POR AÑOS DE SERVICIO EFECTIVOS PRESTADOS</t>
  </si>
  <si>
    <t>Partida 1713 Pasaje</t>
  </si>
  <si>
    <t>$1376 mensual</t>
  </si>
  <si>
    <t>PRIMA VACACIONAL</t>
  </si>
  <si>
    <t>MONTO ANUAL QUE OTORGA EL PATRÓN POR ESTE CONCEPTO</t>
  </si>
  <si>
    <t>Partida 1719 Guarderia</t>
  </si>
  <si>
    <t>$892 mensual</t>
  </si>
  <si>
    <t>AGUINALDO</t>
  </si>
  <si>
    <t>APORTACIÓN PATRONAL PARA AGUINALDO</t>
  </si>
  <si>
    <t>Partida 1719  Otras Ayudas:</t>
  </si>
  <si>
    <t>CUOTAS A PENSIONES</t>
  </si>
  <si>
    <t>APORTACIÓN PATRONAL A PENSIONES DEL ESTADO</t>
  </si>
  <si>
    <t>Ayuda para lentes</t>
  </si>
  <si>
    <t>$2500 anual</t>
  </si>
  <si>
    <t>VIVIENDA</t>
  </si>
  <si>
    <t>APORTACIÓN PATRONAL A PENSIONES DEL ESTADO PARA ESTE CONCEPTO</t>
  </si>
  <si>
    <t>Ayuda para utiles escolares</t>
  </si>
  <si>
    <t>$1085 anual</t>
  </si>
  <si>
    <t>CUOTAS AL IMSS</t>
  </si>
  <si>
    <t>APORTACIÓN PATRONAL AL SEGURO SOCIAL</t>
  </si>
  <si>
    <t>Impuesto ISP de Aguinaldo y Prima Vacacional</t>
  </si>
  <si>
    <t>CUOTAS AL SAR</t>
  </si>
  <si>
    <t>APORTACIÓN PATRONAL PARA SISTEMA DE AHORRO PARA EL RETIRO</t>
  </si>
  <si>
    <t>DESPENSA</t>
  </si>
  <si>
    <t>MONTO DE ESTA PRESTACIÓN PATRONAL</t>
  </si>
  <si>
    <t>PASAJE</t>
  </si>
  <si>
    <t>IMPACTO AL SALARIO</t>
  </si>
  <si>
    <t>PREVISIÓN PATRONAL PARA INCREMENTO SALARIAL</t>
  </si>
  <si>
    <t>*</t>
  </si>
  <si>
    <t>ESTIMULO SOLO EN CASO DE VENIRLO OTORGANDO</t>
  </si>
  <si>
    <t>PLANTILLA DE PERSONAL  2014</t>
  </si>
  <si>
    <t>PLANTILLA DE PERSONAL  2013</t>
  </si>
  <si>
    <t>SUELDO
1101</t>
  </si>
  <si>
    <t>SOBRE
SUELDO
1101</t>
  </si>
  <si>
    <t>SUMA 
1101</t>
  </si>
  <si>
    <t>QUINQUENIO
1301</t>
  </si>
  <si>
    <t>PRIMA
VACACIONAL
1311</t>
  </si>
  <si>
    <t>AGUINALDO
1312</t>
  </si>
  <si>
    <t>*ESTIMULO AL SERVICIO ADMINISTRATIVO</t>
  </si>
  <si>
    <t>CUOTAS A
PENSIONES
1401</t>
  </si>
  <si>
    <t>CUOTAS PARA
LA VIVIENDA
1402</t>
  </si>
  <si>
    <t>CUOTAS 
AL IMSS
1404</t>
  </si>
  <si>
    <t>CUOTAS
AL S.A.R.
1405</t>
  </si>
  <si>
    <t>DESPENSA
1601</t>
  </si>
  <si>
    <t>PASAJES
1602</t>
  </si>
  <si>
    <t>IMPACTO AL
SALARIO
1801</t>
  </si>
  <si>
    <t>MATERIAL DIDÁCTICO 1305.</t>
  </si>
  <si>
    <t>GUARDERIA 1603</t>
  </si>
  <si>
    <t>Laudos y liquidaciones 1312</t>
  </si>
  <si>
    <t>OTRAS AYUDAS</t>
  </si>
  <si>
    <t>MTRA. ANA MARIA GONZALEZ DAVILA</t>
  </si>
  <si>
    <t>GODA490717R56</t>
  </si>
  <si>
    <t>ING. GUALBERTO CASTRO MORENO</t>
  </si>
  <si>
    <t>CAMG7701114W1</t>
  </si>
  <si>
    <t>GOCL850331</t>
  </si>
  <si>
    <t>LIC. MA. MICAELA RAMIREZ JIMENEZ</t>
  </si>
  <si>
    <t>RAJM5307117M2</t>
  </si>
  <si>
    <t>LIC. AIDA ROMERO OLIVO</t>
  </si>
  <si>
    <t>ROOA680623</t>
  </si>
  <si>
    <t>FOJJ850208</t>
  </si>
  <si>
    <t>C. P. MAGDALENA DEL CARMEN TORRES DE SANTIAGO</t>
  </si>
  <si>
    <t>TOSM830414</t>
  </si>
  <si>
    <t>LIC. HILDA  RAMOS ARRIZON</t>
  </si>
  <si>
    <t>RAAH850118V75</t>
  </si>
  <si>
    <t xml:space="preserve">Depto. de Servicios Escolares y  Vinculación </t>
  </si>
  <si>
    <t>ING. JAIME MORAN MEDINA</t>
  </si>
  <si>
    <t>MOMJ850516</t>
  </si>
  <si>
    <t>CUPA890725</t>
  </si>
  <si>
    <t>RUGC710921</t>
  </si>
  <si>
    <t>HESA751116</t>
  </si>
  <si>
    <t>ROVK880713</t>
  </si>
  <si>
    <t>SACE740311</t>
  </si>
  <si>
    <t>ALFREDO LEDEZMA ACOSTA</t>
  </si>
  <si>
    <t>LEEAA800223</t>
  </si>
  <si>
    <t>CAMF901002</t>
  </si>
  <si>
    <t>ROBERTO ROSALES SANCHEZ</t>
  </si>
  <si>
    <t>GOPL780628</t>
  </si>
  <si>
    <t>AAGY900804</t>
  </si>
  <si>
    <t>AACJ900320</t>
  </si>
  <si>
    <t>BEDD810915</t>
  </si>
  <si>
    <t>VAAL831012</t>
  </si>
  <si>
    <t>VAAE860604</t>
  </si>
  <si>
    <t>PEHA900625</t>
  </si>
  <si>
    <t xml:space="preserve"> Horas Docente ($284.05 costo unitario h/s/m)</t>
  </si>
  <si>
    <t>LIC. MARIA VIDAL LUNA OLEA</t>
  </si>
  <si>
    <t>MTRA. ANA MARIA GONZALEZ  DAVILA</t>
  </si>
  <si>
    <t>Partida 1305 Compe. Material Didáctico</t>
  </si>
  <si>
    <t>Asignatura "A" $ 9.76 hr/mensual</t>
  </si>
  <si>
    <t>DIRECTORA GENERAL</t>
  </si>
  <si>
    <t>Partida 1601 Ayuda para Despensa</t>
  </si>
  <si>
    <t>$621.00 Mensuales</t>
  </si>
  <si>
    <t>Asignatura "A" $ 9.75 hr/mensual</t>
  </si>
  <si>
    <t>Partida 1602 Pasaje</t>
  </si>
  <si>
    <t>Partida 1603 Guarderia</t>
  </si>
  <si>
    <t>$588 mensual</t>
  </si>
  <si>
    <t>Partida 1612  Otras Ayudas:</t>
  </si>
  <si>
    <t>$800 anual</t>
  </si>
  <si>
    <t>PLANTILLA DE PERSONAL DE LOS ORGANISMOS PÚBLICOS</t>
  </si>
  <si>
    <t xml:space="preserve">                                                                                INSTITUTO TECNOLOGICO SUPERIOR DE MASCOTA</t>
  </si>
  <si>
    <t>ITS MASCOTA</t>
  </si>
  <si>
    <t>PLANTILLA  2015</t>
  </si>
  <si>
    <t>PERCEPCIONES MENSUALES</t>
  </si>
  <si>
    <t>PERCEPCIONES ANUALES</t>
  </si>
  <si>
    <t>TOTAL ANUAL</t>
  </si>
  <si>
    <t>FECHA DE INGRESO</t>
  </si>
  <si>
    <t>DESPENSA 
1101</t>
  </si>
  <si>
    <t>TRANSPORTE 
1101</t>
  </si>
  <si>
    <t>OTRAS MEDIDAS LABORALES 1612 (Impuestos, estimulo docen)</t>
  </si>
  <si>
    <t>ESTIMULO AL SERVICIO ADMINISTRATIVO</t>
  </si>
  <si>
    <t>ING. .JUAN JOSE CONTRERAS PACHECO</t>
  </si>
  <si>
    <t>COPJ840528</t>
  </si>
  <si>
    <t>ING. JOSE RICARDO GRAVE ESPARZA</t>
  </si>
  <si>
    <t>GAER870504GE0</t>
  </si>
  <si>
    <t>Depto. de Planeación , Programación Presupuestacion y C.I.</t>
  </si>
  <si>
    <t>LIC. MARIO BOTELLO CARMONA</t>
  </si>
  <si>
    <t>JAIME  MEDINA MORAN</t>
  </si>
  <si>
    <t xml:space="preserve">FRANCISCO JAVIER JIMENEZ GOMEZ </t>
  </si>
  <si>
    <t>JIGF890603CN4</t>
  </si>
  <si>
    <t xml:space="preserve"> ESTEBAN DE SANTIAGO CHAVEZ</t>
  </si>
  <si>
    <t>Depto. de Planeación , Programación Presupuestacion Y C.I.</t>
  </si>
  <si>
    <t>NANCY ALVAREZ ROBLES</t>
  </si>
  <si>
    <t>AARN920502BT7</t>
  </si>
  <si>
    <t xml:space="preserve">CECILIA SALDAÑA AMARAL </t>
  </si>
  <si>
    <t>SAAC9105052W8</t>
  </si>
  <si>
    <t>CAPL700224J1</t>
  </si>
  <si>
    <t>ROFE541201</t>
  </si>
  <si>
    <t>RATG760314</t>
  </si>
  <si>
    <t>E13010</t>
  </si>
  <si>
    <t>RIGOBERTO GONZALEZ RODRIGUEZ</t>
  </si>
  <si>
    <t>GORR770711LCO</t>
  </si>
  <si>
    <t>Profesor Asociado  "A"</t>
  </si>
  <si>
    <t>Jefaturas de Division Academica</t>
  </si>
  <si>
    <t>ROCIO RAMIREZ GONZALEZ</t>
  </si>
  <si>
    <t>RAGR8201282PA</t>
  </si>
  <si>
    <t>E13011</t>
  </si>
  <si>
    <t>Profesor Asociado "B"</t>
  </si>
  <si>
    <t>002</t>
  </si>
  <si>
    <t>00838</t>
  </si>
  <si>
    <t>E13013</t>
  </si>
  <si>
    <t>Profesor Titular "A"</t>
  </si>
  <si>
    <t>003</t>
  </si>
  <si>
    <t>00839</t>
  </si>
  <si>
    <t>E13014</t>
  </si>
  <si>
    <t>MONICA SABRINA OYATOMARI</t>
  </si>
  <si>
    <t>OAMO700512UX6</t>
  </si>
  <si>
    <t>004</t>
  </si>
  <si>
    <t>00840</t>
  </si>
  <si>
    <t>E13015</t>
  </si>
  <si>
    <t>FABIO ALEXIS VENGOECHEA GOMEZ</t>
  </si>
  <si>
    <t>VEGF850224QU7</t>
  </si>
  <si>
    <t>E13002</t>
  </si>
  <si>
    <t>TOTAL MENSUAL POR CONCEPTO</t>
  </si>
  <si>
    <r>
      <t xml:space="preserve">DESCRIPCIÓN DE LOS CONCEPTOS DE LAS COLUMNAS.  </t>
    </r>
    <r>
      <rPr>
        <b/>
        <u/>
        <sz val="10"/>
        <color indexed="18"/>
        <rFont val="Arial"/>
        <family val="2"/>
      </rPr>
      <t>IMPORTANTE LLENAR CON LETRA MAYÚSCULA.</t>
    </r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</si>
</sst>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_(* #,##0.00_);_(* \(#,##0.00\);_(* &quot;-&quot;??_);_(@_)"/>
    <numFmt numFmtId="165" formatCode="0.00000%"/>
    <numFmt numFmtId="166" formatCode="#,##0.00_ ;[Red]\-#,##0.00\ "/>
    <numFmt numFmtId="167" formatCode="&quot;$&quot;#,##0.00"/>
    <numFmt numFmtId="168" formatCode="_(&quot;$&quot;* #,##0.00_);_(&quot;$&quot;* \(#,##0.00\);_(&quot;$&quot;* &quot;-&quot;??_);_(@_)"/>
  </numFmts>
  <fonts count="42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0"/>
      <color theme="1"/>
      <name val="Arial"/>
      <family val="2"/>
    </font>
    <font>
      <sz val="7"/>
      <name val="MS Sans Serif"/>
      <family val="2"/>
    </font>
    <font>
      <sz val="7"/>
      <name val="Arial"/>
      <family val="2"/>
    </font>
    <font>
      <sz val="10"/>
      <color theme="4"/>
      <name val="Arial"/>
      <family val="2"/>
    </font>
    <font>
      <sz val="10"/>
      <color theme="4"/>
      <name val="MS Sans Serif"/>
      <family val="2"/>
    </font>
    <font>
      <sz val="10"/>
      <color rgb="FF0070C0"/>
      <name val="Arial"/>
      <family val="2"/>
    </font>
    <font>
      <sz val="10"/>
      <color theme="3" tint="0.39997558519241921"/>
      <name val="Arial"/>
      <family val="2"/>
    </font>
    <font>
      <sz val="10"/>
      <color theme="3" tint="0.39997558519241921"/>
      <name val="MS Sans Serif"/>
      <family val="2"/>
    </font>
    <font>
      <sz val="10"/>
      <color rgb="FF0070C0"/>
      <name val="MS Sans Serif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color indexed="18"/>
      <name val="Arial"/>
      <family val="2"/>
    </font>
    <font>
      <sz val="10"/>
      <name val="MS Sans Serif"/>
    </font>
    <font>
      <sz val="10"/>
      <color theme="1"/>
      <name val="MS Sans Serif"/>
    </font>
    <font>
      <sz val="10"/>
      <color theme="1"/>
      <name val="MS Sans Serif"/>
      <family val="2"/>
    </font>
    <font>
      <sz val="10"/>
      <color rgb="FF0070C0"/>
      <name val="MS Sans Serif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8"/>
      <name val="MS Sans Serif"/>
      <family val="2"/>
    </font>
    <font>
      <sz val="8"/>
      <color theme="1"/>
      <name val="Arial"/>
      <family val="2"/>
    </font>
    <font>
      <sz val="11"/>
      <name val="MS Sans Serif"/>
    </font>
    <font>
      <sz val="10"/>
      <color rgb="FFC00000"/>
      <name val="Arial"/>
      <family val="2"/>
    </font>
    <font>
      <sz val="8"/>
      <color rgb="FFC00000"/>
      <name val="Arial"/>
      <family val="2"/>
    </font>
    <font>
      <b/>
      <u/>
      <sz val="10"/>
      <color indexed="1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25" fillId="0" borderId="0"/>
    <xf numFmtId="0" fontId="1" fillId="0" borderId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</cellStyleXfs>
  <cellXfs count="629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" fontId="4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10" fontId="4" fillId="0" borderId="0" xfId="2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3" fontId="4" fillId="0" borderId="0" xfId="1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0" fontId="2" fillId="0" borderId="0" xfId="2" applyNumberFormat="1" applyFill="1" applyAlignment="1">
      <alignment horizontal="center" vertical="center"/>
    </xf>
    <xf numFmtId="10" fontId="6" fillId="0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4" fontId="4" fillId="2" borderId="2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165" fontId="4" fillId="0" borderId="0" xfId="2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1" fillId="0" borderId="6" xfId="0" applyNumberFormat="1" applyFont="1" applyFill="1" applyBorder="1" applyAlignment="1">
      <alignment horizontal="center" vertical="center" wrapText="1"/>
    </xf>
    <xf numFmtId="4" fontId="11" fillId="0" borderId="6" xfId="0" applyNumberFormat="1" applyFont="1" applyFill="1" applyBorder="1" applyAlignment="1">
      <alignment horizontal="center" vertical="center" wrapText="1"/>
    </xf>
    <xf numFmtId="4" fontId="12" fillId="5" borderId="6" xfId="3" applyNumberFormat="1" applyFont="1" applyFill="1" applyBorder="1" applyAlignment="1">
      <alignment horizontal="center" vertical="center" wrapText="1"/>
    </xf>
    <xf numFmtId="4" fontId="12" fillId="5" borderId="6" xfId="3" applyNumberFormat="1" applyFont="1" applyFill="1" applyBorder="1" applyAlignment="1">
      <alignment horizontal="center" vertical="center"/>
    </xf>
    <xf numFmtId="4" fontId="12" fillId="4" borderId="6" xfId="3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vertical="center" wrapText="1"/>
    </xf>
    <xf numFmtId="164" fontId="13" fillId="0" borderId="0" xfId="1" applyFont="1" applyFill="1" applyAlignment="1">
      <alignment vertical="center"/>
    </xf>
    <xf numFmtId="0" fontId="14" fillId="0" borderId="0" xfId="0" applyNumberFormat="1" applyFont="1" applyFill="1" applyAlignment="1">
      <alignment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7" xfId="3" applyFont="1" applyFill="1" applyBorder="1" applyAlignment="1">
      <alignment horizontal="center" vertical="center"/>
    </xf>
    <xf numFmtId="0" fontId="15" fillId="0" borderId="7" xfId="3" applyNumberFormat="1" applyFont="1" applyFill="1" applyBorder="1" applyAlignment="1">
      <alignment horizontal="center" vertical="center"/>
    </xf>
    <xf numFmtId="49" fontId="15" fillId="0" borderId="7" xfId="3" applyNumberFormat="1" applyFont="1" applyFill="1" applyBorder="1" applyAlignment="1">
      <alignment horizontal="center" vertical="center"/>
    </xf>
    <xf numFmtId="49" fontId="15" fillId="0" borderId="7" xfId="0" applyNumberFormat="1" applyFont="1" applyFill="1" applyBorder="1" applyAlignment="1">
      <alignment horizontal="center" vertical="center"/>
    </xf>
    <xf numFmtId="0" fontId="15" fillId="0" borderId="7" xfId="0" applyNumberFormat="1" applyFont="1" applyFill="1" applyBorder="1" applyAlignment="1">
      <alignment horizontal="left" vertical="center"/>
    </xf>
    <xf numFmtId="0" fontId="15" fillId="0" borderId="5" xfId="4" applyFont="1" applyFill="1" applyBorder="1"/>
    <xf numFmtId="0" fontId="15" fillId="0" borderId="5" xfId="4" applyNumberFormat="1" applyFont="1" applyFill="1" applyBorder="1"/>
    <xf numFmtId="0" fontId="15" fillId="0" borderId="7" xfId="0" applyFont="1" applyFill="1" applyBorder="1" applyAlignment="1">
      <alignment vertical="center"/>
    </xf>
    <xf numFmtId="14" fontId="15" fillId="0" borderId="5" xfId="5" applyNumberFormat="1" applyFont="1" applyFill="1" applyBorder="1" applyAlignment="1">
      <alignment horizontal="center"/>
    </xf>
    <xf numFmtId="0" fontId="15" fillId="0" borderId="5" xfId="5" applyFont="1" applyFill="1" applyBorder="1" applyAlignment="1">
      <alignment horizontal="center"/>
    </xf>
    <xf numFmtId="0" fontId="15" fillId="0" borderId="5" xfId="5" applyFont="1" applyFill="1" applyBorder="1"/>
    <xf numFmtId="0" fontId="15" fillId="0" borderId="5" xfId="5" applyFont="1" applyFill="1" applyBorder="1" applyAlignment="1">
      <alignment horizontal="left"/>
    </xf>
    <xf numFmtId="43" fontId="15" fillId="0" borderId="5" xfId="6" applyFont="1" applyFill="1" applyBorder="1" applyAlignment="1"/>
    <xf numFmtId="4" fontId="15" fillId="0" borderId="7" xfId="3" applyNumberFormat="1" applyFont="1" applyFill="1" applyBorder="1" applyAlignment="1">
      <alignment vertical="center"/>
    </xf>
    <xf numFmtId="4" fontId="15" fillId="0" borderId="5" xfId="3" applyNumberFormat="1" applyFont="1" applyFill="1" applyBorder="1" applyAlignment="1">
      <alignment vertical="center"/>
    </xf>
    <xf numFmtId="4" fontId="15" fillId="0" borderId="5" xfId="3" applyNumberFormat="1" applyFont="1" applyFill="1" applyBorder="1" applyAlignment="1">
      <alignment horizontal="center" vertical="center"/>
    </xf>
    <xf numFmtId="4" fontId="15" fillId="0" borderId="7" xfId="0" applyNumberFormat="1" applyFont="1" applyFill="1" applyBorder="1" applyAlignment="1">
      <alignment vertical="center"/>
    </xf>
    <xf numFmtId="166" fontId="15" fillId="0" borderId="7" xfId="3" applyNumberFormat="1" applyFont="1" applyFill="1" applyBorder="1" applyAlignment="1">
      <alignment vertical="center"/>
    </xf>
    <xf numFmtId="43" fontId="15" fillId="0" borderId="5" xfId="6" applyFont="1" applyFill="1" applyBorder="1" applyAlignment="1">
      <alignment vertical="center"/>
    </xf>
    <xf numFmtId="166" fontId="15" fillId="0" borderId="7" xfId="0" applyNumberFormat="1" applyFont="1" applyFill="1" applyBorder="1" applyAlignment="1">
      <alignment vertical="center"/>
    </xf>
    <xf numFmtId="166" fontId="15" fillId="0" borderId="5" xfId="0" applyNumberFormat="1" applyFont="1" applyFill="1" applyBorder="1" applyAlignment="1">
      <alignment vertical="center"/>
    </xf>
    <xf numFmtId="166" fontId="16" fillId="0" borderId="0" xfId="0" applyNumberFormat="1" applyFont="1" applyFill="1" applyBorder="1" applyAlignment="1">
      <alignment vertical="center"/>
    </xf>
    <xf numFmtId="166" fontId="16" fillId="0" borderId="0" xfId="0" applyNumberFormat="1" applyFont="1" applyFill="1" applyAlignment="1">
      <alignment vertical="center"/>
    </xf>
    <xf numFmtId="164" fontId="16" fillId="0" borderId="0" xfId="1" applyFont="1" applyFill="1" applyAlignment="1">
      <alignment vertical="center"/>
    </xf>
    <xf numFmtId="166" fontId="15" fillId="0" borderId="0" xfId="0" applyNumberFormat="1" applyFont="1" applyFill="1" applyAlignment="1">
      <alignment vertical="center"/>
    </xf>
    <xf numFmtId="0" fontId="15" fillId="0" borderId="5" xfId="0" applyFont="1" applyFill="1" applyBorder="1" applyAlignment="1">
      <alignment vertical="center"/>
    </xf>
    <xf numFmtId="43" fontId="15" fillId="0" borderId="5" xfId="6" applyFont="1" applyFill="1" applyBorder="1" applyAlignment="1">
      <alignment horizontal="center"/>
    </xf>
    <xf numFmtId="166" fontId="15" fillId="0" borderId="0" xfId="3" applyNumberFormat="1" applyFont="1" applyFill="1" applyAlignment="1">
      <alignment vertical="center"/>
    </xf>
    <xf numFmtId="4" fontId="15" fillId="0" borderId="5" xfId="0" applyNumberFormat="1" applyFont="1" applyFill="1" applyBorder="1" applyAlignment="1">
      <alignment vertical="center"/>
    </xf>
    <xf numFmtId="166" fontId="15" fillId="0" borderId="5" xfId="3" applyNumberFormat="1" applyFont="1" applyFill="1" applyBorder="1" applyAlignment="1">
      <alignment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5" xfId="3" applyFont="1" applyFill="1" applyBorder="1" applyAlignment="1">
      <alignment horizontal="center" vertical="center"/>
    </xf>
    <xf numFmtId="0" fontId="18" fillId="0" borderId="7" xfId="3" applyFont="1" applyFill="1" applyBorder="1" applyAlignment="1">
      <alignment horizontal="center" vertical="center"/>
    </xf>
    <xf numFmtId="0" fontId="18" fillId="0" borderId="7" xfId="3" applyNumberFormat="1" applyFont="1" applyFill="1" applyBorder="1" applyAlignment="1">
      <alignment horizontal="center" vertical="center"/>
    </xf>
    <xf numFmtId="49" fontId="18" fillId="0" borderId="7" xfId="3" applyNumberFormat="1" applyFont="1" applyFill="1" applyBorder="1" applyAlignment="1">
      <alignment horizontal="center" vertical="center"/>
    </xf>
    <xf numFmtId="49" fontId="18" fillId="0" borderId="7" xfId="0" applyNumberFormat="1" applyFont="1" applyFill="1" applyBorder="1" applyAlignment="1">
      <alignment horizontal="center" vertical="center"/>
    </xf>
    <xf numFmtId="0" fontId="18" fillId="0" borderId="7" xfId="0" applyNumberFormat="1" applyFont="1" applyFill="1" applyBorder="1" applyAlignment="1">
      <alignment horizontal="left" vertical="center"/>
    </xf>
    <xf numFmtId="0" fontId="18" fillId="0" borderId="5" xfId="4" applyFont="1" applyFill="1" applyBorder="1"/>
    <xf numFmtId="0" fontId="18" fillId="0" borderId="5" xfId="0" applyFont="1" applyFill="1" applyBorder="1" applyAlignment="1">
      <alignment vertical="center"/>
    </xf>
    <xf numFmtId="14" fontId="18" fillId="0" borderId="5" xfId="3" applyNumberFormat="1" applyFont="1" applyFill="1" applyBorder="1" applyAlignment="1">
      <alignment horizontal="center"/>
    </xf>
    <xf numFmtId="0" fontId="18" fillId="0" borderId="5" xfId="5" applyFont="1" applyFill="1" applyBorder="1" applyAlignment="1">
      <alignment horizontal="center"/>
    </xf>
    <xf numFmtId="0" fontId="18" fillId="0" borderId="5" xfId="5" applyFont="1" applyFill="1" applyBorder="1"/>
    <xf numFmtId="0" fontId="18" fillId="0" borderId="5" xfId="5" applyFont="1" applyFill="1" applyBorder="1" applyAlignment="1">
      <alignment horizontal="left"/>
    </xf>
    <xf numFmtId="43" fontId="18" fillId="0" borderId="5" xfId="6" applyFont="1" applyFill="1" applyBorder="1" applyAlignment="1">
      <alignment horizontal="center"/>
    </xf>
    <xf numFmtId="4" fontId="18" fillId="0" borderId="5" xfId="3" applyNumberFormat="1" applyFont="1" applyFill="1" applyBorder="1" applyAlignment="1">
      <alignment vertical="center"/>
    </xf>
    <xf numFmtId="4" fontId="18" fillId="0" borderId="7" xfId="3" applyNumberFormat="1" applyFont="1" applyFill="1" applyBorder="1" applyAlignment="1">
      <alignment vertical="center"/>
    </xf>
    <xf numFmtId="4" fontId="18" fillId="0" borderId="5" xfId="3" applyNumberFormat="1" applyFont="1" applyFill="1" applyBorder="1" applyAlignment="1">
      <alignment horizontal="center" vertical="center"/>
    </xf>
    <xf numFmtId="4" fontId="18" fillId="0" borderId="5" xfId="0" applyNumberFormat="1" applyFont="1" applyFill="1" applyBorder="1" applyAlignment="1">
      <alignment horizontal="center" vertical="center"/>
    </xf>
    <xf numFmtId="166" fontId="18" fillId="0" borderId="7" xfId="3" applyNumberFormat="1" applyFont="1" applyFill="1" applyBorder="1" applyAlignment="1">
      <alignment vertical="center"/>
    </xf>
    <xf numFmtId="43" fontId="18" fillId="0" borderId="5" xfId="6" applyFont="1" applyFill="1" applyBorder="1" applyAlignment="1">
      <alignment vertical="center"/>
    </xf>
    <xf numFmtId="0" fontId="18" fillId="0" borderId="5" xfId="3" applyFont="1" applyFill="1" applyBorder="1" applyAlignment="1">
      <alignment vertical="center"/>
    </xf>
    <xf numFmtId="166" fontId="18" fillId="0" borderId="5" xfId="0" applyNumberFormat="1" applyFont="1" applyFill="1" applyBorder="1" applyAlignment="1">
      <alignment vertical="center"/>
    </xf>
    <xf numFmtId="166" fontId="19" fillId="0" borderId="0" xfId="0" applyNumberFormat="1" applyFont="1" applyFill="1" applyBorder="1" applyAlignment="1">
      <alignment vertical="center"/>
    </xf>
    <xf numFmtId="166" fontId="19" fillId="0" borderId="0" xfId="0" applyNumberFormat="1" applyFont="1" applyFill="1" applyAlignment="1">
      <alignment vertical="center"/>
    </xf>
    <xf numFmtId="0" fontId="18" fillId="0" borderId="5" xfId="3" applyFont="1" applyFill="1" applyBorder="1" applyAlignment="1"/>
    <xf numFmtId="0" fontId="15" fillId="0" borderId="5" xfId="3" applyFont="1" applyFill="1" applyBorder="1" applyAlignment="1">
      <alignment horizontal="center" vertical="center"/>
    </xf>
    <xf numFmtId="0" fontId="15" fillId="0" borderId="5" xfId="3" applyFont="1" applyFill="1" applyBorder="1" applyAlignment="1">
      <alignment wrapText="1"/>
    </xf>
    <xf numFmtId="0" fontId="15" fillId="0" borderId="5" xfId="0" applyFont="1" applyFill="1" applyBorder="1" applyProtection="1">
      <protection locked="0"/>
    </xf>
    <xf numFmtId="14" fontId="15" fillId="0" borderId="5" xfId="5" applyNumberFormat="1" applyFont="1" applyFill="1" applyBorder="1" applyAlignment="1"/>
    <xf numFmtId="4" fontId="15" fillId="0" borderId="5" xfId="0" applyNumberFormat="1" applyFont="1" applyFill="1" applyBorder="1" applyAlignment="1">
      <alignment horizontal="center" vertical="center"/>
    </xf>
    <xf numFmtId="0" fontId="15" fillId="0" borderId="5" xfId="3" applyFont="1" applyFill="1" applyBorder="1" applyAlignment="1">
      <alignment vertical="center"/>
    </xf>
    <xf numFmtId="2" fontId="15" fillId="0" borderId="5" xfId="0" applyNumberFormat="1" applyFont="1" applyFill="1" applyBorder="1" applyAlignment="1">
      <alignment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3" xfId="3" applyFont="1" applyFill="1" applyBorder="1" applyAlignment="1">
      <alignment wrapText="1"/>
    </xf>
    <xf numFmtId="0" fontId="18" fillId="0" borderId="5" xfId="4" applyNumberFormat="1" applyFont="1" applyFill="1" applyBorder="1"/>
    <xf numFmtId="14" fontId="18" fillId="0" borderId="5" xfId="5" applyNumberFormat="1" applyFont="1" applyFill="1" applyBorder="1" applyAlignment="1">
      <alignment horizontal="center"/>
    </xf>
    <xf numFmtId="0" fontId="18" fillId="0" borderId="5" xfId="4" applyFont="1" applyFill="1" applyBorder="1" applyAlignment="1">
      <alignment horizontal="center"/>
    </xf>
    <xf numFmtId="2" fontId="18" fillId="0" borderId="5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5" xfId="3" applyFont="1" applyFill="1" applyBorder="1" applyAlignment="1">
      <alignment horizontal="center" vertical="center"/>
    </xf>
    <xf numFmtId="0" fontId="4" fillId="0" borderId="7" xfId="3" applyFont="1" applyFill="1" applyBorder="1" applyAlignment="1">
      <alignment horizontal="center" vertical="center"/>
    </xf>
    <xf numFmtId="0" fontId="4" fillId="0" borderId="7" xfId="3" applyNumberFormat="1" applyFont="1" applyFill="1" applyBorder="1" applyAlignment="1">
      <alignment horizontal="center" vertical="center"/>
    </xf>
    <xf numFmtId="49" fontId="4" fillId="0" borderId="7" xfId="3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left" vertical="center"/>
    </xf>
    <xf numFmtId="0" fontId="4" fillId="0" borderId="5" xfId="3" applyFont="1" applyFill="1" applyBorder="1" applyAlignment="1">
      <alignment wrapText="1"/>
    </xf>
    <xf numFmtId="0" fontId="4" fillId="0" borderId="5" xfId="0" applyFont="1" applyFill="1" applyBorder="1"/>
    <xf numFmtId="0" fontId="4" fillId="0" borderId="7" xfId="0" applyFont="1" applyFill="1" applyBorder="1" applyAlignment="1">
      <alignment vertical="center"/>
    </xf>
    <xf numFmtId="14" fontId="4" fillId="0" borderId="5" xfId="5" applyNumberFormat="1" applyFont="1" applyFill="1" applyBorder="1" applyAlignment="1">
      <alignment horizontal="center"/>
    </xf>
    <xf numFmtId="0" fontId="4" fillId="0" borderId="5" xfId="5" applyFont="1" applyFill="1" applyBorder="1" applyAlignment="1">
      <alignment horizontal="center"/>
    </xf>
    <xf numFmtId="0" fontId="4" fillId="0" borderId="5" xfId="5" applyFont="1" applyFill="1" applyBorder="1"/>
    <xf numFmtId="0" fontId="4" fillId="0" borderId="5" xfId="5" applyFont="1" applyFill="1" applyBorder="1" applyAlignment="1">
      <alignment horizontal="left"/>
    </xf>
    <xf numFmtId="43" fontId="4" fillId="0" borderId="5" xfId="6" applyFont="1" applyFill="1" applyBorder="1" applyAlignment="1">
      <alignment horizontal="center"/>
    </xf>
    <xf numFmtId="4" fontId="4" fillId="0" borderId="5" xfId="3" applyNumberFormat="1" applyFont="1" applyFill="1" applyBorder="1" applyAlignment="1">
      <alignment vertical="center"/>
    </xf>
    <xf numFmtId="4" fontId="4" fillId="0" borderId="7" xfId="3" applyNumberFormat="1" applyFont="1" applyFill="1" applyBorder="1" applyAlignment="1">
      <alignment vertical="center"/>
    </xf>
    <xf numFmtId="4" fontId="4" fillId="0" borderId="5" xfId="3" applyNumberFormat="1" applyFont="1" applyFill="1" applyBorder="1" applyAlignment="1">
      <alignment horizontal="center" vertical="center"/>
    </xf>
    <xf numFmtId="4" fontId="4" fillId="0" borderId="7" xfId="0" applyNumberFormat="1" applyFont="1" applyFill="1" applyBorder="1" applyAlignment="1">
      <alignment vertical="center"/>
    </xf>
    <xf numFmtId="166" fontId="4" fillId="0" borderId="7" xfId="3" applyNumberFormat="1" applyFont="1" applyFill="1" applyBorder="1" applyAlignment="1">
      <alignment vertical="center"/>
    </xf>
    <xf numFmtId="43" fontId="4" fillId="0" borderId="5" xfId="6" applyFont="1" applyFill="1" applyBorder="1" applyAlignment="1">
      <alignment vertical="center"/>
    </xf>
    <xf numFmtId="0" fontId="4" fillId="0" borderId="5" xfId="3" applyFont="1" applyFill="1" applyBorder="1" applyAlignment="1">
      <alignment vertical="center"/>
    </xf>
    <xf numFmtId="2" fontId="4" fillId="0" borderId="7" xfId="0" applyNumberFormat="1" applyFont="1" applyFill="1" applyBorder="1" applyAlignment="1">
      <alignment vertical="center"/>
    </xf>
    <xf numFmtId="166" fontId="4" fillId="0" borderId="7" xfId="0" applyNumberFormat="1" applyFont="1" applyFill="1" applyBorder="1" applyAlignment="1">
      <alignment vertical="center"/>
    </xf>
    <xf numFmtId="166" fontId="4" fillId="0" borderId="5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Alignment="1">
      <alignment vertical="center"/>
    </xf>
    <xf numFmtId="164" fontId="2" fillId="0" borderId="0" xfId="1" applyFont="1" applyFill="1" applyAlignment="1">
      <alignment vertical="center"/>
    </xf>
    <xf numFmtId="166" fontId="4" fillId="0" borderId="0" xfId="0" applyNumberFormat="1" applyFont="1" applyFill="1" applyAlignment="1">
      <alignment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5" xfId="3" applyFont="1" applyFill="1" applyBorder="1" applyAlignment="1">
      <alignment horizontal="center" vertical="center"/>
    </xf>
    <xf numFmtId="0" fontId="17" fillId="0" borderId="7" xfId="3" applyFont="1" applyFill="1" applyBorder="1" applyAlignment="1">
      <alignment horizontal="center" vertical="center"/>
    </xf>
    <xf numFmtId="0" fontId="17" fillId="0" borderId="7" xfId="3" applyNumberFormat="1" applyFont="1" applyFill="1" applyBorder="1" applyAlignment="1">
      <alignment horizontal="center" vertical="center"/>
    </xf>
    <xf numFmtId="49" fontId="17" fillId="0" borderId="7" xfId="3" applyNumberFormat="1" applyFont="1" applyFill="1" applyBorder="1" applyAlignment="1">
      <alignment horizontal="center" vertical="center"/>
    </xf>
    <xf numFmtId="49" fontId="17" fillId="0" borderId="7" xfId="0" applyNumberFormat="1" applyFont="1" applyFill="1" applyBorder="1" applyAlignment="1">
      <alignment horizontal="center" vertical="center"/>
    </xf>
    <xf numFmtId="0" fontId="17" fillId="0" borderId="5" xfId="0" applyNumberFormat="1" applyFont="1" applyFill="1" applyBorder="1" applyAlignment="1">
      <alignment horizontal="left" vertical="center"/>
    </xf>
    <xf numFmtId="166" fontId="17" fillId="0" borderId="5" xfId="0" applyNumberFormat="1" applyFont="1" applyFill="1" applyBorder="1" applyAlignment="1">
      <alignment vertical="center"/>
    </xf>
    <xf numFmtId="0" fontId="17" fillId="0" borderId="8" xfId="0" applyFont="1" applyFill="1" applyBorder="1"/>
    <xf numFmtId="49" fontId="17" fillId="0" borderId="5" xfId="0" applyNumberFormat="1" applyFont="1" applyFill="1" applyBorder="1" applyAlignment="1">
      <alignment vertical="center"/>
    </xf>
    <xf numFmtId="0" fontId="17" fillId="0" borderId="5" xfId="5" applyFont="1" applyFill="1" applyBorder="1" applyAlignment="1">
      <alignment horizontal="center"/>
    </xf>
    <xf numFmtId="0" fontId="17" fillId="0" borderId="5" xfId="5" applyFont="1" applyFill="1" applyBorder="1"/>
    <xf numFmtId="0" fontId="17" fillId="0" borderId="5" xfId="5" applyFont="1" applyFill="1" applyBorder="1" applyAlignment="1">
      <alignment horizontal="left"/>
    </xf>
    <xf numFmtId="43" fontId="17" fillId="0" borderId="5" xfId="6" applyFont="1" applyFill="1" applyBorder="1" applyAlignment="1">
      <alignment horizontal="center"/>
    </xf>
    <xf numFmtId="4" fontId="17" fillId="0" borderId="5" xfId="3" applyNumberFormat="1" applyFont="1" applyFill="1" applyBorder="1" applyAlignment="1">
      <alignment vertical="center"/>
    </xf>
    <xf numFmtId="4" fontId="17" fillId="0" borderId="7" xfId="3" applyNumberFormat="1" applyFont="1" applyFill="1" applyBorder="1" applyAlignment="1">
      <alignment vertical="center"/>
    </xf>
    <xf numFmtId="4" fontId="17" fillId="0" borderId="5" xfId="3" applyNumberFormat="1" applyFont="1" applyFill="1" applyBorder="1" applyAlignment="1">
      <alignment horizontal="center" vertical="center"/>
    </xf>
    <xf numFmtId="4" fontId="17" fillId="0" borderId="5" xfId="0" applyNumberFormat="1" applyFont="1" applyFill="1" applyBorder="1" applyAlignment="1">
      <alignment vertical="center"/>
    </xf>
    <xf numFmtId="166" fontId="17" fillId="0" borderId="7" xfId="3" applyNumberFormat="1" applyFont="1" applyFill="1" applyBorder="1" applyAlignment="1">
      <alignment vertical="center"/>
    </xf>
    <xf numFmtId="0" fontId="17" fillId="0" borderId="5" xfId="3" applyFont="1" applyFill="1" applyBorder="1" applyAlignment="1">
      <alignment vertical="center"/>
    </xf>
    <xf numFmtId="166" fontId="20" fillId="0" borderId="0" xfId="0" applyNumberFormat="1" applyFont="1" applyFill="1" applyBorder="1" applyAlignment="1">
      <alignment vertical="center"/>
    </xf>
    <xf numFmtId="166" fontId="0" fillId="0" borderId="0" xfId="0" applyNumberFormat="1" applyFill="1" applyBorder="1" applyAlignment="1">
      <alignment vertical="center"/>
    </xf>
    <xf numFmtId="166" fontId="0" fillId="0" borderId="0" xfId="0" applyNumberFormat="1" applyFill="1" applyAlignment="1">
      <alignment vertical="center"/>
    </xf>
    <xf numFmtId="166" fontId="20" fillId="0" borderId="0" xfId="0" applyNumberFormat="1" applyFont="1" applyFill="1" applyAlignment="1">
      <alignment vertical="center"/>
    </xf>
    <xf numFmtId="164" fontId="20" fillId="0" borderId="0" xfId="1" applyFont="1" applyFill="1" applyAlignment="1">
      <alignment vertical="center"/>
    </xf>
    <xf numFmtId="166" fontId="17" fillId="0" borderId="0" xfId="0" applyNumberFormat="1" applyFont="1" applyFill="1" applyAlignment="1">
      <alignment vertical="center"/>
    </xf>
    <xf numFmtId="4" fontId="17" fillId="0" borderId="5" xfId="0" applyNumberFormat="1" applyFont="1" applyFill="1" applyBorder="1" applyAlignment="1">
      <alignment horizontal="left" vertical="center"/>
    </xf>
    <xf numFmtId="0" fontId="17" fillId="0" borderId="0" xfId="0" applyFont="1" applyFill="1" applyProtection="1">
      <protection locked="0"/>
    </xf>
    <xf numFmtId="0" fontId="17" fillId="0" borderId="5" xfId="0" applyFont="1" applyFill="1" applyBorder="1" applyAlignment="1">
      <alignment vertical="center"/>
    </xf>
    <xf numFmtId="14" fontId="17" fillId="0" borderId="5" xfId="3" applyNumberFormat="1" applyFont="1" applyFill="1" applyBorder="1" applyAlignment="1">
      <alignment vertical="center"/>
    </xf>
    <xf numFmtId="4" fontId="17" fillId="0" borderId="5" xfId="0" applyNumberFormat="1" applyFont="1" applyFill="1" applyBorder="1" applyAlignment="1">
      <alignment horizontal="center" vertical="center"/>
    </xf>
    <xf numFmtId="4" fontId="18" fillId="0" borderId="5" xfId="0" applyNumberFormat="1" applyFont="1" applyFill="1" applyBorder="1" applyAlignment="1">
      <alignment horizontal="left" vertical="center"/>
    </xf>
    <xf numFmtId="0" fontId="18" fillId="0" borderId="5" xfId="0" applyFont="1" applyFill="1" applyBorder="1"/>
    <xf numFmtId="0" fontId="15" fillId="0" borderId="5" xfId="0" applyFont="1" applyFill="1" applyBorder="1"/>
    <xf numFmtId="4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15" fillId="0" borderId="3" xfId="4" applyFont="1" applyFill="1" applyBorder="1"/>
    <xf numFmtId="14" fontId="15" fillId="0" borderId="5" xfId="3" applyNumberFormat="1" applyFont="1" applyFill="1" applyBorder="1" applyAlignment="1">
      <alignment vertical="center"/>
    </xf>
    <xf numFmtId="2" fontId="17" fillId="0" borderId="5" xfId="0" applyNumberFormat="1" applyFont="1" applyFill="1" applyBorder="1" applyAlignment="1">
      <alignment vertical="center"/>
    </xf>
    <xf numFmtId="0" fontId="15" fillId="0" borderId="0" xfId="3" applyFont="1" applyFill="1" applyAlignment="1">
      <alignment vertical="center"/>
    </xf>
    <xf numFmtId="0" fontId="18" fillId="0" borderId="3" xfId="4" applyFont="1" applyFill="1" applyBorder="1"/>
    <xf numFmtId="0" fontId="4" fillId="0" borderId="5" xfId="0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left" vertical="center"/>
    </xf>
    <xf numFmtId="0" fontId="4" fillId="0" borderId="5" xfId="4" applyNumberFormat="1" applyFont="1" applyFill="1" applyBorder="1"/>
    <xf numFmtId="4" fontId="4" fillId="0" borderId="5" xfId="0" applyNumberFormat="1" applyFont="1" applyFill="1" applyBorder="1" applyAlignment="1">
      <alignment vertical="center"/>
    </xf>
    <xf numFmtId="4" fontId="4" fillId="0" borderId="5" xfId="0" applyNumberFormat="1" applyFont="1" applyFill="1" applyBorder="1" applyAlignment="1">
      <alignment horizontal="left" vertical="center"/>
    </xf>
    <xf numFmtId="14" fontId="4" fillId="0" borderId="5" xfId="3" applyNumberFormat="1" applyFont="1" applyFill="1" applyBorder="1" applyAlignment="1">
      <alignment vertical="center"/>
    </xf>
    <xf numFmtId="2" fontId="4" fillId="0" borderId="5" xfId="0" applyNumberFormat="1" applyFont="1" applyFill="1" applyBorder="1" applyAlignment="1">
      <alignment vertical="center"/>
    </xf>
    <xf numFmtId="14" fontId="18" fillId="0" borderId="5" xfId="3" applyNumberFormat="1" applyFont="1" applyFill="1" applyBorder="1" applyAlignment="1">
      <alignment vertical="center"/>
    </xf>
    <xf numFmtId="0" fontId="18" fillId="0" borderId="0" xfId="3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5" xfId="3" applyFont="1" applyFill="1" applyBorder="1" applyAlignment="1">
      <alignment wrapText="1"/>
    </xf>
    <xf numFmtId="0" fontId="18" fillId="0" borderId="5" xfId="5" applyFont="1" applyFill="1" applyBorder="1" applyAlignment="1">
      <alignment wrapText="1"/>
    </xf>
    <xf numFmtId="14" fontId="18" fillId="0" borderId="5" xfId="3" applyNumberFormat="1" applyFont="1" applyFill="1" applyBorder="1" applyAlignment="1">
      <alignment horizontal="center" vertical="center"/>
    </xf>
    <xf numFmtId="0" fontId="18" fillId="0" borderId="3" xfId="5" applyFont="1" applyFill="1" applyBorder="1"/>
    <xf numFmtId="43" fontId="18" fillId="0" borderId="5" xfId="6" applyFont="1" applyFill="1" applyBorder="1"/>
    <xf numFmtId="164" fontId="4" fillId="0" borderId="5" xfId="1" applyNumberFormat="1" applyFont="1" applyFill="1" applyBorder="1" applyAlignment="1">
      <alignment horizontal="center" vertical="center"/>
    </xf>
    <xf numFmtId="164" fontId="4" fillId="0" borderId="5" xfId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vertical="center"/>
    </xf>
    <xf numFmtId="43" fontId="4" fillId="0" borderId="5" xfId="0" applyNumberFormat="1" applyFont="1" applyFill="1" applyBorder="1" applyAlignment="1">
      <alignment horizontal="center" vertical="center"/>
    </xf>
    <xf numFmtId="43" fontId="4" fillId="0" borderId="5" xfId="0" applyNumberFormat="1" applyFont="1" applyFill="1" applyBorder="1" applyAlignment="1">
      <alignment vertical="center"/>
    </xf>
    <xf numFmtId="0" fontId="4" fillId="0" borderId="0" xfId="3" applyFont="1" applyAlignment="1">
      <alignment vertical="center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horizontal="left" vertical="center"/>
    </xf>
    <xf numFmtId="0" fontId="23" fillId="0" borderId="0" xfId="0" applyFont="1" applyAlignment="1">
      <alignment vertical="center"/>
    </xf>
    <xf numFmtId="0" fontId="23" fillId="0" borderId="0" xfId="3" applyFont="1" applyAlignment="1">
      <alignment vertical="center"/>
    </xf>
    <xf numFmtId="0" fontId="4" fillId="0" borderId="0" xfId="3" applyFont="1" applyAlignment="1">
      <alignment horizontal="center" vertical="center"/>
    </xf>
    <xf numFmtId="4" fontId="4" fillId="0" borderId="0" xfId="3" applyNumberFormat="1" applyFont="1" applyAlignment="1">
      <alignment horizontal="center" vertical="center"/>
    </xf>
    <xf numFmtId="4" fontId="23" fillId="0" borderId="0" xfId="3" applyNumberFormat="1" applyFont="1" applyAlignment="1">
      <alignment vertical="center"/>
    </xf>
    <xf numFmtId="0" fontId="23" fillId="0" borderId="0" xfId="3" applyFont="1" applyAlignment="1">
      <alignment horizontal="left" vertical="center"/>
    </xf>
    <xf numFmtId="4" fontId="23" fillId="0" borderId="0" xfId="3" applyNumberFormat="1" applyFont="1" applyAlignment="1">
      <alignment horizontal="left" vertical="center"/>
    </xf>
    <xf numFmtId="0" fontId="23" fillId="0" borderId="0" xfId="3" applyFont="1" applyAlignment="1">
      <alignment horizontal="center" vertical="center"/>
    </xf>
    <xf numFmtId="4" fontId="23" fillId="0" borderId="0" xfId="3" applyNumberFormat="1" applyFont="1" applyAlignment="1">
      <alignment horizontal="center" vertical="center"/>
    </xf>
    <xf numFmtId="0" fontId="11" fillId="0" borderId="6" xfId="0" applyNumberFormat="1" applyFont="1" applyFill="1" applyBorder="1" applyAlignment="1">
      <alignment horizontal="center" vertical="center" textRotation="180" wrapText="1"/>
    </xf>
    <xf numFmtId="4" fontId="12" fillId="0" borderId="6" xfId="3" applyNumberFormat="1" applyFont="1" applyFill="1" applyBorder="1" applyAlignment="1">
      <alignment horizontal="center" vertical="center" wrapText="1"/>
    </xf>
    <xf numFmtId="4" fontId="12" fillId="0" borderId="6" xfId="3" applyNumberFormat="1" applyFont="1" applyFill="1" applyBorder="1" applyAlignment="1">
      <alignment horizontal="center" vertical="center"/>
    </xf>
    <xf numFmtId="4" fontId="11" fillId="0" borderId="5" xfId="0" applyNumberFormat="1" applyFont="1" applyFill="1" applyBorder="1" applyAlignment="1">
      <alignment horizontal="center" vertical="center" wrapText="1"/>
    </xf>
    <xf numFmtId="0" fontId="17" fillId="0" borderId="7" xfId="0" applyNumberFormat="1" applyFont="1" applyFill="1" applyBorder="1" applyAlignment="1">
      <alignment horizontal="left" vertical="center"/>
    </xf>
    <xf numFmtId="0" fontId="15" fillId="0" borderId="0" xfId="3" applyFont="1" applyFill="1" applyAlignment="1"/>
    <xf numFmtId="0" fontId="15" fillId="0" borderId="5" xfId="3" applyFont="1" applyFill="1" applyBorder="1" applyAlignment="1"/>
    <xf numFmtId="166" fontId="4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7" fillId="0" borderId="5" xfId="4" applyFont="1" applyFill="1" applyBorder="1"/>
    <xf numFmtId="0" fontId="17" fillId="0" borderId="5" xfId="3" applyFont="1" applyFill="1" applyBorder="1" applyAlignment="1"/>
    <xf numFmtId="14" fontId="17" fillId="0" borderId="5" xfId="3" applyNumberFormat="1" applyFont="1" applyFill="1" applyBorder="1" applyAlignment="1">
      <alignment horizontal="center"/>
    </xf>
    <xf numFmtId="0" fontId="15" fillId="0" borderId="5" xfId="5" applyFont="1" applyFill="1" applyBorder="1" applyAlignment="1">
      <alignment wrapText="1"/>
    </xf>
    <xf numFmtId="0" fontId="15" fillId="0" borderId="0" xfId="0" applyFont="1" applyFill="1" applyBorder="1" applyAlignment="1">
      <alignment vertical="center"/>
    </xf>
    <xf numFmtId="0" fontId="17" fillId="0" borderId="5" xfId="4" applyNumberFormat="1" applyFont="1" applyFill="1" applyBorder="1"/>
    <xf numFmtId="14" fontId="17" fillId="0" borderId="5" xfId="5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14" fontId="15" fillId="0" borderId="5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4" fontId="18" fillId="0" borderId="5" xfId="0" applyNumberFormat="1" applyFont="1" applyFill="1" applyBorder="1" applyAlignment="1">
      <alignment vertical="center"/>
    </xf>
    <xf numFmtId="4" fontId="18" fillId="0" borderId="7" xfId="0" applyNumberFormat="1" applyFont="1" applyFill="1" applyBorder="1" applyAlignment="1">
      <alignment vertical="center"/>
    </xf>
    <xf numFmtId="166" fontId="18" fillId="0" borderId="7" xfId="0" applyNumberFormat="1" applyFont="1" applyFill="1" applyBorder="1" applyAlignment="1">
      <alignment vertical="center"/>
    </xf>
    <xf numFmtId="164" fontId="19" fillId="0" borderId="0" xfId="1" applyFont="1" applyFill="1" applyAlignment="1">
      <alignment vertical="center"/>
    </xf>
    <xf numFmtId="166" fontId="18" fillId="0" borderId="0" xfId="0" applyNumberFormat="1" applyFont="1" applyFill="1" applyAlignment="1">
      <alignment vertical="center"/>
    </xf>
    <xf numFmtId="4" fontId="15" fillId="0" borderId="5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vertical="center"/>
    </xf>
    <xf numFmtId="0" fontId="22" fillId="0" borderId="0" xfId="0" applyFont="1" applyFill="1" applyAlignment="1">
      <alignment horizontal="right" vertical="center"/>
    </xf>
    <xf numFmtId="0" fontId="4" fillId="0" borderId="0" xfId="3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23" fillId="0" borderId="0" xfId="0" quotePrefix="1" applyFont="1" applyFill="1" applyAlignment="1">
      <alignment horizontal="left" vertical="center"/>
    </xf>
    <xf numFmtId="4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quotePrefix="1" applyFont="1" applyFill="1" applyAlignment="1">
      <alignment vertical="center"/>
    </xf>
    <xf numFmtId="4" fontId="23" fillId="0" borderId="0" xfId="0" applyNumberFormat="1" applyFont="1" applyFill="1" applyAlignment="1">
      <alignment vertical="center"/>
    </xf>
    <xf numFmtId="0" fontId="23" fillId="0" borderId="0" xfId="3" applyFont="1" applyFill="1" applyAlignment="1">
      <alignment vertical="center"/>
    </xf>
    <xf numFmtId="0" fontId="4" fillId="0" borderId="0" xfId="3" applyFont="1" applyFill="1" applyAlignment="1">
      <alignment horizontal="center" vertical="center"/>
    </xf>
    <xf numFmtId="4" fontId="4" fillId="0" borderId="0" xfId="3" applyNumberFormat="1" applyFont="1" applyFill="1" applyAlignment="1">
      <alignment horizontal="center" vertical="center"/>
    </xf>
    <xf numFmtId="4" fontId="23" fillId="0" borderId="0" xfId="3" applyNumberFormat="1" applyFont="1" applyFill="1" applyAlignment="1">
      <alignment vertical="center"/>
    </xf>
    <xf numFmtId="0" fontId="23" fillId="0" borderId="0" xfId="3" applyFont="1" applyFill="1" applyAlignment="1">
      <alignment horizontal="left" vertical="center"/>
    </xf>
    <xf numFmtId="4" fontId="23" fillId="0" borderId="0" xfId="3" applyNumberFormat="1" applyFont="1" applyFill="1" applyAlignment="1">
      <alignment horizontal="left" vertical="center"/>
    </xf>
    <xf numFmtId="0" fontId="23" fillId="0" borderId="0" xfId="3" applyFont="1" applyFill="1" applyAlignment="1">
      <alignment horizontal="center" vertical="center"/>
    </xf>
    <xf numFmtId="4" fontId="23" fillId="0" borderId="0" xfId="3" applyNumberFormat="1" applyFont="1" applyFill="1" applyAlignment="1">
      <alignment horizontal="center" vertical="center"/>
    </xf>
    <xf numFmtId="0" fontId="15" fillId="0" borderId="3" xfId="3" applyFont="1" applyFill="1" applyBorder="1" applyAlignment="1">
      <alignment wrapText="1"/>
    </xf>
    <xf numFmtId="0" fontId="15" fillId="0" borderId="3" xfId="0" applyFont="1" applyFill="1" applyBorder="1" applyAlignment="1">
      <alignment vertical="center"/>
    </xf>
    <xf numFmtId="0" fontId="17" fillId="0" borderId="3" xfId="4" applyFont="1" applyFill="1" applyBorder="1"/>
    <xf numFmtId="14" fontId="15" fillId="0" borderId="5" xfId="0" applyNumberFormat="1" applyFont="1" applyFill="1" applyBorder="1" applyAlignment="1">
      <alignment vertical="center"/>
    </xf>
    <xf numFmtId="0" fontId="18" fillId="0" borderId="5" xfId="0" applyFont="1" applyFill="1" applyBorder="1" applyAlignment="1"/>
    <xf numFmtId="0" fontId="4" fillId="0" borderId="0" xfId="7" applyFont="1" applyAlignment="1">
      <alignment vertical="center"/>
    </xf>
    <xf numFmtId="0" fontId="6" fillId="0" borderId="0" xfId="7" applyFont="1" applyAlignment="1">
      <alignment vertical="center"/>
    </xf>
    <xf numFmtId="0" fontId="4" fillId="0" borderId="0" xfId="7" applyFont="1" applyAlignment="1">
      <alignment horizontal="center" vertical="center"/>
    </xf>
    <xf numFmtId="4" fontId="4" fillId="0" borderId="0" xfId="7" applyNumberFormat="1" applyFont="1" applyAlignment="1">
      <alignment vertical="center"/>
    </xf>
    <xf numFmtId="0" fontId="7" fillId="0" borderId="1" xfId="7" applyFont="1" applyBorder="1" applyAlignment="1">
      <alignment vertical="center"/>
    </xf>
    <xf numFmtId="0" fontId="8" fillId="0" borderId="1" xfId="7" applyFont="1" applyBorder="1" applyAlignment="1">
      <alignment horizontal="center" vertical="center"/>
    </xf>
    <xf numFmtId="0" fontId="4" fillId="0" borderId="1" xfId="7" applyFont="1" applyBorder="1" applyAlignment="1">
      <alignment horizontal="center" vertical="center"/>
    </xf>
    <xf numFmtId="4" fontId="4" fillId="0" borderId="1" xfId="7" applyNumberFormat="1" applyFont="1" applyBorder="1" applyAlignment="1">
      <alignment vertical="center"/>
    </xf>
    <xf numFmtId="0" fontId="4" fillId="0" borderId="1" xfId="7" applyFont="1" applyBorder="1" applyAlignment="1">
      <alignment vertical="center"/>
    </xf>
    <xf numFmtId="4" fontId="4" fillId="0" borderId="0" xfId="7" applyNumberFormat="1" applyFont="1" applyAlignment="1">
      <alignment horizontal="center" vertical="center"/>
    </xf>
    <xf numFmtId="0" fontId="6" fillId="0" borderId="0" xfId="7" applyFont="1" applyFill="1" applyAlignment="1">
      <alignment vertical="center"/>
    </xf>
    <xf numFmtId="0" fontId="25" fillId="0" borderId="0" xfId="7" applyFill="1" applyAlignment="1">
      <alignment vertical="center"/>
    </xf>
    <xf numFmtId="0" fontId="6" fillId="0" borderId="0" xfId="7" applyFont="1" applyFill="1" applyAlignment="1">
      <alignment horizontal="center" vertical="center"/>
    </xf>
    <xf numFmtId="10" fontId="6" fillId="0" borderId="0" xfId="7" applyNumberFormat="1" applyFont="1" applyFill="1" applyAlignment="1">
      <alignment horizontal="center" vertical="center"/>
    </xf>
    <xf numFmtId="0" fontId="6" fillId="2" borderId="0" xfId="7" applyFont="1" applyFill="1" applyAlignment="1">
      <alignment horizontal="left" vertical="center"/>
    </xf>
    <xf numFmtId="0" fontId="4" fillId="2" borderId="0" xfId="7" applyFont="1" applyFill="1" applyAlignment="1">
      <alignment horizontal="center" vertical="center"/>
    </xf>
    <xf numFmtId="4" fontId="4" fillId="2" borderId="2" xfId="7" applyNumberFormat="1" applyFont="1" applyFill="1" applyBorder="1" applyAlignment="1">
      <alignment vertical="center"/>
    </xf>
    <xf numFmtId="0" fontId="4" fillId="2" borderId="2" xfId="7" applyFont="1" applyFill="1" applyBorder="1" applyAlignment="1">
      <alignment horizontal="center" vertical="center"/>
    </xf>
    <xf numFmtId="0" fontId="9" fillId="0" borderId="5" xfId="7" applyFont="1" applyBorder="1" applyAlignment="1">
      <alignment horizontal="center" vertical="center" wrapText="1"/>
    </xf>
    <xf numFmtId="0" fontId="4" fillId="0" borderId="0" xfId="7" applyFont="1" applyFill="1" applyAlignment="1">
      <alignment vertical="center"/>
    </xf>
    <xf numFmtId="0" fontId="11" fillId="0" borderId="6" xfId="7" applyNumberFormat="1" applyFont="1" applyFill="1" applyBorder="1" applyAlignment="1">
      <alignment horizontal="center" vertical="center" wrapText="1"/>
    </xf>
    <xf numFmtId="0" fontId="11" fillId="2" borderId="6" xfId="7" applyNumberFormat="1" applyFont="1" applyFill="1" applyBorder="1" applyAlignment="1">
      <alignment horizontal="center" vertical="center" wrapText="1"/>
    </xf>
    <xf numFmtId="0" fontId="11" fillId="5" borderId="6" xfId="7" applyNumberFormat="1" applyFont="1" applyFill="1" applyBorder="1" applyAlignment="1">
      <alignment horizontal="center" vertical="center" wrapText="1"/>
    </xf>
    <xf numFmtId="0" fontId="11" fillId="2" borderId="6" xfId="7" applyNumberFormat="1" applyFont="1" applyFill="1" applyBorder="1" applyAlignment="1">
      <alignment horizontal="center" vertical="center" textRotation="180" wrapText="1"/>
    </xf>
    <xf numFmtId="0" fontId="11" fillId="5" borderId="6" xfId="7" applyNumberFormat="1" applyFont="1" applyFill="1" applyBorder="1" applyAlignment="1">
      <alignment horizontal="center" vertical="center" textRotation="180" wrapText="1"/>
    </xf>
    <xf numFmtId="4" fontId="11" fillId="0" borderId="6" xfId="7" applyNumberFormat="1" applyFont="1" applyFill="1" applyBorder="1" applyAlignment="1">
      <alignment horizontal="center" vertical="center" wrapText="1"/>
    </xf>
    <xf numFmtId="4" fontId="11" fillId="3" borderId="6" xfId="7" applyNumberFormat="1" applyFont="1" applyFill="1" applyBorder="1" applyAlignment="1">
      <alignment horizontal="center" vertical="center" wrapText="1"/>
    </xf>
    <xf numFmtId="4" fontId="12" fillId="4" borderId="6" xfId="3" applyNumberFormat="1" applyFont="1" applyFill="1" applyBorder="1" applyAlignment="1">
      <alignment horizontal="center" vertical="center"/>
    </xf>
    <xf numFmtId="4" fontId="11" fillId="6" borderId="5" xfId="7" applyNumberFormat="1" applyFont="1" applyFill="1" applyBorder="1" applyAlignment="1">
      <alignment horizontal="center" vertical="center" wrapText="1"/>
    </xf>
    <xf numFmtId="4" fontId="11" fillId="0" borderId="0" xfId="7" applyNumberFormat="1" applyFont="1" applyFill="1" applyBorder="1" applyAlignment="1">
      <alignment horizontal="center" vertical="center" wrapText="1"/>
    </xf>
    <xf numFmtId="0" fontId="13" fillId="0" borderId="0" xfId="7" applyFont="1" applyFill="1" applyAlignment="1">
      <alignment vertical="center"/>
    </xf>
    <xf numFmtId="0" fontId="13" fillId="0" borderId="0" xfId="7" applyFont="1" applyFill="1" applyAlignment="1">
      <alignment vertical="center" wrapText="1"/>
    </xf>
    <xf numFmtId="0" fontId="14" fillId="0" borderId="0" xfId="7" applyNumberFormat="1" applyFont="1" applyFill="1" applyAlignment="1">
      <alignment vertical="center"/>
    </xf>
    <xf numFmtId="0" fontId="4" fillId="0" borderId="7" xfId="7" applyFont="1" applyFill="1" applyBorder="1" applyAlignment="1">
      <alignment horizontal="center" vertical="center"/>
    </xf>
    <xf numFmtId="49" fontId="17" fillId="0" borderId="7" xfId="7" applyNumberFormat="1" applyFont="1" applyFill="1" applyBorder="1" applyAlignment="1">
      <alignment horizontal="center" vertical="center"/>
    </xf>
    <xf numFmtId="0" fontId="17" fillId="0" borderId="7" xfId="7" applyNumberFormat="1" applyFont="1" applyFill="1" applyBorder="1" applyAlignment="1">
      <alignment horizontal="left" vertical="center"/>
    </xf>
    <xf numFmtId="0" fontId="17" fillId="0" borderId="5" xfId="4" applyFont="1" applyBorder="1"/>
    <xf numFmtId="0" fontId="17" fillId="0" borderId="5" xfId="4" applyNumberFormat="1" applyFont="1" applyBorder="1"/>
    <xf numFmtId="0" fontId="17" fillId="0" borderId="7" xfId="7" applyFont="1" applyFill="1" applyBorder="1" applyAlignment="1">
      <alignment vertical="center"/>
    </xf>
    <xf numFmtId="43" fontId="17" fillId="0" borderId="5" xfId="6" applyFont="1" applyFill="1" applyBorder="1" applyAlignment="1"/>
    <xf numFmtId="4" fontId="17" fillId="0" borderId="5" xfId="3" applyNumberFormat="1" applyFont="1" applyBorder="1" applyAlignment="1">
      <alignment horizontal="center" vertical="center"/>
    </xf>
    <xf numFmtId="4" fontId="17" fillId="0" borderId="7" xfId="7" applyNumberFormat="1" applyFont="1" applyFill="1" applyBorder="1" applyAlignment="1">
      <alignment vertical="center"/>
    </xf>
    <xf numFmtId="4" fontId="4" fillId="0" borderId="7" xfId="7" applyNumberFormat="1" applyFont="1" applyFill="1" applyBorder="1" applyAlignment="1">
      <alignment vertical="center"/>
    </xf>
    <xf numFmtId="43" fontId="17" fillId="0" borderId="5" xfId="6" applyFont="1" applyFill="1" applyBorder="1" applyAlignment="1">
      <alignment vertical="center"/>
    </xf>
    <xf numFmtId="166" fontId="4" fillId="0" borderId="7" xfId="7" applyNumberFormat="1" applyFont="1" applyFill="1" applyBorder="1" applyAlignment="1">
      <alignment vertical="center"/>
    </xf>
    <xf numFmtId="166" fontId="4" fillId="0" borderId="5" xfId="7" applyNumberFormat="1" applyFont="1" applyFill="1" applyBorder="1" applyAlignment="1">
      <alignment vertical="center"/>
    </xf>
    <xf numFmtId="166" fontId="25" fillId="0" borderId="0" xfId="7" applyNumberFormat="1" applyFill="1" applyBorder="1" applyAlignment="1">
      <alignment vertical="center"/>
    </xf>
    <xf numFmtId="166" fontId="25" fillId="0" borderId="0" xfId="7" applyNumberFormat="1" applyFill="1" applyAlignment="1">
      <alignment vertical="center"/>
    </xf>
    <xf numFmtId="164" fontId="2" fillId="0" borderId="0" xfId="1" applyFill="1" applyAlignment="1">
      <alignment vertical="center"/>
    </xf>
    <xf numFmtId="166" fontId="4" fillId="0" borderId="0" xfId="7" applyNumberFormat="1" applyFont="1" applyFill="1" applyAlignment="1">
      <alignment vertical="center"/>
    </xf>
    <xf numFmtId="0" fontId="17" fillId="0" borderId="5" xfId="7" applyFont="1" applyFill="1" applyBorder="1" applyAlignment="1">
      <alignment vertical="center"/>
    </xf>
    <xf numFmtId="43" fontId="17" fillId="0" borderId="5" xfId="6" applyFont="1" applyBorder="1" applyAlignment="1">
      <alignment horizontal="center"/>
    </xf>
    <xf numFmtId="166" fontId="17" fillId="0" borderId="0" xfId="3" applyNumberFormat="1" applyFont="1" applyFill="1" applyAlignment="1">
      <alignment vertical="center"/>
    </xf>
    <xf numFmtId="4" fontId="17" fillId="0" borderId="5" xfId="7" applyNumberFormat="1" applyFont="1" applyFill="1" applyBorder="1" applyAlignment="1">
      <alignment vertical="center"/>
    </xf>
    <xf numFmtId="4" fontId="4" fillId="0" borderId="5" xfId="7" applyNumberFormat="1" applyFont="1" applyFill="1" applyBorder="1" applyAlignment="1">
      <alignment vertical="center"/>
    </xf>
    <xf numFmtId="166" fontId="17" fillId="0" borderId="5" xfId="3" applyNumberFormat="1" applyFont="1" applyFill="1" applyBorder="1" applyAlignment="1">
      <alignment vertical="center"/>
    </xf>
    <xf numFmtId="166" fontId="17" fillId="0" borderId="5" xfId="7" applyNumberFormat="1" applyFont="1" applyFill="1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0" xfId="3" applyFont="1" applyAlignment="1"/>
    <xf numFmtId="0" fontId="15" fillId="0" borderId="5" xfId="3" applyFont="1" applyBorder="1" applyAlignment="1"/>
    <xf numFmtId="0" fontId="17" fillId="0" borderId="5" xfId="7" applyFont="1" applyBorder="1" applyAlignment="1">
      <alignment vertical="center"/>
    </xf>
    <xf numFmtId="43" fontId="15" fillId="0" borderId="5" xfId="6" applyFont="1" applyBorder="1" applyAlignment="1">
      <alignment horizontal="center"/>
    </xf>
    <xf numFmtId="4" fontId="15" fillId="0" borderId="5" xfId="3" applyNumberFormat="1" applyFont="1" applyBorder="1" applyAlignment="1">
      <alignment horizontal="center" vertical="center"/>
    </xf>
    <xf numFmtId="166" fontId="15" fillId="0" borderId="5" xfId="3" applyNumberFormat="1" applyFont="1" applyBorder="1" applyAlignment="1">
      <alignment vertical="center"/>
    </xf>
    <xf numFmtId="166" fontId="17" fillId="0" borderId="5" xfId="7" applyNumberFormat="1" applyFont="1" applyBorder="1" applyAlignment="1">
      <alignment vertical="center"/>
    </xf>
    <xf numFmtId="166" fontId="4" fillId="0" borderId="5" xfId="7" applyNumberFormat="1" applyFont="1" applyBorder="1" applyAlignment="1">
      <alignment vertical="center"/>
    </xf>
    <xf numFmtId="166" fontId="4" fillId="0" borderId="0" xfId="7" applyNumberFormat="1" applyFont="1" applyBorder="1" applyAlignment="1">
      <alignment vertical="center"/>
    </xf>
    <xf numFmtId="166" fontId="4" fillId="0" borderId="0" xfId="7" applyNumberFormat="1" applyFont="1" applyAlignment="1">
      <alignment vertical="center"/>
    </xf>
    <xf numFmtId="0" fontId="15" fillId="0" borderId="5" xfId="4" applyFont="1" applyBorder="1"/>
    <xf numFmtId="14" fontId="15" fillId="0" borderId="5" xfId="3" applyNumberFormat="1" applyFont="1" applyBorder="1" applyAlignment="1">
      <alignment horizontal="center"/>
    </xf>
    <xf numFmtId="0" fontId="15" fillId="0" borderId="5" xfId="5" applyFont="1" applyBorder="1" applyAlignment="1">
      <alignment horizontal="center"/>
    </xf>
    <xf numFmtId="0" fontId="15" fillId="0" borderId="5" xfId="5" applyFont="1" applyBorder="1" applyAlignment="1">
      <alignment horizontal="left"/>
    </xf>
    <xf numFmtId="4" fontId="17" fillId="0" borderId="5" xfId="7" applyNumberFormat="1" applyFont="1" applyBorder="1" applyAlignment="1">
      <alignment horizontal="center" vertical="center"/>
    </xf>
    <xf numFmtId="4" fontId="4" fillId="0" borderId="5" xfId="7" applyNumberFormat="1" applyFont="1" applyBorder="1" applyAlignment="1">
      <alignment horizontal="center" vertical="center"/>
    </xf>
    <xf numFmtId="0" fontId="15" fillId="0" borderId="5" xfId="3" applyFont="1" applyBorder="1" applyAlignment="1">
      <alignment vertical="center"/>
    </xf>
    <xf numFmtId="2" fontId="17" fillId="0" borderId="5" xfId="7" applyNumberFormat="1" applyFont="1" applyBorder="1" applyAlignment="1">
      <alignment vertical="center"/>
    </xf>
    <xf numFmtId="0" fontId="4" fillId="0" borderId="5" xfId="7" applyFont="1" applyBorder="1" applyAlignment="1">
      <alignment vertical="center"/>
    </xf>
    <xf numFmtId="0" fontId="4" fillId="0" borderId="0" xfId="7" applyFont="1" applyBorder="1" applyAlignment="1">
      <alignment vertical="center"/>
    </xf>
    <xf numFmtId="0" fontId="15" fillId="0" borderId="7" xfId="7" applyFont="1" applyFill="1" applyBorder="1" applyAlignment="1">
      <alignment horizontal="center" vertical="center"/>
    </xf>
    <xf numFmtId="49" fontId="15" fillId="0" borderId="7" xfId="7" applyNumberFormat="1" applyFont="1" applyFill="1" applyBorder="1" applyAlignment="1">
      <alignment horizontal="center" vertical="center"/>
    </xf>
    <xf numFmtId="0" fontId="15" fillId="0" borderId="7" xfId="7" applyNumberFormat="1" applyFont="1" applyFill="1" applyBorder="1" applyAlignment="1">
      <alignment horizontal="left" vertical="center"/>
    </xf>
    <xf numFmtId="0" fontId="15" fillId="0" borderId="5" xfId="7" applyFont="1" applyBorder="1" applyAlignment="1">
      <alignment vertical="center"/>
    </xf>
    <xf numFmtId="0" fontId="15" fillId="0" borderId="0" xfId="7" applyFont="1" applyBorder="1" applyAlignment="1">
      <alignment vertical="center"/>
    </xf>
    <xf numFmtId="0" fontId="15" fillId="0" borderId="0" xfId="7" applyFont="1" applyAlignment="1">
      <alignment vertical="center"/>
    </xf>
    <xf numFmtId="0" fontId="17" fillId="0" borderId="5" xfId="3" applyFont="1" applyBorder="1" applyAlignment="1">
      <alignment horizontal="center" vertical="center"/>
    </xf>
    <xf numFmtId="0" fontId="17" fillId="0" borderId="5" xfId="5" applyFont="1" applyBorder="1" applyAlignment="1">
      <alignment horizontal="center"/>
    </xf>
    <xf numFmtId="0" fontId="17" fillId="0" borderId="5" xfId="5" applyFont="1" applyBorder="1" applyAlignment="1">
      <alignment horizontal="left"/>
    </xf>
    <xf numFmtId="0" fontId="17" fillId="0" borderId="5" xfId="3" applyFont="1" applyBorder="1" applyAlignment="1">
      <alignment vertical="center"/>
    </xf>
    <xf numFmtId="0" fontId="17" fillId="0" borderId="5" xfId="3" applyFont="1" applyBorder="1" applyAlignment="1">
      <alignment wrapText="1"/>
    </xf>
    <xf numFmtId="0" fontId="4" fillId="0" borderId="5" xfId="7" applyFont="1" applyBorder="1" applyAlignment="1">
      <alignment horizontal="center" vertical="center"/>
    </xf>
    <xf numFmtId="0" fontId="17" fillId="0" borderId="5" xfId="3" applyFont="1" applyBorder="1" applyAlignment="1"/>
    <xf numFmtId="14" fontId="17" fillId="0" borderId="5" xfId="3" applyNumberFormat="1" applyFont="1" applyBorder="1" applyAlignment="1">
      <alignment horizontal="center"/>
    </xf>
    <xf numFmtId="14" fontId="15" fillId="0" borderId="5" xfId="7" applyNumberFormat="1" applyFont="1" applyBorder="1" applyAlignment="1">
      <alignment horizontal="center" vertical="center"/>
    </xf>
    <xf numFmtId="0" fontId="15" fillId="0" borderId="5" xfId="7" applyFont="1" applyBorder="1"/>
    <xf numFmtId="0" fontId="15" fillId="0" borderId="5" xfId="4" applyFont="1" applyBorder="1" applyAlignment="1">
      <alignment horizontal="center"/>
    </xf>
    <xf numFmtId="4" fontId="17" fillId="0" borderId="5" xfId="7" applyNumberFormat="1" applyFont="1" applyBorder="1" applyAlignment="1">
      <alignment horizontal="left" vertical="center"/>
    </xf>
    <xf numFmtId="0" fontId="17" fillId="0" borderId="5" xfId="5" applyFont="1" applyBorder="1"/>
    <xf numFmtId="0" fontId="15" fillId="0" borderId="5" xfId="4" applyNumberFormat="1" applyFont="1" applyBorder="1"/>
    <xf numFmtId="0" fontId="15" fillId="0" borderId="5" xfId="5" applyFont="1" applyBorder="1"/>
    <xf numFmtId="0" fontId="15" fillId="0" borderId="5" xfId="3" applyFont="1" applyBorder="1" applyAlignment="1">
      <alignment wrapText="1"/>
    </xf>
    <xf numFmtId="0" fontId="21" fillId="0" borderId="7" xfId="7" applyFont="1" applyFill="1" applyBorder="1" applyAlignment="1">
      <alignment horizontal="center" vertical="center"/>
    </xf>
    <xf numFmtId="0" fontId="21" fillId="0" borderId="5" xfId="3" applyFont="1" applyFill="1" applyBorder="1" applyAlignment="1">
      <alignment horizontal="center" vertical="center"/>
    </xf>
    <xf numFmtId="0" fontId="21" fillId="0" borderId="7" xfId="3" applyFont="1" applyFill="1" applyBorder="1" applyAlignment="1">
      <alignment horizontal="center" vertical="center"/>
    </xf>
    <xf numFmtId="0" fontId="21" fillId="0" borderId="7" xfId="3" applyNumberFormat="1" applyFont="1" applyFill="1" applyBorder="1" applyAlignment="1">
      <alignment horizontal="center" vertical="center"/>
    </xf>
    <xf numFmtId="49" fontId="21" fillId="0" borderId="7" xfId="3" applyNumberFormat="1" applyFont="1" applyFill="1" applyBorder="1" applyAlignment="1">
      <alignment horizontal="center" vertical="center"/>
    </xf>
    <xf numFmtId="49" fontId="21" fillId="0" borderId="7" xfId="7" applyNumberFormat="1" applyFont="1" applyFill="1" applyBorder="1" applyAlignment="1">
      <alignment horizontal="center" vertical="center"/>
    </xf>
    <xf numFmtId="0" fontId="21" fillId="0" borderId="7" xfId="7" applyNumberFormat="1" applyFont="1" applyFill="1" applyBorder="1" applyAlignment="1">
      <alignment horizontal="left" vertical="center"/>
    </xf>
    <xf numFmtId="0" fontId="21" fillId="0" borderId="5" xfId="3" applyFont="1" applyFill="1" applyBorder="1" applyAlignment="1">
      <alignment wrapText="1"/>
    </xf>
    <xf numFmtId="0" fontId="21" fillId="0" borderId="5" xfId="7" applyFont="1" applyFill="1" applyBorder="1"/>
    <xf numFmtId="0" fontId="21" fillId="0" borderId="7" xfId="7" applyFont="1" applyFill="1" applyBorder="1" applyAlignment="1">
      <alignment vertical="center"/>
    </xf>
    <xf numFmtId="14" fontId="21" fillId="0" borderId="5" xfId="5" applyNumberFormat="1" applyFont="1" applyFill="1" applyBorder="1" applyAlignment="1">
      <alignment horizontal="center"/>
    </xf>
    <xf numFmtId="0" fontId="21" fillId="0" borderId="5" xfId="5" applyFont="1" applyFill="1" applyBorder="1" applyAlignment="1">
      <alignment horizontal="center"/>
    </xf>
    <xf numFmtId="0" fontId="21" fillId="0" borderId="5" xfId="5" applyFont="1" applyFill="1" applyBorder="1"/>
    <xf numFmtId="0" fontId="21" fillId="0" borderId="5" xfId="5" applyFont="1" applyBorder="1" applyAlignment="1">
      <alignment horizontal="left"/>
    </xf>
    <xf numFmtId="0" fontId="21" fillId="0" borderId="5" xfId="5" applyFont="1" applyFill="1" applyBorder="1" applyAlignment="1">
      <alignment horizontal="left"/>
    </xf>
    <xf numFmtId="43" fontId="21" fillId="0" borderId="5" xfId="6" applyFont="1" applyBorder="1" applyAlignment="1">
      <alignment horizontal="center"/>
    </xf>
    <xf numFmtId="4" fontId="21" fillId="0" borderId="5" xfId="3" applyNumberFormat="1" applyFont="1" applyFill="1" applyBorder="1" applyAlignment="1">
      <alignment vertical="center"/>
    </xf>
    <xf numFmtId="4" fontId="21" fillId="0" borderId="7" xfId="3" applyNumberFormat="1" applyFont="1" applyFill="1" applyBorder="1" applyAlignment="1">
      <alignment vertical="center"/>
    </xf>
    <xf numFmtId="4" fontId="21" fillId="0" borderId="5" xfId="3" applyNumberFormat="1" applyFont="1" applyFill="1" applyBorder="1" applyAlignment="1">
      <alignment horizontal="center" vertical="center"/>
    </xf>
    <xf numFmtId="4" fontId="21" fillId="0" borderId="7" xfId="7" applyNumberFormat="1" applyFont="1" applyFill="1" applyBorder="1" applyAlignment="1">
      <alignment vertical="center"/>
    </xf>
    <xf numFmtId="166" fontId="21" fillId="0" borderId="7" xfId="3" applyNumberFormat="1" applyFont="1" applyFill="1" applyBorder="1" applyAlignment="1">
      <alignment vertical="center"/>
    </xf>
    <xf numFmtId="43" fontId="21" fillId="0" borderId="5" xfId="6" applyFont="1" applyFill="1" applyBorder="1" applyAlignment="1">
      <alignment vertical="center"/>
    </xf>
    <xf numFmtId="0" fontId="21" fillId="0" borderId="5" xfId="3" applyFont="1" applyFill="1" applyBorder="1" applyAlignment="1">
      <alignment vertical="center"/>
    </xf>
    <xf numFmtId="2" fontId="21" fillId="0" borderId="7" xfId="7" applyNumberFormat="1" applyFont="1" applyFill="1" applyBorder="1" applyAlignment="1">
      <alignment vertical="center"/>
    </xf>
    <xf numFmtId="166" fontId="21" fillId="0" borderId="7" xfId="7" applyNumberFormat="1" applyFont="1" applyFill="1" applyBorder="1" applyAlignment="1">
      <alignment vertical="center"/>
    </xf>
    <xf numFmtId="166" fontId="26" fillId="0" borderId="0" xfId="7" applyNumberFormat="1" applyFont="1" applyFill="1" applyBorder="1" applyAlignment="1">
      <alignment vertical="center"/>
    </xf>
    <xf numFmtId="166" fontId="26" fillId="0" borderId="0" xfId="7" applyNumberFormat="1" applyFont="1" applyFill="1" applyAlignment="1">
      <alignment vertical="center"/>
    </xf>
    <xf numFmtId="164" fontId="27" fillId="0" borderId="0" xfId="1" applyFont="1" applyFill="1" applyAlignment="1">
      <alignment vertical="center"/>
    </xf>
    <xf numFmtId="166" fontId="21" fillId="0" borderId="0" xfId="7" applyNumberFormat="1" applyFont="1" applyFill="1" applyAlignment="1">
      <alignment vertical="center"/>
    </xf>
    <xf numFmtId="0" fontId="17" fillId="0" borderId="5" xfId="7" applyFont="1" applyFill="1" applyBorder="1" applyAlignment="1">
      <alignment horizontal="center" vertical="center"/>
    </xf>
    <xf numFmtId="0" fontId="17" fillId="0" borderId="5" xfId="7" applyNumberFormat="1" applyFont="1" applyFill="1" applyBorder="1" applyAlignment="1">
      <alignment horizontal="left" vertical="center"/>
    </xf>
    <xf numFmtId="0" fontId="17" fillId="0" borderId="8" xfId="7" applyFont="1" applyFill="1" applyBorder="1"/>
    <xf numFmtId="49" fontId="17" fillId="0" borderId="5" xfId="7" applyNumberFormat="1" applyFont="1" applyFill="1" applyBorder="1" applyAlignment="1">
      <alignment vertical="center"/>
    </xf>
    <xf numFmtId="2" fontId="17" fillId="0" borderId="5" xfId="7" applyNumberFormat="1" applyFont="1" applyFill="1" applyBorder="1" applyAlignment="1">
      <alignment vertical="center"/>
    </xf>
    <xf numFmtId="166" fontId="28" fillId="0" borderId="0" xfId="7" applyNumberFormat="1" applyFont="1" applyFill="1" applyBorder="1" applyAlignment="1">
      <alignment vertical="center"/>
    </xf>
    <xf numFmtId="166" fontId="28" fillId="0" borderId="0" xfId="7" applyNumberFormat="1" applyFont="1" applyFill="1" applyAlignment="1">
      <alignment vertical="center"/>
    </xf>
    <xf numFmtId="166" fontId="17" fillId="0" borderId="0" xfId="7" applyNumberFormat="1" applyFont="1" applyFill="1" applyAlignment="1">
      <alignment vertical="center"/>
    </xf>
    <xf numFmtId="0" fontId="21" fillId="0" borderId="5" xfId="7" applyFont="1" applyBorder="1" applyAlignment="1">
      <alignment horizontal="center" vertical="center"/>
    </xf>
    <xf numFmtId="0" fontId="21" fillId="0" borderId="5" xfId="3" applyFont="1" applyBorder="1" applyAlignment="1">
      <alignment horizontal="center" vertical="center"/>
    </xf>
    <xf numFmtId="4" fontId="21" fillId="0" borderId="5" xfId="7" applyNumberFormat="1" applyFont="1" applyBorder="1" applyAlignment="1">
      <alignment horizontal="left" vertical="center"/>
    </xf>
    <xf numFmtId="0" fontId="21" fillId="0" borderId="5" xfId="3" applyFont="1" applyBorder="1" applyAlignment="1">
      <alignment vertical="center"/>
    </xf>
    <xf numFmtId="0" fontId="21" fillId="0" borderId="5" xfId="5" applyFont="1" applyBorder="1" applyAlignment="1">
      <alignment horizontal="center"/>
    </xf>
    <xf numFmtId="0" fontId="21" fillId="0" borderId="5" xfId="5" applyFont="1" applyBorder="1"/>
    <xf numFmtId="4" fontId="21" fillId="0" borderId="5" xfId="3" applyNumberFormat="1" applyFont="1" applyBorder="1" applyAlignment="1">
      <alignment horizontal="center" vertical="center"/>
    </xf>
    <xf numFmtId="4" fontId="21" fillId="0" borderId="5" xfId="7" applyNumberFormat="1" applyFont="1" applyBorder="1" applyAlignment="1">
      <alignment horizontal="center" vertical="center"/>
    </xf>
    <xf numFmtId="2" fontId="21" fillId="0" borderId="5" xfId="7" applyNumberFormat="1" applyFont="1" applyBorder="1" applyAlignment="1">
      <alignment vertical="center"/>
    </xf>
    <xf numFmtId="0" fontId="21" fillId="0" borderId="5" xfId="7" applyFont="1" applyBorder="1" applyAlignment="1">
      <alignment vertical="center"/>
    </xf>
    <xf numFmtId="0" fontId="21" fillId="0" borderId="0" xfId="7" applyFont="1" applyBorder="1" applyAlignment="1">
      <alignment vertical="center"/>
    </xf>
    <xf numFmtId="0" fontId="21" fillId="0" borderId="0" xfId="7" applyFont="1" applyAlignment="1">
      <alignment vertical="center"/>
    </xf>
    <xf numFmtId="0" fontId="15" fillId="0" borderId="5" xfId="7" applyFont="1" applyFill="1" applyBorder="1"/>
    <xf numFmtId="0" fontId="15" fillId="0" borderId="3" xfId="4" applyFont="1" applyBorder="1"/>
    <xf numFmtId="14" fontId="15" fillId="0" borderId="5" xfId="3" applyNumberFormat="1" applyFont="1" applyBorder="1" applyAlignment="1">
      <alignment vertical="center"/>
    </xf>
    <xf numFmtId="0" fontId="15" fillId="0" borderId="0" xfId="3" applyFont="1" applyAlignment="1">
      <alignment vertical="center"/>
    </xf>
    <xf numFmtId="0" fontId="21" fillId="0" borderId="3" xfId="4" applyFont="1" applyBorder="1"/>
    <xf numFmtId="0" fontId="21" fillId="0" borderId="5" xfId="4" applyNumberFormat="1" applyFont="1" applyBorder="1"/>
    <xf numFmtId="0" fontId="21" fillId="0" borderId="3" xfId="3" applyFont="1" applyBorder="1" applyAlignment="1">
      <alignment wrapText="1"/>
    </xf>
    <xf numFmtId="0" fontId="21" fillId="0" borderId="5" xfId="4" applyFont="1" applyBorder="1"/>
    <xf numFmtId="166" fontId="27" fillId="0" borderId="0" xfId="7" applyNumberFormat="1" applyFont="1" applyFill="1" applyBorder="1" applyAlignment="1">
      <alignment vertical="center"/>
    </xf>
    <xf numFmtId="166" fontId="27" fillId="0" borderId="0" xfId="7" applyNumberFormat="1" applyFont="1" applyFill="1" applyAlignment="1">
      <alignment vertical="center"/>
    </xf>
    <xf numFmtId="0" fontId="21" fillId="0" borderId="5" xfId="7" applyFont="1" applyFill="1" applyBorder="1" applyAlignment="1">
      <alignment horizontal="center" vertical="center"/>
    </xf>
    <xf numFmtId="0" fontId="21" fillId="0" borderId="5" xfId="7" applyNumberFormat="1" applyFont="1" applyFill="1" applyBorder="1" applyAlignment="1">
      <alignment horizontal="left" vertical="center"/>
    </xf>
    <xf numFmtId="4" fontId="21" fillId="0" borderId="5" xfId="7" applyNumberFormat="1" applyFont="1" applyFill="1" applyBorder="1" applyAlignment="1">
      <alignment vertical="center"/>
    </xf>
    <xf numFmtId="166" fontId="21" fillId="0" borderId="5" xfId="7" applyNumberFormat="1" applyFont="1" applyFill="1" applyBorder="1" applyAlignment="1">
      <alignment vertical="center"/>
    </xf>
    <xf numFmtId="0" fontId="21" fillId="0" borderId="5" xfId="3" applyFont="1" applyBorder="1" applyAlignment="1">
      <alignment wrapText="1"/>
    </xf>
    <xf numFmtId="166" fontId="21" fillId="0" borderId="5" xfId="7" applyNumberFormat="1" applyFont="1" applyBorder="1" applyAlignment="1">
      <alignment vertical="center"/>
    </xf>
    <xf numFmtId="166" fontId="21" fillId="0" borderId="0" xfId="7" applyNumberFormat="1" applyFont="1" applyBorder="1" applyAlignment="1">
      <alignment vertical="center"/>
    </xf>
    <xf numFmtId="166" fontId="21" fillId="0" borderId="0" xfId="7" applyNumberFormat="1" applyFont="1" applyAlignment="1">
      <alignment vertical="center"/>
    </xf>
    <xf numFmtId="14" fontId="21" fillId="0" borderId="5" xfId="3" applyNumberFormat="1" applyFont="1" applyBorder="1" applyAlignment="1">
      <alignment vertical="center"/>
    </xf>
    <xf numFmtId="0" fontId="29" fillId="0" borderId="5" xfId="3" applyFont="1" applyBorder="1" applyAlignment="1">
      <alignment horizontal="center" vertical="center"/>
    </xf>
    <xf numFmtId="0" fontId="29" fillId="0" borderId="7" xfId="3" applyNumberFormat="1" applyFont="1" applyFill="1" applyBorder="1" applyAlignment="1">
      <alignment horizontal="center" vertical="center"/>
    </xf>
    <xf numFmtId="0" fontId="18" fillId="0" borderId="5" xfId="3" applyFont="1" applyBorder="1" applyAlignment="1">
      <alignment horizontal="center" vertical="center"/>
    </xf>
    <xf numFmtId="0" fontId="18" fillId="0" borderId="5" xfId="5" applyFont="1" applyBorder="1" applyAlignment="1">
      <alignment horizontal="center"/>
    </xf>
    <xf numFmtId="0" fontId="18" fillId="0" borderId="5" xfId="5" applyFont="1" applyBorder="1"/>
    <xf numFmtId="43" fontId="18" fillId="0" borderId="5" xfId="6" applyFont="1" applyBorder="1" applyAlignment="1">
      <alignment horizontal="center"/>
    </xf>
    <xf numFmtId="4" fontId="18" fillId="0" borderId="5" xfId="3" applyNumberFormat="1" applyFont="1" applyBorder="1" applyAlignment="1">
      <alignment horizontal="center" vertical="center"/>
    </xf>
    <xf numFmtId="0" fontId="18" fillId="0" borderId="5" xfId="3" applyFont="1" applyBorder="1" applyAlignment="1">
      <alignment vertical="center"/>
    </xf>
    <xf numFmtId="14" fontId="15" fillId="0" borderId="0" xfId="3" applyNumberFormat="1" applyFont="1" applyAlignment="1">
      <alignment vertical="center"/>
    </xf>
    <xf numFmtId="0" fontId="17" fillId="0" borderId="5" xfId="5" applyFont="1" applyBorder="1" applyAlignment="1">
      <alignment wrapText="1"/>
    </xf>
    <xf numFmtId="14" fontId="17" fillId="0" borderId="5" xfId="3" applyNumberFormat="1" applyFont="1" applyBorder="1" applyAlignment="1">
      <alignment horizontal="center" vertical="center"/>
    </xf>
    <xf numFmtId="0" fontId="17" fillId="0" borderId="3" xfId="5" applyFont="1" applyBorder="1"/>
    <xf numFmtId="43" fontId="17" fillId="0" borderId="5" xfId="6" applyFont="1" applyFill="1" applyBorder="1"/>
    <xf numFmtId="4" fontId="4" fillId="0" borderId="5" xfId="7" applyNumberFormat="1" applyFont="1" applyBorder="1" applyAlignment="1">
      <alignment vertical="center"/>
    </xf>
    <xf numFmtId="0" fontId="4" fillId="0" borderId="0" xfId="7" applyFont="1" applyBorder="1" applyAlignment="1">
      <alignment horizontal="center" vertical="center"/>
    </xf>
    <xf numFmtId="4" fontId="4" fillId="0" borderId="0" xfId="7" applyNumberFormat="1" applyFont="1" applyBorder="1" applyAlignment="1">
      <alignment vertical="center"/>
    </xf>
    <xf numFmtId="4" fontId="4" fillId="0" borderId="0" xfId="7" applyNumberFormat="1" applyFont="1" applyBorder="1" applyAlignment="1">
      <alignment horizontal="center" vertical="center"/>
    </xf>
    <xf numFmtId="0" fontId="22" fillId="0" borderId="5" xfId="7" applyFont="1" applyBorder="1" applyAlignment="1">
      <alignment horizontal="center" vertical="center"/>
    </xf>
    <xf numFmtId="0" fontId="23" fillId="0" borderId="0" xfId="7" applyFont="1" applyAlignment="1">
      <alignment horizontal="center" vertical="center"/>
    </xf>
    <xf numFmtId="0" fontId="22" fillId="0" borderId="0" xfId="7" applyFont="1" applyAlignment="1">
      <alignment vertical="center"/>
    </xf>
    <xf numFmtId="0" fontId="22" fillId="0" borderId="1" xfId="7" applyFont="1" applyBorder="1" applyAlignment="1">
      <alignment vertical="center"/>
    </xf>
    <xf numFmtId="0" fontId="22" fillId="0" borderId="0" xfId="7" applyFont="1" applyAlignment="1">
      <alignment horizontal="right" vertical="center"/>
    </xf>
    <xf numFmtId="0" fontId="4" fillId="2" borderId="0" xfId="7" applyFont="1" applyFill="1" applyAlignment="1">
      <alignment horizontal="left" vertical="center"/>
    </xf>
    <xf numFmtId="0" fontId="4" fillId="2" borderId="0" xfId="7" applyFont="1" applyFill="1" applyBorder="1" applyAlignment="1">
      <alignment vertical="center"/>
    </xf>
    <xf numFmtId="0" fontId="22" fillId="0" borderId="0" xfId="7" applyFont="1" applyAlignment="1">
      <alignment horizontal="center" vertical="center"/>
    </xf>
    <xf numFmtId="0" fontId="4" fillId="0" borderId="0" xfId="7" applyFont="1" applyAlignment="1">
      <alignment horizontal="left" vertical="center"/>
    </xf>
    <xf numFmtId="4" fontId="4" fillId="0" borderId="0" xfId="7" applyNumberFormat="1" applyFont="1" applyAlignment="1">
      <alignment horizontal="left" vertical="center"/>
    </xf>
    <xf numFmtId="0" fontId="23" fillId="0" borderId="0" xfId="7" applyFont="1" applyAlignment="1">
      <alignment horizontal="left" vertical="center"/>
    </xf>
    <xf numFmtId="0" fontId="23" fillId="0" borderId="0" xfId="7" quotePrefix="1" applyFont="1" applyAlignment="1">
      <alignment horizontal="left" vertical="center"/>
    </xf>
    <xf numFmtId="0" fontId="4" fillId="5" borderId="0" xfId="7" applyFont="1" applyFill="1" applyAlignment="1">
      <alignment horizontal="left" vertical="center"/>
    </xf>
    <xf numFmtId="4" fontId="23" fillId="0" borderId="0" xfId="7" applyNumberFormat="1" applyFont="1" applyAlignment="1">
      <alignment horizontal="center" vertical="center"/>
    </xf>
    <xf numFmtId="0" fontId="23" fillId="0" borderId="0" xfId="7" applyFont="1" applyAlignment="1">
      <alignment vertical="center"/>
    </xf>
    <xf numFmtId="0" fontId="23" fillId="0" borderId="0" xfId="7" quotePrefix="1" applyFont="1" applyAlignment="1">
      <alignment vertical="center"/>
    </xf>
    <xf numFmtId="4" fontId="23" fillId="0" borderId="0" xfId="7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3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7" applyFont="1" applyFill="1" applyAlignment="1">
      <alignment horizontal="center" vertical="center"/>
    </xf>
    <xf numFmtId="0" fontId="6" fillId="3" borderId="3" xfId="7" applyFont="1" applyFill="1" applyBorder="1" applyAlignment="1">
      <alignment horizontal="center" vertical="center"/>
    </xf>
    <xf numFmtId="0" fontId="6" fillId="3" borderId="2" xfId="7" applyFont="1" applyFill="1" applyBorder="1" applyAlignment="1">
      <alignment horizontal="center" vertical="center"/>
    </xf>
    <xf numFmtId="0" fontId="6" fillId="3" borderId="4" xfId="7" applyFont="1" applyFill="1" applyBorder="1" applyAlignment="1">
      <alignment horizontal="center" vertical="center"/>
    </xf>
    <xf numFmtId="4" fontId="6" fillId="0" borderId="3" xfId="7" applyNumberFormat="1" applyFont="1" applyBorder="1" applyAlignment="1">
      <alignment horizontal="center" vertical="center" wrapText="1"/>
    </xf>
    <xf numFmtId="4" fontId="6" fillId="0" borderId="2" xfId="7" applyNumberFormat="1" applyFont="1" applyBorder="1" applyAlignment="1">
      <alignment horizontal="center" vertical="center" wrapText="1"/>
    </xf>
    <xf numFmtId="0" fontId="25" fillId="0" borderId="4" xfId="7" applyBorder="1" applyAlignment="1">
      <alignment horizontal="center" vertical="center" wrapText="1"/>
    </xf>
    <xf numFmtId="0" fontId="10" fillId="0" borderId="3" xfId="7" applyFont="1" applyBorder="1" applyAlignment="1">
      <alignment horizontal="center" vertical="center" wrapText="1"/>
    </xf>
    <xf numFmtId="0" fontId="10" fillId="0" borderId="4" xfId="7" applyFont="1" applyBorder="1" applyAlignment="1">
      <alignment horizontal="center" vertical="center" wrapText="1"/>
    </xf>
    <xf numFmtId="0" fontId="10" fillId="4" borderId="3" xfId="7" applyFont="1" applyFill="1" applyBorder="1" applyAlignment="1">
      <alignment horizontal="center" vertical="center" wrapText="1"/>
    </xf>
    <xf numFmtId="0" fontId="10" fillId="4" borderId="4" xfId="7" applyFont="1" applyFill="1" applyBorder="1" applyAlignment="1">
      <alignment horizontal="center" vertical="center" wrapText="1"/>
    </xf>
    <xf numFmtId="0" fontId="6" fillId="0" borderId="0" xfId="7" applyFont="1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4" fillId="0" borderId="0" xfId="7" applyFont="1" applyAlignment="1">
      <alignment horizontal="left" vertical="center" wrapText="1"/>
    </xf>
    <xf numFmtId="0" fontId="4" fillId="2" borderId="0" xfId="7" applyFont="1" applyFill="1" applyAlignment="1">
      <alignment horizontal="left" vertical="center" wrapText="1"/>
    </xf>
    <xf numFmtId="0" fontId="3" fillId="0" borderId="0" xfId="7" applyFont="1" applyAlignment="1">
      <alignment horizontal="center" vertical="center"/>
    </xf>
    <xf numFmtId="0" fontId="30" fillId="0" borderId="1" xfId="7" applyFont="1" applyBorder="1" applyAlignment="1">
      <alignment vertical="center"/>
    </xf>
    <xf numFmtId="4" fontId="4" fillId="5" borderId="2" xfId="7" applyNumberFormat="1" applyFont="1" applyFill="1" applyBorder="1" applyAlignment="1">
      <alignment vertical="center"/>
    </xf>
    <xf numFmtId="0" fontId="4" fillId="5" borderId="2" xfId="7" applyFont="1" applyFill="1" applyBorder="1" applyAlignment="1">
      <alignment horizontal="center" vertical="center"/>
    </xf>
    <xf numFmtId="0" fontId="4" fillId="5" borderId="2" xfId="7" applyFont="1" applyFill="1" applyBorder="1" applyAlignment="1">
      <alignment vertical="center"/>
    </xf>
    <xf numFmtId="0" fontId="25" fillId="0" borderId="2" xfId="7" applyBorder="1" applyAlignment="1">
      <alignment horizontal="center" vertical="center" wrapText="1"/>
    </xf>
    <xf numFmtId="0" fontId="10" fillId="0" borderId="2" xfId="7" applyFont="1" applyBorder="1" applyAlignment="1">
      <alignment horizontal="center" vertical="center" wrapText="1"/>
    </xf>
    <xf numFmtId="0" fontId="6" fillId="0" borderId="5" xfId="7" applyFont="1" applyBorder="1" applyAlignment="1">
      <alignment horizontal="center" vertical="center" wrapText="1"/>
    </xf>
    <xf numFmtId="0" fontId="11" fillId="4" borderId="6" xfId="7" applyNumberFormat="1" applyFont="1" applyFill="1" applyBorder="1" applyAlignment="1">
      <alignment horizontal="center" vertical="center" wrapText="1"/>
    </xf>
    <xf numFmtId="0" fontId="11" fillId="4" borderId="6" xfId="7" applyNumberFormat="1" applyFont="1" applyFill="1" applyBorder="1" applyAlignment="1">
      <alignment horizontal="center" vertical="center" textRotation="180" wrapText="1"/>
    </xf>
    <xf numFmtId="0" fontId="11" fillId="4" borderId="9" xfId="7" applyNumberFormat="1" applyFont="1" applyFill="1" applyBorder="1" applyAlignment="1">
      <alignment horizontal="center" vertical="center" wrapText="1"/>
    </xf>
    <xf numFmtId="4" fontId="11" fillId="4" borderId="9" xfId="7" applyNumberFormat="1" applyFont="1" applyFill="1" applyBorder="1" applyAlignment="1">
      <alignment horizontal="center" vertical="center" wrapText="1"/>
    </xf>
    <xf numFmtId="4" fontId="11" fillId="7" borderId="5" xfId="7" applyNumberFormat="1" applyFont="1" applyFill="1" applyBorder="1" applyAlignment="1">
      <alignment horizontal="center" vertical="center" wrapText="1"/>
    </xf>
    <xf numFmtId="4" fontId="31" fillId="7" borderId="5" xfId="3" applyNumberFormat="1" applyFont="1" applyFill="1" applyBorder="1" applyAlignment="1">
      <alignment horizontal="center" vertical="center" wrapText="1"/>
    </xf>
    <xf numFmtId="4" fontId="32" fillId="7" borderId="5" xfId="3" applyNumberFormat="1" applyFont="1" applyFill="1" applyBorder="1" applyAlignment="1">
      <alignment horizontal="left" vertical="center" wrapText="1"/>
    </xf>
    <xf numFmtId="4" fontId="11" fillId="4" borderId="6" xfId="7" applyNumberFormat="1" applyFont="1" applyFill="1" applyBorder="1" applyAlignment="1">
      <alignment horizontal="center" vertical="center" wrapText="1"/>
    </xf>
    <xf numFmtId="4" fontId="11" fillId="7" borderId="9" xfId="7" applyNumberFormat="1" applyFont="1" applyFill="1" applyBorder="1" applyAlignment="1">
      <alignment horizontal="center" vertical="center" wrapText="1"/>
    </xf>
    <xf numFmtId="0" fontId="33" fillId="0" borderId="9" xfId="7" applyNumberFormat="1" applyFont="1" applyFill="1" applyBorder="1" applyAlignment="1">
      <alignment horizontal="center" vertical="center" textRotation="255" wrapText="1"/>
    </xf>
    <xf numFmtId="0" fontId="4" fillId="0" borderId="5" xfId="7" applyFont="1" applyFill="1" applyBorder="1" applyAlignment="1">
      <alignment horizontal="center" vertical="center"/>
    </xf>
    <xf numFmtId="0" fontId="4" fillId="0" borderId="5" xfId="3" applyNumberFormat="1" applyFont="1" applyFill="1" applyBorder="1" applyAlignment="1">
      <alignment horizontal="center" vertical="center"/>
    </xf>
    <xf numFmtId="49" fontId="4" fillId="0" borderId="5" xfId="3" applyNumberFormat="1" applyFont="1" applyFill="1" applyBorder="1" applyAlignment="1">
      <alignment horizontal="center" vertical="center"/>
    </xf>
    <xf numFmtId="49" fontId="4" fillId="0" borderId="5" xfId="7" applyNumberFormat="1" applyFont="1" applyFill="1" applyBorder="1" applyAlignment="1">
      <alignment horizontal="center" vertical="center"/>
    </xf>
    <xf numFmtId="0" fontId="4" fillId="0" borderId="5" xfId="7" applyNumberFormat="1" applyFont="1" applyFill="1" applyBorder="1" applyAlignment="1">
      <alignment horizontal="left" vertical="center"/>
    </xf>
    <xf numFmtId="0" fontId="34" fillId="0" borderId="5" xfId="4" applyFont="1" applyFill="1" applyBorder="1" applyAlignment="1">
      <alignment wrapText="1"/>
    </xf>
    <xf numFmtId="0" fontId="4" fillId="0" borderId="5" xfId="4" applyNumberFormat="1" applyFont="1" applyFill="1" applyBorder="1" applyAlignment="1">
      <alignment wrapText="1"/>
    </xf>
    <xf numFmtId="0" fontId="34" fillId="0" borderId="5" xfId="7" applyFont="1" applyFill="1" applyBorder="1" applyAlignment="1">
      <alignment vertical="center" wrapText="1"/>
    </xf>
    <xf numFmtId="14" fontId="34" fillId="0" borderId="5" xfId="8" applyNumberFormat="1" applyFont="1" applyFill="1" applyBorder="1" applyAlignment="1">
      <alignment horizontal="center" wrapText="1"/>
    </xf>
    <xf numFmtId="0" fontId="34" fillId="0" borderId="5" xfId="8" applyFont="1" applyFill="1" applyBorder="1" applyAlignment="1">
      <alignment horizontal="center" wrapText="1"/>
    </xf>
    <xf numFmtId="0" fontId="34" fillId="0" borderId="5" xfId="3" applyFont="1" applyFill="1" applyBorder="1" applyAlignment="1">
      <alignment horizontal="center" vertical="center" wrapText="1"/>
    </xf>
    <xf numFmtId="0" fontId="34" fillId="0" borderId="5" xfId="8" applyFont="1" applyFill="1" applyBorder="1" applyAlignment="1">
      <alignment wrapText="1"/>
    </xf>
    <xf numFmtId="0" fontId="34" fillId="0" borderId="5" xfId="8" applyFont="1" applyFill="1" applyBorder="1" applyAlignment="1">
      <alignment horizontal="left" wrapText="1"/>
    </xf>
    <xf numFmtId="43" fontId="34" fillId="0" borderId="5" xfId="9" applyNumberFormat="1" applyFont="1" applyFill="1" applyBorder="1" applyAlignment="1">
      <alignment wrapText="1"/>
    </xf>
    <xf numFmtId="4" fontId="34" fillId="0" borderId="5" xfId="3" applyNumberFormat="1" applyFont="1" applyFill="1" applyBorder="1" applyAlignment="1">
      <alignment vertical="center" wrapText="1"/>
    </xf>
    <xf numFmtId="43" fontId="4" fillId="0" borderId="5" xfId="9" applyNumberFormat="1" applyFont="1" applyFill="1" applyBorder="1" applyAlignment="1">
      <alignment vertical="center"/>
    </xf>
    <xf numFmtId="4" fontId="35" fillId="0" borderId="5" xfId="7" applyNumberFormat="1" applyFont="1" applyBorder="1" applyAlignment="1">
      <alignment horizontal="center" vertical="center" wrapText="1"/>
    </xf>
    <xf numFmtId="4" fontId="34" fillId="5" borderId="7" xfId="7" applyNumberFormat="1" applyFont="1" applyFill="1" applyBorder="1" applyAlignment="1">
      <alignment vertical="center"/>
    </xf>
    <xf numFmtId="166" fontId="36" fillId="5" borderId="7" xfId="7" applyNumberFormat="1" applyFont="1" applyFill="1" applyBorder="1" applyAlignment="1">
      <alignment vertical="center"/>
    </xf>
    <xf numFmtId="167" fontId="37" fillId="0" borderId="7" xfId="7" applyNumberFormat="1" applyFont="1" applyBorder="1" applyAlignment="1">
      <alignment horizontal="left" vertical="center"/>
    </xf>
    <xf numFmtId="164" fontId="2" fillId="0" borderId="5" xfId="1" applyFill="1" applyBorder="1" applyAlignment="1">
      <alignment horizontal="center" vertical="center"/>
    </xf>
    <xf numFmtId="9" fontId="4" fillId="0" borderId="5" xfId="7" applyNumberFormat="1" applyFont="1" applyFill="1" applyBorder="1" applyAlignment="1">
      <alignment wrapText="1"/>
    </xf>
    <xf numFmtId="2" fontId="4" fillId="0" borderId="5" xfId="7" applyNumberFormat="1" applyFont="1" applyFill="1" applyBorder="1" applyAlignment="1">
      <alignment wrapText="1"/>
    </xf>
    <xf numFmtId="0" fontId="38" fillId="0" borderId="10" xfId="7" applyFont="1" applyFill="1" applyBorder="1" applyAlignment="1">
      <alignment horizontal="center" vertical="center" textRotation="255" wrapText="1"/>
    </xf>
    <xf numFmtId="0" fontId="4" fillId="0" borderId="5" xfId="4" applyFont="1" applyFill="1" applyBorder="1" applyAlignment="1">
      <alignment wrapText="1"/>
    </xf>
    <xf numFmtId="43" fontId="34" fillId="0" borderId="5" xfId="9" applyNumberFormat="1" applyFont="1" applyFill="1" applyBorder="1" applyAlignment="1">
      <alignment horizontal="center" wrapText="1"/>
    </xf>
    <xf numFmtId="166" fontId="34" fillId="0" borderId="5" xfId="3" applyNumberFormat="1" applyFont="1" applyFill="1" applyBorder="1" applyAlignment="1">
      <alignment vertical="center" wrapText="1"/>
    </xf>
    <xf numFmtId="4" fontId="34" fillId="5" borderId="7" xfId="7" applyNumberFormat="1" applyFont="1" applyFill="1" applyBorder="1" applyAlignment="1">
      <alignment wrapText="1"/>
    </xf>
    <xf numFmtId="167" fontId="37" fillId="0" borderId="5" xfId="7" applyNumberFormat="1" applyFont="1" applyBorder="1" applyAlignment="1">
      <alignment horizontal="left" vertical="center"/>
    </xf>
    <xf numFmtId="2" fontId="4" fillId="0" borderId="5" xfId="7" applyNumberFormat="1" applyFont="1" applyFill="1" applyBorder="1" applyAlignment="1">
      <alignment vertical="center" wrapText="1"/>
    </xf>
    <xf numFmtId="0" fontId="34" fillId="0" borderId="5" xfId="3" applyFont="1" applyFill="1" applyBorder="1" applyAlignment="1">
      <alignment wrapText="1"/>
    </xf>
    <xf numFmtId="4" fontId="34" fillId="5" borderId="5" xfId="7" applyNumberFormat="1" applyFont="1" applyFill="1" applyBorder="1" applyAlignment="1">
      <alignment horizontal="center" vertical="center" wrapText="1"/>
    </xf>
    <xf numFmtId="167" fontId="37" fillId="0" borderId="5" xfId="7" applyNumberFormat="1" applyFont="1" applyBorder="1" applyAlignment="1">
      <alignment horizontal="right" vertical="center"/>
    </xf>
    <xf numFmtId="164" fontId="2" fillId="0" borderId="5" xfId="1" applyFill="1" applyBorder="1" applyAlignment="1">
      <alignment vertical="center"/>
    </xf>
    <xf numFmtId="2" fontId="4" fillId="0" borderId="5" xfId="7" applyNumberFormat="1" applyFont="1" applyFill="1" applyBorder="1" applyAlignment="1">
      <alignment vertical="center"/>
    </xf>
    <xf numFmtId="14" fontId="34" fillId="0" borderId="5" xfId="3" applyNumberFormat="1" applyFont="1" applyFill="1" applyBorder="1" applyAlignment="1">
      <alignment horizontal="center" wrapText="1"/>
    </xf>
    <xf numFmtId="0" fontId="4" fillId="0" borderId="5" xfId="7" applyFont="1" applyFill="1" applyBorder="1" applyAlignment="1">
      <alignment vertical="center"/>
    </xf>
    <xf numFmtId="0" fontId="4" fillId="0" borderId="5" xfId="7" applyFont="1" applyFill="1" applyBorder="1" applyAlignment="1" applyProtection="1">
      <alignment wrapText="1"/>
      <protection locked="0"/>
    </xf>
    <xf numFmtId="14" fontId="34" fillId="0" borderId="5" xfId="8" applyNumberFormat="1" applyFont="1" applyFill="1" applyBorder="1" applyAlignment="1">
      <alignment wrapText="1"/>
    </xf>
    <xf numFmtId="0" fontId="4" fillId="0" borderId="5" xfId="7" applyFont="1" applyFill="1" applyBorder="1" applyAlignment="1">
      <alignment vertical="center" wrapText="1"/>
    </xf>
    <xf numFmtId="14" fontId="34" fillId="0" borderId="5" xfId="7" applyNumberFormat="1" applyFont="1" applyFill="1" applyBorder="1" applyAlignment="1">
      <alignment vertical="center" wrapText="1"/>
    </xf>
    <xf numFmtId="14" fontId="34" fillId="0" borderId="5" xfId="7" applyNumberFormat="1" applyFont="1" applyFill="1" applyBorder="1" applyAlignment="1">
      <alignment horizontal="center" vertical="center" wrapText="1"/>
    </xf>
    <xf numFmtId="0" fontId="4" fillId="0" borderId="5" xfId="4" applyFont="1" applyFill="1" applyBorder="1"/>
    <xf numFmtId="4" fontId="4" fillId="0" borderId="5" xfId="7" applyNumberFormat="1" applyFont="1" applyFill="1" applyBorder="1" applyAlignment="1">
      <alignment horizontal="left" vertical="center"/>
    </xf>
    <xf numFmtId="0" fontId="34" fillId="0" borderId="5" xfId="7" applyFont="1" applyFill="1" applyBorder="1" applyAlignment="1">
      <alignment wrapText="1"/>
    </xf>
    <xf numFmtId="0" fontId="4" fillId="0" borderId="5" xfId="7" applyFont="1" applyFill="1" applyBorder="1" applyAlignment="1">
      <alignment wrapText="1"/>
    </xf>
    <xf numFmtId="167" fontId="34" fillId="0" borderId="5" xfId="7" applyNumberFormat="1" applyFont="1" applyBorder="1" applyAlignment="1">
      <alignment horizontal="right" vertical="center"/>
    </xf>
    <xf numFmtId="164" fontId="2" fillId="0" borderId="5" xfId="1" applyFont="1" applyFill="1" applyBorder="1" applyAlignment="1">
      <alignment vertical="center"/>
    </xf>
    <xf numFmtId="166" fontId="34" fillId="0" borderId="5" xfId="7" applyNumberFormat="1" applyFont="1" applyFill="1" applyBorder="1" applyAlignment="1">
      <alignment vertical="center" wrapText="1"/>
    </xf>
    <xf numFmtId="49" fontId="34" fillId="0" borderId="5" xfId="7" applyNumberFormat="1" applyFont="1" applyFill="1" applyBorder="1" applyAlignment="1">
      <alignment vertical="center" wrapText="1"/>
    </xf>
    <xf numFmtId="0" fontId="34" fillId="0" borderId="5" xfId="3" applyFont="1" applyFill="1" applyBorder="1" applyAlignment="1">
      <alignment vertical="center" wrapText="1"/>
    </xf>
    <xf numFmtId="14" fontId="34" fillId="0" borderId="5" xfId="3" applyNumberFormat="1" applyFont="1" applyFill="1" applyBorder="1" applyAlignment="1">
      <alignment vertical="center" wrapText="1"/>
    </xf>
    <xf numFmtId="0" fontId="39" fillId="0" borderId="5" xfId="7" applyFont="1" applyFill="1" applyBorder="1" applyAlignment="1">
      <alignment horizontal="center" vertical="center"/>
    </xf>
    <xf numFmtId="0" fontId="39" fillId="0" borderId="5" xfId="3" applyFont="1" applyFill="1" applyBorder="1" applyAlignment="1">
      <alignment horizontal="center" vertical="center"/>
    </xf>
    <xf numFmtId="0" fontId="39" fillId="0" borderId="5" xfId="3" applyNumberFormat="1" applyFont="1" applyFill="1" applyBorder="1" applyAlignment="1">
      <alignment horizontal="center" vertical="center"/>
    </xf>
    <xf numFmtId="49" fontId="39" fillId="0" borderId="5" xfId="3" applyNumberFormat="1" applyFont="1" applyFill="1" applyBorder="1" applyAlignment="1">
      <alignment horizontal="center" vertical="center"/>
    </xf>
    <xf numFmtId="49" fontId="39" fillId="0" borderId="5" xfId="7" applyNumberFormat="1" applyFont="1" applyFill="1" applyBorder="1" applyAlignment="1">
      <alignment horizontal="center" vertical="center"/>
    </xf>
    <xf numFmtId="0" fontId="39" fillId="0" borderId="5" xfId="7" applyNumberFormat="1" applyFont="1" applyFill="1" applyBorder="1" applyAlignment="1">
      <alignment horizontal="left" vertical="center"/>
    </xf>
    <xf numFmtId="0" fontId="40" fillId="0" borderId="5" xfId="8" applyFont="1" applyFill="1" applyBorder="1" applyAlignment="1">
      <alignment wrapText="1"/>
    </xf>
    <xf numFmtId="0" fontId="39" fillId="0" borderId="5" xfId="4" applyNumberFormat="1" applyFont="1" applyFill="1" applyBorder="1" applyAlignment="1">
      <alignment wrapText="1"/>
    </xf>
    <xf numFmtId="0" fontId="40" fillId="0" borderId="5" xfId="7" applyFont="1" applyFill="1" applyBorder="1" applyAlignment="1">
      <alignment vertical="center" wrapText="1"/>
    </xf>
    <xf numFmtId="14" fontId="40" fillId="0" borderId="5" xfId="8" applyNumberFormat="1" applyFont="1" applyFill="1" applyBorder="1" applyAlignment="1">
      <alignment horizontal="center" wrapText="1"/>
    </xf>
    <xf numFmtId="0" fontId="40" fillId="0" borderId="5" xfId="8" applyFont="1" applyFill="1" applyBorder="1" applyAlignment="1">
      <alignment horizontal="center" wrapText="1"/>
    </xf>
    <xf numFmtId="0" fontId="40" fillId="0" borderId="5" xfId="3" applyFont="1" applyFill="1" applyBorder="1" applyAlignment="1">
      <alignment horizontal="center" vertical="center" wrapText="1"/>
    </xf>
    <xf numFmtId="0" fontId="40" fillId="0" borderId="5" xfId="8" applyFont="1" applyFill="1" applyBorder="1" applyAlignment="1">
      <alignment horizontal="left" wrapText="1"/>
    </xf>
    <xf numFmtId="43" fontId="40" fillId="0" borderId="5" xfId="9" applyNumberFormat="1" applyFont="1" applyFill="1" applyBorder="1" applyAlignment="1">
      <alignment horizontal="center" wrapText="1"/>
    </xf>
    <xf numFmtId="43" fontId="39" fillId="0" borderId="5" xfId="9" applyNumberFormat="1" applyFont="1" applyFill="1" applyBorder="1" applyAlignment="1">
      <alignment vertical="center"/>
    </xf>
    <xf numFmtId="4" fontId="39" fillId="0" borderId="5" xfId="3" applyNumberFormat="1" applyFont="1" applyFill="1" applyBorder="1" applyAlignment="1">
      <alignment horizontal="center" vertical="center"/>
    </xf>
    <xf numFmtId="166" fontId="39" fillId="0" borderId="5" xfId="7" applyNumberFormat="1" applyFont="1" applyFill="1" applyBorder="1" applyAlignment="1">
      <alignment vertical="center"/>
    </xf>
    <xf numFmtId="4" fontId="39" fillId="0" borderId="5" xfId="7" applyNumberFormat="1" applyFont="1" applyFill="1" applyBorder="1" applyAlignment="1">
      <alignment horizontal="left" vertical="center"/>
    </xf>
    <xf numFmtId="0" fontId="40" fillId="0" borderId="5" xfId="3" applyFont="1" applyFill="1" applyBorder="1" applyAlignment="1">
      <alignment wrapText="1"/>
    </xf>
    <xf numFmtId="0" fontId="40" fillId="0" borderId="5" xfId="3" applyFont="1" applyFill="1" applyBorder="1" applyAlignment="1">
      <alignment vertical="center" wrapText="1"/>
    </xf>
    <xf numFmtId="0" fontId="39" fillId="0" borderId="5" xfId="3" applyFont="1" applyFill="1" applyBorder="1" applyAlignment="1">
      <alignment vertical="center" wrapText="1"/>
    </xf>
    <xf numFmtId="14" fontId="40" fillId="0" borderId="5" xfId="3" applyNumberFormat="1" applyFont="1" applyFill="1" applyBorder="1" applyAlignment="1">
      <alignment vertical="center" wrapText="1"/>
    </xf>
    <xf numFmtId="0" fontId="39" fillId="0" borderId="5" xfId="7" applyFont="1" applyFill="1" applyBorder="1" applyAlignment="1">
      <alignment vertical="center"/>
    </xf>
    <xf numFmtId="0" fontId="4" fillId="0" borderId="5" xfId="3" applyFont="1" applyFill="1" applyBorder="1" applyAlignment="1">
      <alignment vertical="center" wrapText="1"/>
    </xf>
    <xf numFmtId="0" fontId="34" fillId="0" borderId="5" xfId="3" applyFont="1" applyFill="1" applyBorder="1" applyAlignment="1">
      <alignment vertical="center"/>
    </xf>
    <xf numFmtId="0" fontId="4" fillId="0" borderId="5" xfId="8" applyFont="1" applyFill="1" applyBorder="1" applyAlignment="1">
      <alignment wrapText="1"/>
    </xf>
    <xf numFmtId="14" fontId="34" fillId="0" borderId="5" xfId="3" applyNumberFormat="1" applyFont="1" applyFill="1" applyBorder="1" applyAlignment="1">
      <alignment horizontal="center" vertical="center" wrapText="1"/>
    </xf>
    <xf numFmtId="43" fontId="4" fillId="0" borderId="5" xfId="9" applyNumberFormat="1" applyFont="1" applyFill="1" applyBorder="1"/>
    <xf numFmtId="4" fontId="4" fillId="0" borderId="5" xfId="7" applyNumberFormat="1" applyFont="1" applyFill="1" applyBorder="1" applyAlignment="1">
      <alignment horizontal="center" vertical="center"/>
    </xf>
    <xf numFmtId="0" fontId="34" fillId="0" borderId="5" xfId="7" applyFont="1" applyFill="1" applyBorder="1" applyAlignment="1">
      <alignment horizontal="center" vertical="center" wrapText="1"/>
    </xf>
    <xf numFmtId="164" fontId="34" fillId="0" borderId="5" xfId="1" applyFont="1" applyFill="1" applyBorder="1" applyAlignment="1">
      <alignment horizontal="center" vertical="center" wrapText="1"/>
    </xf>
    <xf numFmtId="0" fontId="4" fillId="0" borderId="7" xfId="7" applyNumberFormat="1" applyFont="1" applyFill="1" applyBorder="1" applyAlignment="1">
      <alignment horizontal="center" vertical="center"/>
    </xf>
    <xf numFmtId="0" fontId="4" fillId="0" borderId="7" xfId="7" applyFont="1" applyFill="1" applyBorder="1" applyAlignment="1">
      <alignment vertical="center"/>
    </xf>
    <xf numFmtId="0" fontId="6" fillId="0" borderId="7" xfId="7" applyFont="1" applyFill="1" applyBorder="1" applyAlignment="1">
      <alignment vertical="center"/>
    </xf>
    <xf numFmtId="0" fontId="6" fillId="0" borderId="7" xfId="7" applyFont="1" applyFill="1" applyBorder="1" applyAlignment="1">
      <alignment horizontal="center" vertical="center"/>
    </xf>
    <xf numFmtId="2" fontId="4" fillId="0" borderId="7" xfId="7" applyNumberFormat="1" applyFont="1" applyFill="1" applyBorder="1" applyAlignment="1">
      <alignment vertical="center"/>
    </xf>
    <xf numFmtId="0" fontId="6" fillId="0" borderId="3" xfId="7" applyFont="1" applyBorder="1" applyAlignment="1">
      <alignment vertical="center"/>
    </xf>
    <xf numFmtId="0" fontId="6" fillId="0" borderId="2" xfId="7" applyFont="1" applyBorder="1" applyAlignment="1">
      <alignment vertical="center"/>
    </xf>
    <xf numFmtId="168" fontId="34" fillId="0" borderId="5" xfId="10" applyFont="1" applyBorder="1" applyAlignment="1">
      <alignment horizontal="center" vertical="center"/>
    </xf>
    <xf numFmtId="0" fontId="22" fillId="0" borderId="0" xfId="7" applyFont="1" applyBorder="1" applyAlignment="1">
      <alignment horizontal="center" vertical="center"/>
    </xf>
    <xf numFmtId="0" fontId="6" fillId="0" borderId="0" xfId="7" applyFont="1" applyBorder="1" applyAlignment="1">
      <alignment vertical="center"/>
    </xf>
    <xf numFmtId="168" fontId="4" fillId="0" borderId="0" xfId="10" applyFont="1" applyBorder="1" applyAlignment="1">
      <alignment horizontal="center" vertical="center"/>
    </xf>
    <xf numFmtId="168" fontId="4" fillId="0" borderId="0" xfId="10" applyFont="1" applyBorder="1" applyAlignment="1">
      <alignment vertical="center"/>
    </xf>
    <xf numFmtId="168" fontId="4" fillId="0" borderId="0" xfId="10" applyFont="1" applyAlignment="1">
      <alignment vertical="center"/>
    </xf>
    <xf numFmtId="0" fontId="6" fillId="0" borderId="1" xfId="7" applyFont="1" applyBorder="1" applyAlignment="1">
      <alignment vertical="center"/>
    </xf>
    <xf numFmtId="0" fontId="34" fillId="2" borderId="0" xfId="7" applyFont="1" applyFill="1" applyAlignment="1">
      <alignment horizontal="left" vertical="center"/>
    </xf>
    <xf numFmtId="168" fontId="4" fillId="0" borderId="0" xfId="7" applyNumberFormat="1" applyFont="1" applyAlignment="1">
      <alignment vertical="center"/>
    </xf>
    <xf numFmtId="0" fontId="34" fillId="0" borderId="0" xfId="7" applyFont="1" applyAlignment="1">
      <alignment horizontal="left" vertical="center"/>
    </xf>
    <xf numFmtId="4" fontId="34" fillId="0" borderId="0" xfId="7" applyNumberFormat="1" applyFont="1" applyAlignment="1">
      <alignment horizontal="left" vertical="center"/>
    </xf>
    <xf numFmtId="0" fontId="34" fillId="0" borderId="0" xfId="7" applyFont="1" applyAlignment="1">
      <alignment vertical="center"/>
    </xf>
    <xf numFmtId="0" fontId="34" fillId="5" borderId="0" xfId="7" applyFont="1" applyFill="1" applyAlignment="1">
      <alignment horizontal="left" vertical="center"/>
    </xf>
    <xf numFmtId="0" fontId="34" fillId="0" borderId="0" xfId="7" applyFont="1" applyAlignment="1">
      <alignment horizontal="left" vertical="center" wrapText="1"/>
    </xf>
    <xf numFmtId="0" fontId="34" fillId="2" borderId="0" xfId="7" applyFont="1" applyFill="1" applyAlignment="1">
      <alignment horizontal="left" vertical="center" wrapText="1"/>
    </xf>
  </cellXfs>
  <cellStyles count="12">
    <cellStyle name="Millares" xfId="1" builtinId="3"/>
    <cellStyle name="Millares 2" xfId="6"/>
    <cellStyle name="Millares 2 2" xfId="9"/>
    <cellStyle name="Moneda 2" xfId="10"/>
    <cellStyle name="Normal" xfId="0" builtinId="0"/>
    <cellStyle name="Normal 2" xfId="5"/>
    <cellStyle name="Normal 2 2" xfId="8"/>
    <cellStyle name="Normal 3" xfId="7"/>
    <cellStyle name="Normal 4" xfId="11"/>
    <cellStyle name="Normal_~9885111" xfId="3"/>
    <cellStyle name="Normal_PLANTILLA P-ADMON" xfId="4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05"/>
  <sheetViews>
    <sheetView tabSelected="1" zoomScale="70" zoomScaleNormal="70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L5" sqref="L5"/>
    </sheetView>
  </sheetViews>
  <sheetFormatPr baseColWidth="10" defaultColWidth="9.140625" defaultRowHeight="12.75"/>
  <cols>
    <col min="1" max="1" width="5.5703125" style="271" customWidth="1"/>
    <col min="2" max="2" width="8.42578125" style="273" customWidth="1"/>
    <col min="3" max="3" width="4.5703125" style="273" customWidth="1"/>
    <col min="4" max="4" width="5.140625" style="273" customWidth="1"/>
    <col min="5" max="5" width="5.5703125" style="273" customWidth="1"/>
    <col min="6" max="6" width="5.28515625" style="273" customWidth="1"/>
    <col min="7" max="7" width="6.140625" style="274" customWidth="1"/>
    <col min="8" max="8" width="7.140625" style="274" customWidth="1"/>
    <col min="9" max="9" width="27" style="271" customWidth="1"/>
    <col min="10" max="10" width="13.5703125" style="271" customWidth="1"/>
    <col min="11" max="11" width="3.7109375" style="271" customWidth="1"/>
    <col min="12" max="12" width="8.42578125" style="271" customWidth="1"/>
    <col min="13" max="13" width="3" style="273" bestFit="1" customWidth="1"/>
    <col min="14" max="14" width="3.5703125" style="273" bestFit="1" customWidth="1"/>
    <col min="15" max="15" width="11" style="273" customWidth="1"/>
    <col min="16" max="16" width="19.7109375" style="271" customWidth="1"/>
    <col min="17" max="18" width="16.7109375" style="271" customWidth="1"/>
    <col min="19" max="19" width="14.28515625" style="273" bestFit="1" customWidth="1"/>
    <col min="20" max="20" width="11.28515625" style="280" customWidth="1"/>
    <col min="21" max="21" width="10.7109375" style="280" customWidth="1"/>
    <col min="22" max="22" width="12.140625" style="280" bestFit="1" customWidth="1"/>
    <col min="23" max="23" width="13.7109375" style="280" customWidth="1"/>
    <col min="24" max="26" width="9.85546875" style="280" bestFit="1" customWidth="1"/>
    <col min="27" max="27" width="10.7109375" style="271" bestFit="1" customWidth="1"/>
    <col min="28" max="28" width="10.28515625" style="271" customWidth="1"/>
    <col min="29" max="29" width="10.42578125" style="271" customWidth="1"/>
    <col min="30" max="30" width="8" style="271" bestFit="1" customWidth="1"/>
    <col min="31" max="31" width="10.42578125" style="271" customWidth="1"/>
    <col min="32" max="32" width="10.7109375" style="271" customWidth="1"/>
    <col min="33" max="33" width="13.7109375" style="271" customWidth="1"/>
    <col min="34" max="34" width="14.5703125" style="271" customWidth="1"/>
    <col min="35" max="35" width="16" style="271" customWidth="1"/>
    <col min="36" max="36" width="10.7109375" style="271" customWidth="1"/>
    <col min="37" max="37" width="10.28515625" style="271" bestFit="1" customWidth="1"/>
    <col min="38" max="16384" width="9.140625" style="271"/>
  </cols>
  <sheetData>
    <row r="1" spans="1:37" ht="23.25">
      <c r="B1" s="506" t="s">
        <v>359</v>
      </c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506"/>
      <c r="X1" s="506"/>
      <c r="Y1" s="506"/>
      <c r="Z1" s="506"/>
      <c r="AA1" s="506"/>
      <c r="AB1" s="506"/>
      <c r="AC1" s="506"/>
      <c r="AD1" s="506"/>
      <c r="AE1" s="506"/>
      <c r="AF1" s="506"/>
    </row>
    <row r="2" spans="1:37" ht="24" customHeight="1">
      <c r="B2" s="272" t="s">
        <v>0</v>
      </c>
      <c r="C2" s="272"/>
      <c r="F2" s="277" t="s">
        <v>360</v>
      </c>
      <c r="G2" s="278"/>
      <c r="H2" s="278"/>
      <c r="I2" s="279"/>
      <c r="J2" s="348"/>
      <c r="K2" s="348"/>
      <c r="L2" s="348"/>
      <c r="M2" s="453"/>
      <c r="N2" s="453"/>
      <c r="O2" s="453"/>
    </row>
    <row r="3" spans="1:37" ht="24" customHeight="1">
      <c r="B3" s="272" t="s">
        <v>211</v>
      </c>
      <c r="C3" s="272"/>
      <c r="F3" s="277"/>
      <c r="G3" s="278"/>
      <c r="H3" s="278"/>
      <c r="I3" s="507"/>
      <c r="J3" s="348"/>
      <c r="K3" s="348"/>
      <c r="L3" s="348"/>
      <c r="M3" s="453"/>
      <c r="N3" s="453"/>
      <c r="O3" s="453"/>
    </row>
    <row r="4" spans="1:37" ht="24" customHeight="1">
      <c r="B4" s="285" t="s">
        <v>2</v>
      </c>
      <c r="C4" s="286"/>
      <c r="E4" s="508" t="s">
        <v>361</v>
      </c>
      <c r="F4" s="509"/>
      <c r="G4" s="509"/>
      <c r="H4" s="509"/>
      <c r="I4" s="510"/>
    </row>
    <row r="5" spans="1:37" ht="109.5" customHeight="1">
      <c r="J5" s="272" t="s">
        <v>362</v>
      </c>
      <c r="K5" s="272"/>
      <c r="L5" s="272"/>
      <c r="S5" s="492" t="s">
        <v>363</v>
      </c>
      <c r="T5" s="493"/>
      <c r="U5" s="493"/>
      <c r="V5" s="493"/>
      <c r="W5" s="494"/>
      <c r="X5" s="498" t="s">
        <v>6</v>
      </c>
      <c r="Y5" s="511"/>
      <c r="Z5" s="511"/>
      <c r="AA5" s="511"/>
      <c r="AB5" s="511"/>
      <c r="AC5" s="497"/>
      <c r="AD5" s="498" t="s">
        <v>7</v>
      </c>
      <c r="AE5" s="512"/>
      <c r="AF5" s="499"/>
      <c r="AG5" s="492" t="s">
        <v>364</v>
      </c>
      <c r="AH5" s="493"/>
      <c r="AI5" s="493"/>
      <c r="AJ5" s="493"/>
      <c r="AK5" s="513" t="s">
        <v>365</v>
      </c>
    </row>
    <row r="6" spans="1:37" s="303" customFormat="1" ht="63.75" customHeight="1" thickBot="1">
      <c r="B6" s="291" t="s">
        <v>8</v>
      </c>
      <c r="C6" s="291" t="s">
        <v>9</v>
      </c>
      <c r="D6" s="291" t="s">
        <v>10</v>
      </c>
      <c r="E6" s="291" t="s">
        <v>11</v>
      </c>
      <c r="F6" s="291" t="s">
        <v>12</v>
      </c>
      <c r="G6" s="291" t="s">
        <v>13</v>
      </c>
      <c r="H6" s="514" t="s">
        <v>14</v>
      </c>
      <c r="I6" s="514" t="s">
        <v>15</v>
      </c>
      <c r="J6" s="514" t="s">
        <v>16</v>
      </c>
      <c r="K6" s="515" t="s">
        <v>17</v>
      </c>
      <c r="L6" s="515" t="s">
        <v>366</v>
      </c>
      <c r="M6" s="515" t="s">
        <v>19</v>
      </c>
      <c r="N6" s="515" t="s">
        <v>20</v>
      </c>
      <c r="O6" s="515" t="s">
        <v>21</v>
      </c>
      <c r="P6" s="514" t="s">
        <v>22</v>
      </c>
      <c r="Q6" s="514" t="s">
        <v>23</v>
      </c>
      <c r="R6" s="514" t="s">
        <v>24</v>
      </c>
      <c r="S6" s="516" t="s">
        <v>294</v>
      </c>
      <c r="T6" s="517" t="s">
        <v>295</v>
      </c>
      <c r="U6" s="517" t="s">
        <v>367</v>
      </c>
      <c r="V6" s="517" t="s">
        <v>368</v>
      </c>
      <c r="W6" s="517" t="s">
        <v>297</v>
      </c>
      <c r="X6" s="518" t="s">
        <v>33</v>
      </c>
      <c r="Y6" s="518" t="s">
        <v>34</v>
      </c>
      <c r="Z6" s="518" t="s">
        <v>35</v>
      </c>
      <c r="AA6" s="518" t="s">
        <v>36</v>
      </c>
      <c r="AB6" s="519" t="s">
        <v>40</v>
      </c>
      <c r="AC6" s="519" t="s">
        <v>41</v>
      </c>
      <c r="AD6" s="519" t="s">
        <v>42</v>
      </c>
      <c r="AE6" s="519" t="s">
        <v>43</v>
      </c>
      <c r="AF6" s="520" t="s">
        <v>369</v>
      </c>
      <c r="AG6" s="521" t="s">
        <v>269</v>
      </c>
      <c r="AH6" s="521" t="s">
        <v>265</v>
      </c>
      <c r="AI6" s="521" t="s">
        <v>370</v>
      </c>
      <c r="AJ6" s="522" t="s">
        <v>39</v>
      </c>
      <c r="AK6" s="513"/>
    </row>
    <row r="7" spans="1:37" s="320" customFormat="1" ht="84" customHeight="1">
      <c r="A7" s="523"/>
      <c r="B7" s="524">
        <v>1</v>
      </c>
      <c r="C7" s="107" t="s">
        <v>45</v>
      </c>
      <c r="D7" s="107">
        <v>32</v>
      </c>
      <c r="E7" s="525">
        <v>26</v>
      </c>
      <c r="F7" s="526" t="s">
        <v>46</v>
      </c>
      <c r="G7" s="527" t="s">
        <v>47</v>
      </c>
      <c r="H7" s="528" t="s">
        <v>48</v>
      </c>
      <c r="I7" s="529" t="s">
        <v>49</v>
      </c>
      <c r="J7" s="530" t="s">
        <v>50</v>
      </c>
      <c r="K7" s="531" t="s">
        <v>51</v>
      </c>
      <c r="L7" s="532">
        <v>41534</v>
      </c>
      <c r="M7" s="533">
        <v>25</v>
      </c>
      <c r="N7" s="533">
        <v>40</v>
      </c>
      <c r="O7" s="534" t="s">
        <v>52</v>
      </c>
      <c r="P7" s="535" t="s">
        <v>53</v>
      </c>
      <c r="Q7" s="536" t="s">
        <v>54</v>
      </c>
      <c r="R7" s="536" t="s">
        <v>54</v>
      </c>
      <c r="S7" s="537">
        <v>35025.15</v>
      </c>
      <c r="T7" s="538">
        <v>16000</v>
      </c>
      <c r="U7" s="539">
        <v>1970</v>
      </c>
      <c r="V7" s="540">
        <v>1412</v>
      </c>
      <c r="W7" s="123"/>
      <c r="X7" s="541">
        <v>4064.8139999999994</v>
      </c>
      <c r="Y7" s="541">
        <v>1016.2034999999998</v>
      </c>
      <c r="Z7" s="541">
        <v>2618.23</v>
      </c>
      <c r="AA7" s="542">
        <v>677.46899999999994</v>
      </c>
      <c r="AB7" s="542"/>
      <c r="AC7" s="543"/>
      <c r="AD7" s="316"/>
      <c r="AE7" s="316"/>
      <c r="AF7" s="316"/>
      <c r="AG7" s="544">
        <v>56455.73</v>
      </c>
      <c r="AH7" s="545">
        <v>27098.75</v>
      </c>
      <c r="AI7" s="546">
        <v>0</v>
      </c>
      <c r="AJ7" s="316">
        <v>0</v>
      </c>
      <c r="AK7" s="316"/>
    </row>
    <row r="8" spans="1:37" s="320" customFormat="1" ht="84" customHeight="1" thickBot="1">
      <c r="A8" s="547"/>
      <c r="B8" s="524">
        <v>2</v>
      </c>
      <c r="C8" s="107" t="s">
        <v>45</v>
      </c>
      <c r="D8" s="107">
        <v>32</v>
      </c>
      <c r="E8" s="525">
        <v>26</v>
      </c>
      <c r="F8" s="526" t="s">
        <v>46</v>
      </c>
      <c r="G8" s="527" t="s">
        <v>47</v>
      </c>
      <c r="H8" s="528" t="s">
        <v>56</v>
      </c>
      <c r="I8" s="529" t="s">
        <v>57</v>
      </c>
      <c r="J8" s="548" t="s">
        <v>58</v>
      </c>
      <c r="K8" s="531" t="s">
        <v>51</v>
      </c>
      <c r="L8" s="532">
        <v>41593</v>
      </c>
      <c r="M8" s="533">
        <v>22</v>
      </c>
      <c r="N8" s="533">
        <v>40</v>
      </c>
      <c r="O8" s="533" t="s">
        <v>52</v>
      </c>
      <c r="P8" s="535" t="s">
        <v>59</v>
      </c>
      <c r="Q8" s="536" t="s">
        <v>60</v>
      </c>
      <c r="R8" s="536" t="s">
        <v>54</v>
      </c>
      <c r="S8" s="549">
        <v>27081.1</v>
      </c>
      <c r="T8" s="550">
        <v>0</v>
      </c>
      <c r="U8" s="539">
        <v>771</v>
      </c>
      <c r="V8" s="540">
        <v>0</v>
      </c>
      <c r="W8" s="123"/>
      <c r="X8" s="551">
        <v>3142.8719999999998</v>
      </c>
      <c r="Y8" s="551">
        <v>785.71799999999996</v>
      </c>
      <c r="Z8" s="541">
        <v>2095.248</v>
      </c>
      <c r="AA8" s="542">
        <v>523.81200000000001</v>
      </c>
      <c r="AB8" s="542"/>
      <c r="AC8" s="552"/>
      <c r="AD8" s="316"/>
      <c r="AE8" s="316"/>
      <c r="AF8" s="316">
        <v>25877.57</v>
      </c>
      <c r="AG8" s="544">
        <v>43650.63</v>
      </c>
      <c r="AH8" s="545">
        <v>20952.3</v>
      </c>
      <c r="AI8" s="553">
        <v>0</v>
      </c>
      <c r="AJ8" s="316">
        <v>6648.86</v>
      </c>
      <c r="AK8" s="316"/>
    </row>
    <row r="9" spans="1:37" s="320" customFormat="1" ht="54.75" customHeight="1">
      <c r="B9" s="524">
        <v>3</v>
      </c>
      <c r="C9" s="107" t="str">
        <f t="shared" ref="C9:C33" si="0">C8</f>
        <v>*09</v>
      </c>
      <c r="D9" s="107">
        <v>32</v>
      </c>
      <c r="E9" s="525">
        <v>26</v>
      </c>
      <c r="F9" s="526" t="s">
        <v>46</v>
      </c>
      <c r="G9" s="527" t="s">
        <v>47</v>
      </c>
      <c r="H9" s="528" t="s">
        <v>56</v>
      </c>
      <c r="I9" s="554" t="s">
        <v>61</v>
      </c>
      <c r="J9" s="113" t="s">
        <v>62</v>
      </c>
      <c r="K9" s="531" t="s">
        <v>51</v>
      </c>
      <c r="L9" s="532">
        <v>40072</v>
      </c>
      <c r="M9" s="533">
        <v>22</v>
      </c>
      <c r="N9" s="533">
        <v>40</v>
      </c>
      <c r="O9" s="533" t="s">
        <v>52</v>
      </c>
      <c r="P9" s="535" t="s">
        <v>59</v>
      </c>
      <c r="Q9" s="536" t="s">
        <v>63</v>
      </c>
      <c r="R9" s="536" t="s">
        <v>54</v>
      </c>
      <c r="S9" s="549">
        <v>27081.1</v>
      </c>
      <c r="T9" s="538">
        <v>0</v>
      </c>
      <c r="U9" s="539">
        <v>771</v>
      </c>
      <c r="V9" s="555">
        <v>0</v>
      </c>
      <c r="W9" s="123">
        <v>945.48065999999994</v>
      </c>
      <c r="X9" s="541">
        <v>3142.8719999999998</v>
      </c>
      <c r="Y9" s="541">
        <v>785.71799999999996</v>
      </c>
      <c r="Z9" s="541">
        <v>2095.248</v>
      </c>
      <c r="AA9" s="542">
        <v>523.81200000000001</v>
      </c>
      <c r="AB9" s="542"/>
      <c r="AC9" s="556"/>
      <c r="AD9" s="316"/>
      <c r="AE9" s="316"/>
      <c r="AF9" s="316"/>
      <c r="AG9" s="557">
        <v>43650.63</v>
      </c>
      <c r="AH9" s="316">
        <v>20952.3</v>
      </c>
      <c r="AI9" s="558">
        <v>13540.5</v>
      </c>
      <c r="AJ9" s="316">
        <v>6648.86</v>
      </c>
      <c r="AK9" s="316"/>
    </row>
    <row r="10" spans="1:37" s="320" customFormat="1" ht="54.75" customHeight="1">
      <c r="B10" s="524">
        <v>4</v>
      </c>
      <c r="C10" s="107" t="str">
        <f t="shared" si="0"/>
        <v>*09</v>
      </c>
      <c r="D10" s="107">
        <v>32</v>
      </c>
      <c r="E10" s="525">
        <v>26</v>
      </c>
      <c r="F10" s="526" t="s">
        <v>46</v>
      </c>
      <c r="G10" s="527" t="s">
        <v>47</v>
      </c>
      <c r="H10" s="528" t="s">
        <v>64</v>
      </c>
      <c r="I10" s="529" t="s">
        <v>371</v>
      </c>
      <c r="J10" s="548" t="s">
        <v>372</v>
      </c>
      <c r="K10" s="531" t="s">
        <v>51</v>
      </c>
      <c r="L10" s="559">
        <v>41883</v>
      </c>
      <c r="M10" s="533">
        <v>20</v>
      </c>
      <c r="N10" s="533">
        <v>40</v>
      </c>
      <c r="O10" s="534" t="s">
        <v>52</v>
      </c>
      <c r="P10" s="535" t="s">
        <v>66</v>
      </c>
      <c r="Q10" s="536" t="s">
        <v>67</v>
      </c>
      <c r="R10" s="536" t="s">
        <v>60</v>
      </c>
      <c r="S10" s="549">
        <v>23406</v>
      </c>
      <c r="T10" s="538">
        <v>0</v>
      </c>
      <c r="U10" s="539">
        <v>771</v>
      </c>
      <c r="V10" s="555">
        <v>0</v>
      </c>
      <c r="W10" s="123"/>
      <c r="X10" s="541">
        <v>2716.3619999999996</v>
      </c>
      <c r="Y10" s="541">
        <v>679.09049999999991</v>
      </c>
      <c r="Z10" s="541">
        <v>1810.9079999999999</v>
      </c>
      <c r="AA10" s="542">
        <v>452.72699999999998</v>
      </c>
      <c r="AB10" s="542"/>
      <c r="AC10" s="556"/>
      <c r="AD10" s="560"/>
      <c r="AE10" s="560"/>
      <c r="AF10" s="560"/>
      <c r="AG10" s="557">
        <v>37727</v>
      </c>
      <c r="AH10" s="316">
        <v>18108.96</v>
      </c>
      <c r="AI10" s="558">
        <v>11703</v>
      </c>
      <c r="AJ10" s="316">
        <v>5746.58</v>
      </c>
      <c r="AK10" s="316"/>
    </row>
    <row r="11" spans="1:37" s="320" customFormat="1" ht="54.75" customHeight="1">
      <c r="B11" s="524">
        <v>5</v>
      </c>
      <c r="C11" s="107" t="str">
        <f t="shared" si="0"/>
        <v>*09</v>
      </c>
      <c r="D11" s="107">
        <v>32</v>
      </c>
      <c r="E11" s="525">
        <v>26</v>
      </c>
      <c r="F11" s="526" t="s">
        <v>46</v>
      </c>
      <c r="G11" s="527" t="s">
        <v>47</v>
      </c>
      <c r="H11" s="528" t="s">
        <v>64</v>
      </c>
      <c r="I11" s="529" t="s">
        <v>115</v>
      </c>
      <c r="J11" s="113"/>
      <c r="K11" s="531"/>
      <c r="L11" s="559"/>
      <c r="M11" s="533"/>
      <c r="N11" s="533"/>
      <c r="O11" s="534" t="s">
        <v>52</v>
      </c>
      <c r="P11" s="535" t="s">
        <v>66</v>
      </c>
      <c r="Q11" s="536" t="s">
        <v>70</v>
      </c>
      <c r="R11" s="536" t="s">
        <v>60</v>
      </c>
      <c r="S11" s="549">
        <v>23406</v>
      </c>
      <c r="T11" s="538">
        <v>0</v>
      </c>
      <c r="U11" s="539">
        <v>771</v>
      </c>
      <c r="V11" s="555">
        <v>0</v>
      </c>
      <c r="W11" s="123"/>
      <c r="X11" s="541">
        <v>2716.3619999999996</v>
      </c>
      <c r="Y11" s="541">
        <v>679.09049999999991</v>
      </c>
      <c r="Z11" s="541">
        <v>1810.9079999999999</v>
      </c>
      <c r="AA11" s="542">
        <v>452.72699999999998</v>
      </c>
      <c r="AB11" s="542"/>
      <c r="AC11" s="556"/>
      <c r="AD11" s="560"/>
      <c r="AE11" s="560"/>
      <c r="AF11" s="560"/>
      <c r="AG11" s="557">
        <v>37727</v>
      </c>
      <c r="AH11" s="316">
        <v>18108.96</v>
      </c>
      <c r="AI11" s="558">
        <v>0</v>
      </c>
      <c r="AJ11" s="316">
        <v>5746.58</v>
      </c>
      <c r="AK11" s="316"/>
    </row>
    <row r="12" spans="1:37" s="320" customFormat="1" ht="54.75" customHeight="1">
      <c r="B12" s="524">
        <v>6</v>
      </c>
      <c r="C12" s="107" t="str">
        <f t="shared" si="0"/>
        <v>*09</v>
      </c>
      <c r="D12" s="107">
        <v>32</v>
      </c>
      <c r="E12" s="525">
        <v>26</v>
      </c>
      <c r="F12" s="526" t="s">
        <v>46</v>
      </c>
      <c r="G12" s="527" t="s">
        <v>47</v>
      </c>
      <c r="H12" s="528" t="s">
        <v>71</v>
      </c>
      <c r="I12" s="529" t="s">
        <v>72</v>
      </c>
      <c r="J12" s="113" t="s">
        <v>73</v>
      </c>
      <c r="K12" s="531" t="s">
        <v>74</v>
      </c>
      <c r="L12" s="559">
        <v>39630</v>
      </c>
      <c r="M12" s="533">
        <v>20</v>
      </c>
      <c r="N12" s="533">
        <v>40</v>
      </c>
      <c r="O12" s="534" t="s">
        <v>52</v>
      </c>
      <c r="P12" s="535" t="s">
        <v>75</v>
      </c>
      <c r="Q12" s="536" t="s">
        <v>70</v>
      </c>
      <c r="R12" s="536" t="s">
        <v>60</v>
      </c>
      <c r="S12" s="549">
        <v>23406</v>
      </c>
      <c r="T12" s="538">
        <v>0</v>
      </c>
      <c r="U12" s="539">
        <v>771</v>
      </c>
      <c r="V12" s="555">
        <v>0</v>
      </c>
      <c r="W12" s="123">
        <v>1290.2719500000001</v>
      </c>
      <c r="X12" s="541">
        <v>2716.3619999999996</v>
      </c>
      <c r="Y12" s="541">
        <v>679.09049999999991</v>
      </c>
      <c r="Z12" s="541">
        <v>1810.9079999999999</v>
      </c>
      <c r="AA12" s="542">
        <v>452.72699999999998</v>
      </c>
      <c r="AB12" s="542"/>
      <c r="AC12" s="556">
        <v>892</v>
      </c>
      <c r="AD12" s="560"/>
      <c r="AE12" s="560"/>
      <c r="AF12" s="560"/>
      <c r="AG12" s="557">
        <v>37727</v>
      </c>
      <c r="AH12" s="316">
        <v>18108.96</v>
      </c>
      <c r="AI12" s="316">
        <v>11703</v>
      </c>
      <c r="AJ12" s="316">
        <v>5746.57</v>
      </c>
      <c r="AK12" s="316"/>
    </row>
    <row r="13" spans="1:37" s="320" customFormat="1" ht="54.75" customHeight="1">
      <c r="B13" s="524">
        <v>7</v>
      </c>
      <c r="C13" s="107" t="str">
        <f t="shared" si="0"/>
        <v>*09</v>
      </c>
      <c r="D13" s="107">
        <v>32</v>
      </c>
      <c r="E13" s="525">
        <v>26</v>
      </c>
      <c r="F13" s="526" t="s">
        <v>46</v>
      </c>
      <c r="G13" s="527" t="s">
        <v>47</v>
      </c>
      <c r="H13" s="528" t="s">
        <v>76</v>
      </c>
      <c r="I13" s="529" t="s">
        <v>373</v>
      </c>
      <c r="J13" s="113" t="s">
        <v>374</v>
      </c>
      <c r="K13" s="531" t="s">
        <v>51</v>
      </c>
      <c r="L13" s="559">
        <v>41928</v>
      </c>
      <c r="M13" s="533">
        <v>20</v>
      </c>
      <c r="N13" s="533">
        <v>40</v>
      </c>
      <c r="O13" s="534" t="s">
        <v>52</v>
      </c>
      <c r="P13" s="535" t="s">
        <v>66</v>
      </c>
      <c r="Q13" s="536" t="s">
        <v>70</v>
      </c>
      <c r="R13" s="536" t="s">
        <v>60</v>
      </c>
      <c r="S13" s="549">
        <v>23406</v>
      </c>
      <c r="T13" s="538">
        <v>0</v>
      </c>
      <c r="U13" s="539">
        <v>771</v>
      </c>
      <c r="V13" s="555">
        <v>0</v>
      </c>
      <c r="W13" s="123"/>
      <c r="X13" s="541">
        <v>2716.3619999999996</v>
      </c>
      <c r="Y13" s="541">
        <v>679.09049999999991</v>
      </c>
      <c r="Z13" s="541">
        <v>1810.9079999999999</v>
      </c>
      <c r="AA13" s="542">
        <v>452.72699999999998</v>
      </c>
      <c r="AB13" s="542"/>
      <c r="AC13" s="556"/>
      <c r="AD13" s="560"/>
      <c r="AE13" s="560"/>
      <c r="AF13" s="560"/>
      <c r="AG13" s="557">
        <v>37727</v>
      </c>
      <c r="AH13" s="316">
        <v>18108.96</v>
      </c>
      <c r="AI13" s="316">
        <v>11156.86</v>
      </c>
      <c r="AJ13" s="316">
        <v>5746.58</v>
      </c>
      <c r="AK13" s="316"/>
    </row>
    <row r="14" spans="1:37" s="320" customFormat="1" ht="54.75" customHeight="1">
      <c r="B14" s="524">
        <v>8</v>
      </c>
      <c r="C14" s="107" t="str">
        <f>C11</f>
        <v>*09</v>
      </c>
      <c r="D14" s="107">
        <v>32</v>
      </c>
      <c r="E14" s="525">
        <v>26</v>
      </c>
      <c r="F14" s="526" t="s">
        <v>46</v>
      </c>
      <c r="G14" s="527" t="s">
        <v>47</v>
      </c>
      <c r="H14" s="528" t="s">
        <v>71</v>
      </c>
      <c r="I14" s="529" t="s">
        <v>78</v>
      </c>
      <c r="J14" s="530" t="s">
        <v>79</v>
      </c>
      <c r="K14" s="531" t="s">
        <v>51</v>
      </c>
      <c r="L14" s="532">
        <v>39980</v>
      </c>
      <c r="M14" s="533">
        <v>18</v>
      </c>
      <c r="N14" s="533">
        <v>40</v>
      </c>
      <c r="O14" s="534" t="s">
        <v>52</v>
      </c>
      <c r="P14" s="535" t="s">
        <v>80</v>
      </c>
      <c r="Q14" s="536" t="s">
        <v>81</v>
      </c>
      <c r="R14" s="536" t="s">
        <v>60</v>
      </c>
      <c r="S14" s="549">
        <v>16593.95</v>
      </c>
      <c r="T14" s="538">
        <v>0</v>
      </c>
      <c r="U14" s="539">
        <v>771</v>
      </c>
      <c r="V14" s="555">
        <v>0</v>
      </c>
      <c r="W14" s="123">
        <v>609.83539999999994</v>
      </c>
      <c r="X14" s="541">
        <v>1925.7959999999998</v>
      </c>
      <c r="Y14" s="541">
        <v>481.44899999999996</v>
      </c>
      <c r="Z14" s="541">
        <v>1283.864</v>
      </c>
      <c r="AA14" s="542">
        <v>320.96600000000001</v>
      </c>
      <c r="AB14" s="542"/>
      <c r="AC14" s="556"/>
      <c r="AD14" s="560"/>
      <c r="AE14" s="560"/>
      <c r="AF14" s="560"/>
      <c r="AG14" s="557">
        <v>26746.92</v>
      </c>
      <c r="AH14" s="316">
        <v>12838.52</v>
      </c>
      <c r="AI14" s="316">
        <v>8296.9500000000007</v>
      </c>
      <c r="AJ14" s="316">
        <v>4074.09</v>
      </c>
      <c r="AK14" s="316"/>
    </row>
    <row r="15" spans="1:37" s="320" customFormat="1" ht="54.75" customHeight="1">
      <c r="B15" s="524">
        <v>9</v>
      </c>
      <c r="C15" s="107" t="str">
        <f t="shared" si="0"/>
        <v>*09</v>
      </c>
      <c r="D15" s="107">
        <v>32</v>
      </c>
      <c r="E15" s="525">
        <v>26</v>
      </c>
      <c r="F15" s="526" t="s">
        <v>46</v>
      </c>
      <c r="G15" s="527" t="s">
        <v>47</v>
      </c>
      <c r="H15" s="528" t="s">
        <v>71</v>
      </c>
      <c r="I15" s="554" t="s">
        <v>82</v>
      </c>
      <c r="J15" s="561" t="s">
        <v>83</v>
      </c>
      <c r="K15" s="531" t="s">
        <v>51</v>
      </c>
      <c r="L15" s="562">
        <v>41579</v>
      </c>
      <c r="M15" s="533">
        <v>18</v>
      </c>
      <c r="N15" s="533">
        <v>40</v>
      </c>
      <c r="O15" s="534" t="s">
        <v>52</v>
      </c>
      <c r="P15" s="535" t="s">
        <v>80</v>
      </c>
      <c r="Q15" s="536" t="s">
        <v>84</v>
      </c>
      <c r="R15" s="536" t="s">
        <v>63</v>
      </c>
      <c r="S15" s="549">
        <v>16593.95</v>
      </c>
      <c r="T15" s="538">
        <v>0</v>
      </c>
      <c r="U15" s="539">
        <v>771</v>
      </c>
      <c r="V15" s="555">
        <v>0</v>
      </c>
      <c r="W15" s="123"/>
      <c r="X15" s="541">
        <v>1925.7959999999998</v>
      </c>
      <c r="Y15" s="541">
        <v>481.44899999999996</v>
      </c>
      <c r="Z15" s="541">
        <v>1283.864</v>
      </c>
      <c r="AA15" s="542">
        <v>320.96600000000001</v>
      </c>
      <c r="AB15" s="542"/>
      <c r="AC15" s="556"/>
      <c r="AD15" s="560"/>
      <c r="AE15" s="560"/>
      <c r="AF15" s="560"/>
      <c r="AG15" s="557">
        <v>26746.92</v>
      </c>
      <c r="AH15" s="316">
        <v>12838.52</v>
      </c>
      <c r="AI15" s="316">
        <v>8296.9500000000007</v>
      </c>
      <c r="AJ15" s="316">
        <v>4074.09</v>
      </c>
      <c r="AK15" s="316"/>
    </row>
    <row r="16" spans="1:37" s="320" customFormat="1" ht="54.75" customHeight="1">
      <c r="B16" s="524">
        <v>10</v>
      </c>
      <c r="C16" s="107" t="str">
        <f t="shared" si="0"/>
        <v>*09</v>
      </c>
      <c r="D16" s="107">
        <v>32</v>
      </c>
      <c r="E16" s="525">
        <v>26</v>
      </c>
      <c r="F16" s="526" t="s">
        <v>46</v>
      </c>
      <c r="G16" s="527" t="s">
        <v>47</v>
      </c>
      <c r="H16" s="528" t="s">
        <v>71</v>
      </c>
      <c r="I16" s="531" t="s">
        <v>85</v>
      </c>
      <c r="J16" s="563" t="s">
        <v>86</v>
      </c>
      <c r="K16" s="531" t="s">
        <v>51</v>
      </c>
      <c r="L16" s="564">
        <v>41624</v>
      </c>
      <c r="M16" s="533">
        <v>18</v>
      </c>
      <c r="N16" s="533">
        <v>40</v>
      </c>
      <c r="O16" s="534" t="s">
        <v>52</v>
      </c>
      <c r="P16" s="535" t="s">
        <v>80</v>
      </c>
      <c r="Q16" s="536" t="s">
        <v>87</v>
      </c>
      <c r="R16" s="536" t="s">
        <v>63</v>
      </c>
      <c r="S16" s="549">
        <v>16593.95</v>
      </c>
      <c r="T16" s="538">
        <v>0</v>
      </c>
      <c r="U16" s="539">
        <v>771</v>
      </c>
      <c r="V16" s="555">
        <v>0</v>
      </c>
      <c r="W16" s="123"/>
      <c r="X16" s="541">
        <v>1925.7959999999998</v>
      </c>
      <c r="Y16" s="541">
        <v>481.44899999999996</v>
      </c>
      <c r="Z16" s="541">
        <v>1283.864</v>
      </c>
      <c r="AA16" s="542">
        <v>320.96600000000001</v>
      </c>
      <c r="AB16" s="542"/>
      <c r="AC16" s="556"/>
      <c r="AD16" s="560"/>
      <c r="AE16" s="560"/>
      <c r="AF16" s="560"/>
      <c r="AG16" s="557">
        <v>26746.92</v>
      </c>
      <c r="AH16" s="316">
        <v>12838.52</v>
      </c>
      <c r="AI16" s="316">
        <v>8296.9500000000007</v>
      </c>
      <c r="AJ16" s="316">
        <v>4074.09</v>
      </c>
      <c r="AK16" s="316"/>
    </row>
    <row r="17" spans="2:37" s="320" customFormat="1" ht="54.75" customHeight="1">
      <c r="B17" s="524">
        <v>11</v>
      </c>
      <c r="C17" s="107" t="str">
        <f t="shared" si="0"/>
        <v>*09</v>
      </c>
      <c r="D17" s="107">
        <v>32</v>
      </c>
      <c r="E17" s="525">
        <v>26</v>
      </c>
      <c r="F17" s="526" t="s">
        <v>46</v>
      </c>
      <c r="G17" s="527" t="s">
        <v>47</v>
      </c>
      <c r="H17" s="528" t="s">
        <v>71</v>
      </c>
      <c r="I17" s="531" t="s">
        <v>88</v>
      </c>
      <c r="J17" s="563" t="s">
        <v>89</v>
      </c>
      <c r="K17" s="531" t="s">
        <v>51</v>
      </c>
      <c r="L17" s="565">
        <v>39845</v>
      </c>
      <c r="M17" s="533">
        <v>18</v>
      </c>
      <c r="N17" s="533">
        <v>40</v>
      </c>
      <c r="O17" s="534" t="s">
        <v>52</v>
      </c>
      <c r="P17" s="535" t="s">
        <v>80</v>
      </c>
      <c r="Q17" s="536" t="s">
        <v>375</v>
      </c>
      <c r="R17" s="536" t="s">
        <v>63</v>
      </c>
      <c r="S17" s="549">
        <v>16593.95</v>
      </c>
      <c r="T17" s="538">
        <v>0</v>
      </c>
      <c r="U17" s="539">
        <v>771</v>
      </c>
      <c r="V17" s="555">
        <v>0</v>
      </c>
      <c r="W17" s="123">
        <v>609.83539999999994</v>
      </c>
      <c r="X17" s="541">
        <v>1925.7959999999998</v>
      </c>
      <c r="Y17" s="541">
        <v>481.44899999999996</v>
      </c>
      <c r="Z17" s="541">
        <v>1283.864</v>
      </c>
      <c r="AA17" s="542">
        <v>320.96600000000001</v>
      </c>
      <c r="AB17" s="542"/>
      <c r="AC17" s="556"/>
      <c r="AD17" s="560"/>
      <c r="AE17" s="560"/>
      <c r="AF17" s="560"/>
      <c r="AG17" s="557">
        <v>26746.92</v>
      </c>
      <c r="AH17" s="316">
        <v>12838.52</v>
      </c>
      <c r="AI17" s="316">
        <v>8296.9500000000007</v>
      </c>
      <c r="AJ17" s="316">
        <v>4074.09</v>
      </c>
      <c r="AK17" s="316"/>
    </row>
    <row r="18" spans="2:37" s="320" customFormat="1" ht="54.75" customHeight="1">
      <c r="B18" s="524">
        <v>12</v>
      </c>
      <c r="C18" s="107" t="str">
        <f t="shared" si="0"/>
        <v>*09</v>
      </c>
      <c r="D18" s="107">
        <v>32</v>
      </c>
      <c r="E18" s="525">
        <v>26</v>
      </c>
      <c r="F18" s="526" t="s">
        <v>46</v>
      </c>
      <c r="G18" s="527" t="s">
        <v>47</v>
      </c>
      <c r="H18" s="528" t="s">
        <v>71</v>
      </c>
      <c r="I18" s="554" t="s">
        <v>376</v>
      </c>
      <c r="J18" s="530" t="s">
        <v>92</v>
      </c>
      <c r="K18" s="531" t="s">
        <v>51</v>
      </c>
      <c r="L18" s="532">
        <v>41791</v>
      </c>
      <c r="M18" s="533">
        <v>18</v>
      </c>
      <c r="N18" s="533">
        <v>40</v>
      </c>
      <c r="O18" s="529" t="s">
        <v>52</v>
      </c>
      <c r="P18" s="529" t="s">
        <v>80</v>
      </c>
      <c r="Q18" s="529" t="s">
        <v>93</v>
      </c>
      <c r="R18" s="536" t="s">
        <v>60</v>
      </c>
      <c r="S18" s="549">
        <v>16593.95</v>
      </c>
      <c r="T18" s="538">
        <v>0</v>
      </c>
      <c r="U18" s="539">
        <v>771</v>
      </c>
      <c r="V18" s="555">
        <v>0</v>
      </c>
      <c r="W18" s="566"/>
      <c r="X18" s="541">
        <v>1925.7959999999998</v>
      </c>
      <c r="Y18" s="541">
        <v>481.44899999999996</v>
      </c>
      <c r="Z18" s="541">
        <v>1283.864</v>
      </c>
      <c r="AA18" s="542">
        <v>320.96600000000001</v>
      </c>
      <c r="AB18" s="542"/>
      <c r="AC18" s="556"/>
      <c r="AD18" s="560"/>
      <c r="AE18" s="560"/>
      <c r="AF18" s="560"/>
      <c r="AG18" s="557">
        <v>26746.92</v>
      </c>
      <c r="AH18" s="316">
        <v>12838.52</v>
      </c>
      <c r="AI18" s="316">
        <v>8296.9500000000007</v>
      </c>
      <c r="AJ18" s="316">
        <v>4074.09</v>
      </c>
      <c r="AK18" s="316"/>
    </row>
    <row r="19" spans="2:37" s="320" customFormat="1" ht="54.75" customHeight="1">
      <c r="B19" s="524">
        <v>13</v>
      </c>
      <c r="C19" s="107" t="str">
        <f t="shared" si="0"/>
        <v>*09</v>
      </c>
      <c r="D19" s="107">
        <v>32</v>
      </c>
      <c r="E19" s="525">
        <v>26</v>
      </c>
      <c r="F19" s="526" t="s">
        <v>46</v>
      </c>
      <c r="G19" s="527" t="s">
        <v>47</v>
      </c>
      <c r="H19" s="567" t="s">
        <v>94</v>
      </c>
      <c r="I19" s="529" t="s">
        <v>377</v>
      </c>
      <c r="J19" s="530" t="s">
        <v>96</v>
      </c>
      <c r="K19" s="531" t="s">
        <v>51</v>
      </c>
      <c r="L19" s="532">
        <v>40010</v>
      </c>
      <c r="M19" s="533">
        <v>16</v>
      </c>
      <c r="N19" s="533">
        <v>40</v>
      </c>
      <c r="O19" s="534" t="s">
        <v>97</v>
      </c>
      <c r="P19" s="535" t="s">
        <v>98</v>
      </c>
      <c r="Q19" s="536" t="s">
        <v>99</v>
      </c>
      <c r="R19" s="536" t="s">
        <v>60</v>
      </c>
      <c r="S19" s="549">
        <v>8293.5499999999993</v>
      </c>
      <c r="T19" s="538">
        <v>0</v>
      </c>
      <c r="U19" s="539">
        <v>771</v>
      </c>
      <c r="V19" s="555">
        <v>0</v>
      </c>
      <c r="W19" s="123">
        <v>294.48099999999999</v>
      </c>
      <c r="X19" s="541">
        <v>929.93999999999994</v>
      </c>
      <c r="Y19" s="541">
        <v>232.48499999999999</v>
      </c>
      <c r="Z19" s="541">
        <v>619.96</v>
      </c>
      <c r="AA19" s="542">
        <v>154.99</v>
      </c>
      <c r="AB19" s="542"/>
      <c r="AC19" s="556"/>
      <c r="AD19" s="560"/>
      <c r="AE19" s="560"/>
      <c r="AF19" s="560"/>
      <c r="AG19" s="557">
        <v>13367.92</v>
      </c>
      <c r="AH19" s="316">
        <v>6416.6</v>
      </c>
      <c r="AI19" s="316">
        <v>4146.75</v>
      </c>
      <c r="AJ19" s="316">
        <v>2036.2</v>
      </c>
      <c r="AK19" s="316"/>
    </row>
    <row r="20" spans="2:37" s="320" customFormat="1" ht="54.75" customHeight="1">
      <c r="B20" s="524">
        <v>14</v>
      </c>
      <c r="C20" s="107" t="str">
        <f t="shared" si="0"/>
        <v>*09</v>
      </c>
      <c r="D20" s="107">
        <v>32</v>
      </c>
      <c r="E20" s="525">
        <v>26</v>
      </c>
      <c r="F20" s="526" t="s">
        <v>46</v>
      </c>
      <c r="G20" s="527" t="s">
        <v>47</v>
      </c>
      <c r="H20" s="567" t="s">
        <v>100</v>
      </c>
      <c r="I20" s="529" t="s">
        <v>101</v>
      </c>
      <c r="J20" s="530" t="s">
        <v>102</v>
      </c>
      <c r="K20" s="531" t="s">
        <v>74</v>
      </c>
      <c r="L20" s="532">
        <v>39630</v>
      </c>
      <c r="M20" s="533">
        <v>14</v>
      </c>
      <c r="N20" s="533">
        <v>40</v>
      </c>
      <c r="O20" s="534" t="s">
        <v>97</v>
      </c>
      <c r="P20" s="535" t="s">
        <v>103</v>
      </c>
      <c r="Q20" s="568" t="s">
        <v>104</v>
      </c>
      <c r="R20" s="536" t="s">
        <v>60</v>
      </c>
      <c r="S20" s="549">
        <v>7509.8</v>
      </c>
      <c r="T20" s="538">
        <v>0</v>
      </c>
      <c r="U20" s="539">
        <v>771</v>
      </c>
      <c r="V20" s="555">
        <v>0</v>
      </c>
      <c r="W20" s="123">
        <v>275.98829999999998</v>
      </c>
      <c r="X20" s="541">
        <v>871.54200000000003</v>
      </c>
      <c r="Y20" s="541">
        <v>217.88550000000001</v>
      </c>
      <c r="Z20" s="541">
        <v>581.02800000000002</v>
      </c>
      <c r="AA20" s="542">
        <v>145.25700000000001</v>
      </c>
      <c r="AB20" s="542"/>
      <c r="AC20" s="556"/>
      <c r="AD20" s="560"/>
      <c r="AE20" s="560"/>
      <c r="AF20" s="560"/>
      <c r="AG20" s="557">
        <v>12104.64</v>
      </c>
      <c r="AH20" s="316">
        <v>5810.23</v>
      </c>
      <c r="AI20" s="316">
        <v>3754.9</v>
      </c>
      <c r="AJ20" s="316">
        <v>1843.78</v>
      </c>
      <c r="AK20" s="316"/>
    </row>
    <row r="21" spans="2:37" s="320" customFormat="1" ht="54.75" customHeight="1">
      <c r="B21" s="524">
        <v>15</v>
      </c>
      <c r="C21" s="107" t="str">
        <f t="shared" si="0"/>
        <v>*09</v>
      </c>
      <c r="D21" s="107">
        <v>32</v>
      </c>
      <c r="E21" s="525">
        <v>26</v>
      </c>
      <c r="F21" s="526" t="s">
        <v>46</v>
      </c>
      <c r="G21" s="527" t="s">
        <v>47</v>
      </c>
      <c r="H21" s="567" t="s">
        <v>100</v>
      </c>
      <c r="I21" s="554" t="s">
        <v>105</v>
      </c>
      <c r="J21" s="530" t="s">
        <v>106</v>
      </c>
      <c r="K21" s="531" t="s">
        <v>74</v>
      </c>
      <c r="L21" s="532">
        <v>39630</v>
      </c>
      <c r="M21" s="533">
        <v>14</v>
      </c>
      <c r="N21" s="533">
        <v>40</v>
      </c>
      <c r="O21" s="534" t="s">
        <v>97</v>
      </c>
      <c r="P21" s="535" t="s">
        <v>103</v>
      </c>
      <c r="Q21" s="529" t="s">
        <v>93</v>
      </c>
      <c r="R21" s="536" t="s">
        <v>60</v>
      </c>
      <c r="S21" s="549">
        <v>7509.8</v>
      </c>
      <c r="T21" s="538">
        <v>0</v>
      </c>
      <c r="U21" s="539">
        <v>771</v>
      </c>
      <c r="V21" s="555">
        <v>0</v>
      </c>
      <c r="W21" s="123">
        <v>413.98245000000003</v>
      </c>
      <c r="X21" s="541">
        <v>871.54200000000003</v>
      </c>
      <c r="Y21" s="541">
        <v>217.88550000000001</v>
      </c>
      <c r="Z21" s="541">
        <v>581.02800000000002</v>
      </c>
      <c r="AA21" s="542">
        <v>145.25700000000001</v>
      </c>
      <c r="AB21" s="542"/>
      <c r="AC21" s="556"/>
      <c r="AD21" s="560"/>
      <c r="AE21" s="560"/>
      <c r="AF21" s="560"/>
      <c r="AG21" s="557">
        <v>12104.64</v>
      </c>
      <c r="AH21" s="316">
        <v>5810.23</v>
      </c>
      <c r="AI21" s="316">
        <v>3754.95</v>
      </c>
      <c r="AJ21" s="316">
        <v>1843.78</v>
      </c>
      <c r="AK21" s="316"/>
    </row>
    <row r="22" spans="2:37" s="320" customFormat="1" ht="54.75" customHeight="1">
      <c r="B22" s="524">
        <v>16</v>
      </c>
      <c r="C22" s="107" t="str">
        <f t="shared" si="0"/>
        <v>*09</v>
      </c>
      <c r="D22" s="107">
        <v>32</v>
      </c>
      <c r="E22" s="525">
        <v>26</v>
      </c>
      <c r="F22" s="526" t="s">
        <v>46</v>
      </c>
      <c r="G22" s="527" t="s">
        <v>47</v>
      </c>
      <c r="H22" s="567" t="s">
        <v>107</v>
      </c>
      <c r="I22" s="529" t="s">
        <v>108</v>
      </c>
      <c r="J22" s="530" t="s">
        <v>109</v>
      </c>
      <c r="K22" s="531" t="s">
        <v>51</v>
      </c>
      <c r="L22" s="532">
        <v>39630</v>
      </c>
      <c r="M22" s="533">
        <v>13</v>
      </c>
      <c r="N22" s="533">
        <v>40</v>
      </c>
      <c r="O22" s="534" t="s">
        <v>97</v>
      </c>
      <c r="P22" s="535" t="s">
        <v>110</v>
      </c>
      <c r="Q22" s="536" t="s">
        <v>84</v>
      </c>
      <c r="R22" s="536" t="s">
        <v>63</v>
      </c>
      <c r="S22" s="549">
        <v>7145.45</v>
      </c>
      <c r="T22" s="538">
        <v>0</v>
      </c>
      <c r="U22" s="539">
        <v>771</v>
      </c>
      <c r="V22" s="555">
        <v>0</v>
      </c>
      <c r="W22" s="123">
        <v>393.89850000000001</v>
      </c>
      <c r="X22" s="541">
        <v>829.26</v>
      </c>
      <c r="Y22" s="541">
        <v>207.315</v>
      </c>
      <c r="Z22" s="541">
        <v>552.84</v>
      </c>
      <c r="AA22" s="542">
        <v>138.21</v>
      </c>
      <c r="AB22" s="542"/>
      <c r="AC22" s="556"/>
      <c r="AD22" s="560"/>
      <c r="AE22" s="560"/>
      <c r="AF22" s="560"/>
      <c r="AG22" s="557">
        <v>11517.42</v>
      </c>
      <c r="AH22" s="316">
        <v>5528.36</v>
      </c>
      <c r="AI22" s="316">
        <v>3572.7</v>
      </c>
      <c r="AJ22" s="316">
        <v>1754.33</v>
      </c>
      <c r="AK22" s="316"/>
    </row>
    <row r="23" spans="2:37" s="320" customFormat="1" ht="54.75" customHeight="1">
      <c r="B23" s="524">
        <v>17</v>
      </c>
      <c r="C23" s="107" t="str">
        <f t="shared" si="0"/>
        <v>*09</v>
      </c>
      <c r="D23" s="107">
        <v>32</v>
      </c>
      <c r="E23" s="525">
        <v>26</v>
      </c>
      <c r="F23" s="526" t="s">
        <v>46</v>
      </c>
      <c r="G23" s="527" t="s">
        <v>47</v>
      </c>
      <c r="H23" s="567" t="s">
        <v>107</v>
      </c>
      <c r="I23" s="529" t="s">
        <v>111</v>
      </c>
      <c r="J23" s="530" t="s">
        <v>112</v>
      </c>
      <c r="K23" s="531" t="s">
        <v>74</v>
      </c>
      <c r="L23" s="532">
        <v>40010</v>
      </c>
      <c r="M23" s="533">
        <v>13</v>
      </c>
      <c r="N23" s="533">
        <v>40</v>
      </c>
      <c r="O23" s="534" t="s">
        <v>97</v>
      </c>
      <c r="P23" s="535" t="s">
        <v>113</v>
      </c>
      <c r="Q23" s="536" t="s">
        <v>87</v>
      </c>
      <c r="R23" s="536" t="s">
        <v>63</v>
      </c>
      <c r="S23" s="549">
        <v>7145.45</v>
      </c>
      <c r="T23" s="538">
        <v>0</v>
      </c>
      <c r="U23" s="539">
        <v>771</v>
      </c>
      <c r="V23" s="555">
        <v>0</v>
      </c>
      <c r="W23" s="123">
        <v>393.89850000000001</v>
      </c>
      <c r="X23" s="541">
        <v>829.26</v>
      </c>
      <c r="Y23" s="541">
        <v>207.315</v>
      </c>
      <c r="Z23" s="541">
        <v>552.84</v>
      </c>
      <c r="AA23" s="542">
        <v>138.21</v>
      </c>
      <c r="AB23" s="542"/>
      <c r="AC23" s="556">
        <v>892</v>
      </c>
      <c r="AD23" s="560"/>
      <c r="AE23" s="560"/>
      <c r="AF23" s="560"/>
      <c r="AG23" s="557">
        <v>11517.42</v>
      </c>
      <c r="AH23" s="316">
        <v>5528.36</v>
      </c>
      <c r="AI23" s="316">
        <v>3572.7</v>
      </c>
      <c r="AJ23" s="316">
        <v>1754.33</v>
      </c>
      <c r="AK23" s="316"/>
    </row>
    <row r="24" spans="2:37" s="320" customFormat="1" ht="54.75" customHeight="1">
      <c r="B24" s="524">
        <v>18</v>
      </c>
      <c r="C24" s="107" t="str">
        <f t="shared" si="0"/>
        <v>*09</v>
      </c>
      <c r="D24" s="107">
        <v>32</v>
      </c>
      <c r="E24" s="525">
        <v>26</v>
      </c>
      <c r="F24" s="526" t="s">
        <v>46</v>
      </c>
      <c r="G24" s="527" t="s">
        <v>47</v>
      </c>
      <c r="H24" s="528" t="s">
        <v>114</v>
      </c>
      <c r="I24" s="554" t="s">
        <v>378</v>
      </c>
      <c r="J24" s="569" t="s">
        <v>379</v>
      </c>
      <c r="K24" s="531"/>
      <c r="L24" s="532">
        <v>42248</v>
      </c>
      <c r="M24" s="533">
        <v>13</v>
      </c>
      <c r="N24" s="533">
        <v>40</v>
      </c>
      <c r="O24" s="534" t="s">
        <v>97</v>
      </c>
      <c r="P24" s="535" t="s">
        <v>116</v>
      </c>
      <c r="Q24" s="536" t="s">
        <v>70</v>
      </c>
      <c r="R24" s="536" t="s">
        <v>60</v>
      </c>
      <c r="S24" s="549">
        <v>7145.45</v>
      </c>
      <c r="T24" s="538">
        <v>0</v>
      </c>
      <c r="U24" s="539">
        <v>771</v>
      </c>
      <c r="V24" s="555">
        <v>0</v>
      </c>
      <c r="W24" s="123"/>
      <c r="X24" s="541">
        <v>829.26</v>
      </c>
      <c r="Y24" s="541">
        <v>207.315</v>
      </c>
      <c r="Z24" s="541">
        <v>552.84</v>
      </c>
      <c r="AA24" s="542">
        <v>138.21</v>
      </c>
      <c r="AB24" s="542"/>
      <c r="AC24" s="570"/>
      <c r="AD24" s="316"/>
      <c r="AE24" s="316"/>
      <c r="AF24" s="316"/>
      <c r="AG24" s="571">
        <v>11517.42</v>
      </c>
      <c r="AH24" s="316">
        <v>5528.36</v>
      </c>
      <c r="AI24" s="316">
        <v>0</v>
      </c>
      <c r="AJ24" s="316">
        <v>0</v>
      </c>
      <c r="AK24" s="316"/>
    </row>
    <row r="25" spans="2:37" s="320" customFormat="1" ht="54.75" customHeight="1">
      <c r="B25" s="524">
        <v>19</v>
      </c>
      <c r="C25" s="107" t="str">
        <f t="shared" si="0"/>
        <v>*09</v>
      </c>
      <c r="D25" s="107">
        <v>32</v>
      </c>
      <c r="E25" s="525">
        <v>26</v>
      </c>
      <c r="F25" s="526" t="s">
        <v>46</v>
      </c>
      <c r="G25" s="527" t="s">
        <v>47</v>
      </c>
      <c r="H25" s="528" t="s">
        <v>117</v>
      </c>
      <c r="I25" s="572" t="s">
        <v>118</v>
      </c>
      <c r="J25" s="569" t="s">
        <v>119</v>
      </c>
      <c r="K25" s="572" t="s">
        <v>74</v>
      </c>
      <c r="L25" s="573" t="s">
        <v>120</v>
      </c>
      <c r="M25" s="533">
        <v>13</v>
      </c>
      <c r="N25" s="533">
        <v>40</v>
      </c>
      <c r="O25" s="534" t="s">
        <v>97</v>
      </c>
      <c r="P25" s="535" t="s">
        <v>121</v>
      </c>
      <c r="Q25" s="536" t="s">
        <v>122</v>
      </c>
      <c r="R25" s="536" t="s">
        <v>60</v>
      </c>
      <c r="S25" s="549">
        <v>7145.45</v>
      </c>
      <c r="T25" s="538">
        <v>0</v>
      </c>
      <c r="U25" s="539">
        <v>771</v>
      </c>
      <c r="V25" s="555">
        <v>0</v>
      </c>
      <c r="W25" s="123"/>
      <c r="X25" s="541">
        <v>829.26</v>
      </c>
      <c r="Y25" s="541">
        <v>207.315</v>
      </c>
      <c r="Z25" s="541">
        <v>552.84</v>
      </c>
      <c r="AA25" s="542">
        <v>138.21</v>
      </c>
      <c r="AB25" s="542"/>
      <c r="AC25" s="556"/>
      <c r="AD25" s="316"/>
      <c r="AE25" s="316"/>
      <c r="AF25" s="316"/>
      <c r="AG25" s="557">
        <v>11517.42</v>
      </c>
      <c r="AH25" s="316">
        <v>5528.36</v>
      </c>
      <c r="AI25" s="316">
        <v>3572.7</v>
      </c>
      <c r="AJ25" s="316">
        <v>1754.33</v>
      </c>
      <c r="AK25" s="316"/>
    </row>
    <row r="26" spans="2:37" s="320" customFormat="1" ht="54.75" customHeight="1">
      <c r="B26" s="524">
        <v>20</v>
      </c>
      <c r="C26" s="107" t="str">
        <f t="shared" si="0"/>
        <v>*09</v>
      </c>
      <c r="D26" s="107">
        <v>32</v>
      </c>
      <c r="E26" s="525">
        <v>26</v>
      </c>
      <c r="F26" s="526" t="s">
        <v>46</v>
      </c>
      <c r="G26" s="527" t="s">
        <v>47</v>
      </c>
      <c r="H26" s="567" t="s">
        <v>123</v>
      </c>
      <c r="I26" s="529" t="s">
        <v>380</v>
      </c>
      <c r="J26" s="530" t="s">
        <v>125</v>
      </c>
      <c r="K26" s="531" t="s">
        <v>51</v>
      </c>
      <c r="L26" s="532">
        <v>39630</v>
      </c>
      <c r="M26" s="533">
        <v>12</v>
      </c>
      <c r="N26" s="533">
        <v>40</v>
      </c>
      <c r="O26" s="534" t="s">
        <v>97</v>
      </c>
      <c r="P26" s="535" t="s">
        <v>126</v>
      </c>
      <c r="Q26" s="536" t="s">
        <v>87</v>
      </c>
      <c r="R26" s="536" t="s">
        <v>63</v>
      </c>
      <c r="S26" s="549">
        <v>6800.5</v>
      </c>
      <c r="T26" s="538">
        <v>0</v>
      </c>
      <c r="U26" s="539">
        <v>771</v>
      </c>
      <c r="V26" s="555">
        <v>0</v>
      </c>
      <c r="W26" s="123">
        <v>374.88330000000002</v>
      </c>
      <c r="X26" s="541">
        <v>789.22799999999995</v>
      </c>
      <c r="Y26" s="541">
        <v>197.30699999999999</v>
      </c>
      <c r="Z26" s="541">
        <v>526.15199999999993</v>
      </c>
      <c r="AA26" s="542">
        <v>131.53799999999998</v>
      </c>
      <c r="AB26" s="542"/>
      <c r="AC26" s="556"/>
      <c r="AD26" s="316"/>
      <c r="AE26" s="316"/>
      <c r="AF26" s="316"/>
      <c r="AG26" s="557">
        <v>10961.45</v>
      </c>
      <c r="AH26" s="316">
        <v>5261.49</v>
      </c>
      <c r="AI26" s="316">
        <v>3400.2</v>
      </c>
      <c r="AJ26" s="316">
        <v>1669.65</v>
      </c>
      <c r="AK26" s="316"/>
    </row>
    <row r="27" spans="2:37" s="320" customFormat="1" ht="54.75" customHeight="1">
      <c r="B27" s="524">
        <v>21</v>
      </c>
      <c r="C27" s="107" t="str">
        <f t="shared" si="0"/>
        <v>*09</v>
      </c>
      <c r="D27" s="107">
        <v>32</v>
      </c>
      <c r="E27" s="525">
        <v>26</v>
      </c>
      <c r="F27" s="526" t="s">
        <v>46</v>
      </c>
      <c r="G27" s="527" t="s">
        <v>47</v>
      </c>
      <c r="H27" s="567" t="s">
        <v>127</v>
      </c>
      <c r="I27" s="535" t="s">
        <v>128</v>
      </c>
      <c r="J27" s="530" t="s">
        <v>129</v>
      </c>
      <c r="K27" s="531" t="s">
        <v>51</v>
      </c>
      <c r="L27" s="532">
        <v>40313</v>
      </c>
      <c r="M27" s="533">
        <v>12</v>
      </c>
      <c r="N27" s="533">
        <v>40</v>
      </c>
      <c r="O27" s="534" t="s">
        <v>97</v>
      </c>
      <c r="P27" s="535" t="s">
        <v>130</v>
      </c>
      <c r="Q27" s="536" t="s">
        <v>381</v>
      </c>
      <c r="R27" s="536" t="s">
        <v>63</v>
      </c>
      <c r="S27" s="549">
        <v>6800.5</v>
      </c>
      <c r="T27" s="538">
        <v>0</v>
      </c>
      <c r="U27" s="539">
        <v>771</v>
      </c>
      <c r="V27" s="555">
        <v>0</v>
      </c>
      <c r="W27" s="123">
        <v>124.96109999999999</v>
      </c>
      <c r="X27" s="541">
        <v>789.22799999999995</v>
      </c>
      <c r="Y27" s="541">
        <v>197.30699999999999</v>
      </c>
      <c r="Z27" s="541">
        <v>526.15199999999993</v>
      </c>
      <c r="AA27" s="542">
        <v>131.53799999999998</v>
      </c>
      <c r="AB27" s="542"/>
      <c r="AC27" s="556"/>
      <c r="AD27" s="560"/>
      <c r="AE27" s="560"/>
      <c r="AF27" s="560"/>
      <c r="AG27" s="557">
        <v>10961.45</v>
      </c>
      <c r="AH27" s="316">
        <v>5261.49</v>
      </c>
      <c r="AI27" s="316">
        <v>3400.2</v>
      </c>
      <c r="AJ27" s="316">
        <v>1669.65</v>
      </c>
      <c r="AK27" s="316"/>
    </row>
    <row r="28" spans="2:37" s="320" customFormat="1" ht="54.75" customHeight="1">
      <c r="B28" s="524">
        <v>22</v>
      </c>
      <c r="C28" s="107" t="str">
        <f t="shared" si="0"/>
        <v>*09</v>
      </c>
      <c r="D28" s="107">
        <v>32</v>
      </c>
      <c r="E28" s="525">
        <v>26</v>
      </c>
      <c r="F28" s="526" t="s">
        <v>46</v>
      </c>
      <c r="G28" s="527" t="s">
        <v>47</v>
      </c>
      <c r="H28" s="567" t="s">
        <v>131</v>
      </c>
      <c r="I28" s="574" t="s">
        <v>132</v>
      </c>
      <c r="J28" s="561" t="s">
        <v>133</v>
      </c>
      <c r="K28" s="531" t="s">
        <v>74</v>
      </c>
      <c r="L28" s="575">
        <v>41655</v>
      </c>
      <c r="M28" s="533">
        <v>12</v>
      </c>
      <c r="N28" s="533">
        <v>40</v>
      </c>
      <c r="O28" s="534" t="s">
        <v>97</v>
      </c>
      <c r="P28" s="535" t="s">
        <v>134</v>
      </c>
      <c r="Q28" s="536" t="s">
        <v>54</v>
      </c>
      <c r="R28" s="536" t="s">
        <v>54</v>
      </c>
      <c r="S28" s="549">
        <v>6800.5</v>
      </c>
      <c r="T28" s="538">
        <v>0</v>
      </c>
      <c r="U28" s="539">
        <v>771</v>
      </c>
      <c r="V28" s="555">
        <v>0</v>
      </c>
      <c r="W28" s="123"/>
      <c r="X28" s="541">
        <v>789.22799999999995</v>
      </c>
      <c r="Y28" s="541">
        <v>197.30699999999999</v>
      </c>
      <c r="Z28" s="541">
        <v>526.15199999999993</v>
      </c>
      <c r="AA28" s="542">
        <v>131.53799999999998</v>
      </c>
      <c r="AB28" s="542"/>
      <c r="AC28" s="556">
        <v>892</v>
      </c>
      <c r="AD28" s="560"/>
      <c r="AE28" s="560"/>
      <c r="AF28" s="560"/>
      <c r="AG28" s="557">
        <v>10961.58</v>
      </c>
      <c r="AH28" s="316">
        <v>5261.56</v>
      </c>
      <c r="AI28" s="316">
        <v>3400.2</v>
      </c>
      <c r="AJ28" s="316">
        <v>1669.67</v>
      </c>
      <c r="AK28" s="316"/>
    </row>
    <row r="29" spans="2:37" s="320" customFormat="1" ht="54.75" customHeight="1">
      <c r="B29" s="524">
        <v>23</v>
      </c>
      <c r="C29" s="107" t="str">
        <f t="shared" si="0"/>
        <v>*09</v>
      </c>
      <c r="D29" s="107">
        <v>32</v>
      </c>
      <c r="E29" s="525">
        <v>26</v>
      </c>
      <c r="F29" s="526" t="s">
        <v>46</v>
      </c>
      <c r="G29" s="527" t="s">
        <v>47</v>
      </c>
      <c r="H29" s="567" t="s">
        <v>135</v>
      </c>
      <c r="I29" s="529" t="s">
        <v>136</v>
      </c>
      <c r="J29" s="569" t="s">
        <v>137</v>
      </c>
      <c r="K29" s="531" t="s">
        <v>74</v>
      </c>
      <c r="L29" s="532">
        <v>40984</v>
      </c>
      <c r="M29" s="533">
        <v>10</v>
      </c>
      <c r="N29" s="533">
        <v>40</v>
      </c>
      <c r="O29" s="534" t="s">
        <v>97</v>
      </c>
      <c r="P29" s="535" t="s">
        <v>138</v>
      </c>
      <c r="Q29" s="529" t="s">
        <v>139</v>
      </c>
      <c r="R29" s="536" t="s">
        <v>60</v>
      </c>
      <c r="S29" s="549">
        <v>6168.3</v>
      </c>
      <c r="T29" s="538">
        <v>0</v>
      </c>
      <c r="U29" s="539">
        <v>771</v>
      </c>
      <c r="V29" s="555">
        <v>0</v>
      </c>
      <c r="W29" s="123"/>
      <c r="X29" s="541">
        <v>715.85399999999993</v>
      </c>
      <c r="Y29" s="541">
        <v>178.96349999999998</v>
      </c>
      <c r="Z29" s="541">
        <v>477.23599999999999</v>
      </c>
      <c r="AA29" s="542">
        <v>119.309</v>
      </c>
      <c r="AB29" s="542"/>
      <c r="AC29" s="556">
        <v>892</v>
      </c>
      <c r="AD29" s="560"/>
      <c r="AE29" s="560"/>
      <c r="AF29" s="560"/>
      <c r="AG29" s="557">
        <v>9942.24</v>
      </c>
      <c r="AH29" s="316">
        <v>4772.28</v>
      </c>
      <c r="AI29" s="316">
        <v>3084.15</v>
      </c>
      <c r="AJ29" s="316">
        <v>1514.4</v>
      </c>
      <c r="AK29" s="316"/>
    </row>
    <row r="30" spans="2:37" s="320" customFormat="1" ht="54.75" customHeight="1">
      <c r="B30" s="524">
        <v>24</v>
      </c>
      <c r="C30" s="107" t="str">
        <f t="shared" si="0"/>
        <v>*09</v>
      </c>
      <c r="D30" s="107">
        <v>32</v>
      </c>
      <c r="E30" s="525">
        <v>26</v>
      </c>
      <c r="F30" s="526" t="s">
        <v>46</v>
      </c>
      <c r="G30" s="527" t="s">
        <v>47</v>
      </c>
      <c r="H30" s="567" t="s">
        <v>135</v>
      </c>
      <c r="I30" s="529" t="s">
        <v>115</v>
      </c>
      <c r="J30" s="569"/>
      <c r="K30" s="531"/>
      <c r="L30" s="532"/>
      <c r="M30" s="533">
        <v>10</v>
      </c>
      <c r="N30" s="533">
        <v>40</v>
      </c>
      <c r="O30" s="534" t="s">
        <v>97</v>
      </c>
      <c r="P30" s="535" t="s">
        <v>138</v>
      </c>
      <c r="Q30" s="536" t="s">
        <v>142</v>
      </c>
      <c r="R30" s="536" t="s">
        <v>60</v>
      </c>
      <c r="S30" s="549">
        <v>6168.3</v>
      </c>
      <c r="T30" s="538">
        <v>0</v>
      </c>
      <c r="U30" s="539">
        <v>771</v>
      </c>
      <c r="V30" s="555">
        <v>0</v>
      </c>
      <c r="W30" s="123"/>
      <c r="X30" s="541">
        <v>835.85399999999993</v>
      </c>
      <c r="Y30" s="541">
        <v>208.96349999999998</v>
      </c>
      <c r="Z30" s="541">
        <v>557.23599999999999</v>
      </c>
      <c r="AA30" s="542">
        <v>139.309</v>
      </c>
      <c r="AB30" s="542"/>
      <c r="AC30" s="556"/>
      <c r="AD30" s="560"/>
      <c r="AE30" s="560"/>
      <c r="AF30" s="560"/>
      <c r="AG30" s="557">
        <v>9942.24</v>
      </c>
      <c r="AH30" s="316">
        <v>4772.28</v>
      </c>
      <c r="AI30" s="316">
        <v>0</v>
      </c>
      <c r="AJ30" s="316">
        <v>1514.4</v>
      </c>
      <c r="AK30" s="316"/>
    </row>
    <row r="31" spans="2:37" s="320" customFormat="1" ht="54.75" customHeight="1">
      <c r="B31" s="524">
        <v>25</v>
      </c>
      <c r="C31" s="107" t="str">
        <f t="shared" si="0"/>
        <v>*09</v>
      </c>
      <c r="D31" s="107">
        <v>32</v>
      </c>
      <c r="E31" s="525">
        <v>26</v>
      </c>
      <c r="F31" s="526" t="s">
        <v>46</v>
      </c>
      <c r="G31" s="527" t="s">
        <v>47</v>
      </c>
      <c r="H31" s="567" t="s">
        <v>135</v>
      </c>
      <c r="I31" s="529" t="s">
        <v>382</v>
      </c>
      <c r="J31" s="569" t="s">
        <v>383</v>
      </c>
      <c r="K31" s="531" t="s">
        <v>74</v>
      </c>
      <c r="L31" s="532">
        <v>42232</v>
      </c>
      <c r="M31" s="533">
        <v>10</v>
      </c>
      <c r="N31" s="533">
        <v>40</v>
      </c>
      <c r="O31" s="534" t="s">
        <v>97</v>
      </c>
      <c r="P31" s="535" t="s">
        <v>138</v>
      </c>
      <c r="Q31" s="536" t="s">
        <v>84</v>
      </c>
      <c r="R31" s="536" t="s">
        <v>63</v>
      </c>
      <c r="S31" s="549">
        <v>6168.3</v>
      </c>
      <c r="T31" s="538">
        <v>0</v>
      </c>
      <c r="U31" s="539">
        <v>771</v>
      </c>
      <c r="V31" s="555">
        <v>0</v>
      </c>
      <c r="W31" s="123"/>
      <c r="X31" s="541">
        <v>835.85399999999993</v>
      </c>
      <c r="Y31" s="541">
        <v>208.96349999999998</v>
      </c>
      <c r="Z31" s="541">
        <v>557.23599999999999</v>
      </c>
      <c r="AA31" s="542">
        <v>139.309</v>
      </c>
      <c r="AB31" s="542"/>
      <c r="AC31" s="556"/>
      <c r="AD31" s="560"/>
      <c r="AE31" s="560"/>
      <c r="AF31" s="560"/>
      <c r="AG31" s="557">
        <v>9942.24</v>
      </c>
      <c r="AH31" s="316">
        <v>4772.28</v>
      </c>
      <c r="AI31" s="316">
        <v>0</v>
      </c>
      <c r="AJ31" s="316">
        <v>0</v>
      </c>
      <c r="AK31" s="316"/>
    </row>
    <row r="32" spans="2:37" s="320" customFormat="1" ht="54.75" customHeight="1">
      <c r="B32" s="524">
        <v>26</v>
      </c>
      <c r="C32" s="107" t="str">
        <f t="shared" si="0"/>
        <v>*09</v>
      </c>
      <c r="D32" s="107">
        <v>32</v>
      </c>
      <c r="E32" s="525">
        <v>26</v>
      </c>
      <c r="F32" s="526" t="s">
        <v>46</v>
      </c>
      <c r="G32" s="527" t="s">
        <v>47</v>
      </c>
      <c r="H32" s="567" t="s">
        <v>145</v>
      </c>
      <c r="I32" s="529" t="s">
        <v>146</v>
      </c>
      <c r="J32" s="569" t="s">
        <v>147</v>
      </c>
      <c r="K32" s="531" t="s">
        <v>74</v>
      </c>
      <c r="L32" s="575">
        <v>40984</v>
      </c>
      <c r="M32" s="533">
        <v>8</v>
      </c>
      <c r="N32" s="533">
        <v>40</v>
      </c>
      <c r="O32" s="534" t="s">
        <v>97</v>
      </c>
      <c r="P32" s="535" t="s">
        <v>148</v>
      </c>
      <c r="Q32" s="536" t="s">
        <v>149</v>
      </c>
      <c r="R32" s="536" t="s">
        <v>63</v>
      </c>
      <c r="S32" s="549">
        <v>5587.3</v>
      </c>
      <c r="T32" s="538">
        <v>0</v>
      </c>
      <c r="U32" s="539">
        <v>771</v>
      </c>
      <c r="V32" s="555">
        <v>0</v>
      </c>
      <c r="W32" s="123"/>
      <c r="X32" s="541">
        <v>648.43200000000002</v>
      </c>
      <c r="Y32" s="541">
        <v>162.108</v>
      </c>
      <c r="Z32" s="541">
        <v>432.28800000000001</v>
      </c>
      <c r="AA32" s="542">
        <v>108.072</v>
      </c>
      <c r="AB32" s="542"/>
      <c r="AC32" s="556">
        <v>1784</v>
      </c>
      <c r="AD32" s="560"/>
      <c r="AE32" s="560"/>
      <c r="AF32" s="560"/>
      <c r="AG32" s="557">
        <v>9005.58</v>
      </c>
      <c r="AH32" s="316">
        <v>4322.68</v>
      </c>
      <c r="AI32" s="316">
        <v>2793.6</v>
      </c>
      <c r="AJ32" s="316">
        <v>1371.73</v>
      </c>
      <c r="AK32" s="316"/>
    </row>
    <row r="33" spans="2:37" s="320" customFormat="1" ht="54.75" customHeight="1">
      <c r="B33" s="524">
        <v>27</v>
      </c>
      <c r="C33" s="107" t="str">
        <f t="shared" si="0"/>
        <v>*09</v>
      </c>
      <c r="D33" s="107">
        <v>32</v>
      </c>
      <c r="E33" s="525">
        <v>26</v>
      </c>
      <c r="F33" s="526" t="s">
        <v>46</v>
      </c>
      <c r="G33" s="527" t="s">
        <v>47</v>
      </c>
      <c r="H33" s="567" t="s">
        <v>145</v>
      </c>
      <c r="I33" s="574" t="s">
        <v>150</v>
      </c>
      <c r="J33" s="569" t="s">
        <v>151</v>
      </c>
      <c r="K33" s="531" t="s">
        <v>74</v>
      </c>
      <c r="L33" s="575">
        <v>41655</v>
      </c>
      <c r="M33" s="533">
        <v>8</v>
      </c>
      <c r="N33" s="533">
        <v>40</v>
      </c>
      <c r="O33" s="534" t="s">
        <v>97</v>
      </c>
      <c r="P33" s="535" t="s">
        <v>148</v>
      </c>
      <c r="Q33" s="536" t="s">
        <v>142</v>
      </c>
      <c r="R33" s="536" t="s">
        <v>60</v>
      </c>
      <c r="S33" s="549">
        <v>5587.3</v>
      </c>
      <c r="T33" s="538">
        <v>0</v>
      </c>
      <c r="U33" s="539">
        <v>771</v>
      </c>
      <c r="V33" s="555">
        <v>0</v>
      </c>
      <c r="W33" s="123"/>
      <c r="X33" s="541">
        <v>648.43200000000002</v>
      </c>
      <c r="Y33" s="541">
        <v>162.108</v>
      </c>
      <c r="Z33" s="541">
        <v>432.28800000000001</v>
      </c>
      <c r="AA33" s="542">
        <v>108.072</v>
      </c>
      <c r="AB33" s="542"/>
      <c r="AC33" s="556">
        <v>1784</v>
      </c>
      <c r="AD33" s="560"/>
      <c r="AE33" s="560"/>
      <c r="AF33" s="560"/>
      <c r="AG33" s="557">
        <v>9005.58</v>
      </c>
      <c r="AH33" s="316">
        <v>4322.62</v>
      </c>
      <c r="AI33" s="316">
        <v>2793.6</v>
      </c>
      <c r="AJ33" s="316">
        <v>1371.71</v>
      </c>
      <c r="AK33" s="316"/>
    </row>
    <row r="34" spans="2:37" s="320" customFormat="1" ht="54.75" customHeight="1">
      <c r="B34" s="524">
        <v>28</v>
      </c>
      <c r="C34" s="107" t="str">
        <f>C32</f>
        <v>*09</v>
      </c>
      <c r="D34" s="107">
        <v>32</v>
      </c>
      <c r="E34" s="525">
        <v>26</v>
      </c>
      <c r="F34" s="526" t="s">
        <v>46</v>
      </c>
      <c r="G34" s="527" t="s">
        <v>47</v>
      </c>
      <c r="H34" s="567" t="s">
        <v>152</v>
      </c>
      <c r="I34" s="529" t="s">
        <v>384</v>
      </c>
      <c r="J34" s="530" t="s">
        <v>385</v>
      </c>
      <c r="K34" s="531" t="s">
        <v>74</v>
      </c>
      <c r="L34" s="532">
        <v>42201</v>
      </c>
      <c r="M34" s="533">
        <v>7</v>
      </c>
      <c r="N34" s="533">
        <v>40</v>
      </c>
      <c r="O34" s="534" t="s">
        <v>97</v>
      </c>
      <c r="P34" s="535" t="s">
        <v>155</v>
      </c>
      <c r="Q34" s="536" t="s">
        <v>84</v>
      </c>
      <c r="R34" s="536" t="s">
        <v>63</v>
      </c>
      <c r="S34" s="549">
        <v>5314.95</v>
      </c>
      <c r="T34" s="538">
        <v>0</v>
      </c>
      <c r="U34" s="539">
        <v>771</v>
      </c>
      <c r="V34" s="555">
        <v>0</v>
      </c>
      <c r="W34" s="123"/>
      <c r="X34" s="541">
        <v>616.82399999999996</v>
      </c>
      <c r="Y34" s="541">
        <v>154.20599999999999</v>
      </c>
      <c r="Z34" s="541">
        <v>411.21600000000001</v>
      </c>
      <c r="AA34" s="542">
        <v>102.804</v>
      </c>
      <c r="AB34" s="542"/>
      <c r="AC34" s="556"/>
      <c r="AD34" s="560"/>
      <c r="AE34" s="560"/>
      <c r="AF34" s="560"/>
      <c r="AG34" s="557">
        <v>8567.1299999999992</v>
      </c>
      <c r="AH34" s="316">
        <v>4112.22</v>
      </c>
      <c r="AI34" s="316">
        <v>0</v>
      </c>
      <c r="AJ34" s="316">
        <v>268.07</v>
      </c>
      <c r="AK34" s="316"/>
    </row>
    <row r="35" spans="2:37" s="320" customFormat="1" ht="54.75" customHeight="1">
      <c r="B35" s="524">
        <v>29</v>
      </c>
      <c r="C35" s="107" t="str">
        <f>C34</f>
        <v>*09</v>
      </c>
      <c r="D35" s="107">
        <v>32</v>
      </c>
      <c r="E35" s="525">
        <v>26</v>
      </c>
      <c r="F35" s="526" t="s">
        <v>46</v>
      </c>
      <c r="G35" s="527" t="s">
        <v>47</v>
      </c>
      <c r="H35" s="560" t="s">
        <v>152</v>
      </c>
      <c r="I35" s="531" t="s">
        <v>156</v>
      </c>
      <c r="J35" s="569" t="s">
        <v>386</v>
      </c>
      <c r="K35" s="531" t="s">
        <v>74</v>
      </c>
      <c r="L35" s="564">
        <v>41928</v>
      </c>
      <c r="M35" s="533">
        <v>7</v>
      </c>
      <c r="N35" s="533">
        <v>40</v>
      </c>
      <c r="O35" s="534" t="s">
        <v>97</v>
      </c>
      <c r="P35" s="535" t="s">
        <v>155</v>
      </c>
      <c r="Q35" s="536" t="s">
        <v>90</v>
      </c>
      <c r="R35" s="536" t="s">
        <v>63</v>
      </c>
      <c r="S35" s="549">
        <v>5314.95</v>
      </c>
      <c r="T35" s="538">
        <v>0</v>
      </c>
      <c r="U35" s="539">
        <v>771</v>
      </c>
      <c r="V35" s="555">
        <v>0</v>
      </c>
      <c r="W35" s="123"/>
      <c r="X35" s="541">
        <v>616.82399999999996</v>
      </c>
      <c r="Y35" s="541">
        <v>154.20599999999999</v>
      </c>
      <c r="Z35" s="541">
        <v>411.21600000000001</v>
      </c>
      <c r="AA35" s="542">
        <v>102.804</v>
      </c>
      <c r="AB35" s="542"/>
      <c r="AC35" s="556"/>
      <c r="AD35" s="560"/>
      <c r="AE35" s="560"/>
      <c r="AF35" s="560"/>
      <c r="AG35" s="557">
        <v>8567.1299999999992</v>
      </c>
      <c r="AH35" s="316">
        <v>4112.22</v>
      </c>
      <c r="AI35" s="316">
        <v>2533.39</v>
      </c>
      <c r="AJ35" s="316">
        <v>1304.93</v>
      </c>
      <c r="AK35" s="316"/>
    </row>
    <row r="36" spans="2:37" s="320" customFormat="1" ht="54.75" customHeight="1">
      <c r="B36" s="524">
        <v>30</v>
      </c>
      <c r="C36" s="107" t="str">
        <f>C35</f>
        <v>*09</v>
      </c>
      <c r="D36" s="107">
        <v>32</v>
      </c>
      <c r="E36" s="525">
        <v>26</v>
      </c>
      <c r="F36" s="526" t="s">
        <v>46</v>
      </c>
      <c r="G36" s="527" t="s">
        <v>47</v>
      </c>
      <c r="H36" s="567" t="s">
        <v>152</v>
      </c>
      <c r="I36" s="554" t="s">
        <v>157</v>
      </c>
      <c r="J36" s="530" t="s">
        <v>158</v>
      </c>
      <c r="K36" s="531" t="s">
        <v>51</v>
      </c>
      <c r="L36" s="532">
        <v>41913</v>
      </c>
      <c r="M36" s="533">
        <v>7</v>
      </c>
      <c r="N36" s="533">
        <v>40</v>
      </c>
      <c r="O36" s="534" t="s">
        <v>97</v>
      </c>
      <c r="P36" s="535" t="s">
        <v>155</v>
      </c>
      <c r="Q36" s="536" t="s">
        <v>159</v>
      </c>
      <c r="R36" s="536" t="s">
        <v>60</v>
      </c>
      <c r="S36" s="549">
        <v>5314.95</v>
      </c>
      <c r="T36" s="538">
        <v>0</v>
      </c>
      <c r="U36" s="539">
        <v>771</v>
      </c>
      <c r="V36" s="555">
        <v>0</v>
      </c>
      <c r="W36" s="123"/>
      <c r="X36" s="541">
        <v>616.82399999999996</v>
      </c>
      <c r="Y36" s="541">
        <v>154.20599999999999</v>
      </c>
      <c r="Z36" s="541">
        <v>411.21600000000001</v>
      </c>
      <c r="AA36" s="542">
        <v>102.804</v>
      </c>
      <c r="AB36" s="542"/>
      <c r="AC36" s="556"/>
      <c r="AD36" s="560"/>
      <c r="AE36" s="560"/>
      <c r="AF36" s="560"/>
      <c r="AG36" s="557">
        <v>8567.1299999999992</v>
      </c>
      <c r="AH36" s="316">
        <v>4112.16</v>
      </c>
      <c r="AI36" s="316">
        <v>2650.31</v>
      </c>
      <c r="AJ36" s="316">
        <v>1304.93</v>
      </c>
      <c r="AK36" s="316"/>
    </row>
    <row r="37" spans="2:37" s="320" customFormat="1" ht="54.75" customHeight="1">
      <c r="B37" s="524">
        <v>31</v>
      </c>
      <c r="C37" s="107" t="str">
        <f>C36</f>
        <v>*09</v>
      </c>
      <c r="D37" s="107">
        <v>32</v>
      </c>
      <c r="E37" s="525">
        <v>26</v>
      </c>
      <c r="F37" s="526" t="s">
        <v>46</v>
      </c>
      <c r="G37" s="527" t="s">
        <v>47</v>
      </c>
      <c r="H37" s="567" t="s">
        <v>152</v>
      </c>
      <c r="I37" s="529" t="s">
        <v>160</v>
      </c>
      <c r="J37" s="530" t="s">
        <v>161</v>
      </c>
      <c r="K37" s="531" t="s">
        <v>51</v>
      </c>
      <c r="L37" s="532">
        <v>41836</v>
      </c>
      <c r="M37" s="533">
        <v>7</v>
      </c>
      <c r="N37" s="533">
        <v>40</v>
      </c>
      <c r="O37" s="534" t="s">
        <v>97</v>
      </c>
      <c r="P37" s="535" t="s">
        <v>155</v>
      </c>
      <c r="Q37" s="536" t="s">
        <v>159</v>
      </c>
      <c r="R37" s="536" t="s">
        <v>60</v>
      </c>
      <c r="S37" s="549">
        <v>5314.95</v>
      </c>
      <c r="T37" s="538">
        <v>0</v>
      </c>
      <c r="U37" s="539">
        <v>771</v>
      </c>
      <c r="V37" s="555">
        <v>0</v>
      </c>
      <c r="W37" s="123"/>
      <c r="X37" s="541">
        <v>616.82399999999996</v>
      </c>
      <c r="Y37" s="541">
        <v>154.20599999999999</v>
      </c>
      <c r="Z37" s="541">
        <v>411.21600000000001</v>
      </c>
      <c r="AA37" s="542">
        <v>102.804</v>
      </c>
      <c r="AB37" s="542"/>
      <c r="AC37" s="556"/>
      <c r="AD37" s="560"/>
      <c r="AE37" s="560"/>
      <c r="AF37" s="560"/>
      <c r="AG37" s="557">
        <v>8567.1299999999992</v>
      </c>
      <c r="AH37" s="316">
        <v>4112.16</v>
      </c>
      <c r="AI37" s="316">
        <v>2657.4</v>
      </c>
      <c r="AJ37" s="316">
        <v>1304.93</v>
      </c>
      <c r="AK37" s="316"/>
    </row>
    <row r="38" spans="2:37" s="320" customFormat="1" ht="54.75" customHeight="1">
      <c r="B38" s="524">
        <v>32</v>
      </c>
      <c r="C38" s="107" t="str">
        <f>C36</f>
        <v>*09</v>
      </c>
      <c r="D38" s="107">
        <v>32</v>
      </c>
      <c r="E38" s="525">
        <v>26</v>
      </c>
      <c r="F38" s="526" t="s">
        <v>46</v>
      </c>
      <c r="G38" s="527" t="s">
        <v>47</v>
      </c>
      <c r="H38" s="567" t="s">
        <v>162</v>
      </c>
      <c r="I38" s="554" t="s">
        <v>163</v>
      </c>
      <c r="J38" s="530" t="s">
        <v>164</v>
      </c>
      <c r="K38" s="531" t="s">
        <v>51</v>
      </c>
      <c r="L38" s="532">
        <v>39630</v>
      </c>
      <c r="M38" s="533">
        <v>7</v>
      </c>
      <c r="N38" s="533">
        <v>40</v>
      </c>
      <c r="O38" s="534" t="s">
        <v>97</v>
      </c>
      <c r="P38" s="535" t="s">
        <v>165</v>
      </c>
      <c r="Q38" s="536" t="s">
        <v>54</v>
      </c>
      <c r="R38" s="536" t="s">
        <v>54</v>
      </c>
      <c r="S38" s="549">
        <v>5314.95</v>
      </c>
      <c r="T38" s="538">
        <v>0</v>
      </c>
      <c r="U38" s="539">
        <v>771</v>
      </c>
      <c r="V38" s="555">
        <v>0</v>
      </c>
      <c r="W38" s="123">
        <v>292.9914</v>
      </c>
      <c r="X38" s="541">
        <v>616.82399999999996</v>
      </c>
      <c r="Y38" s="541">
        <v>154.20599999999999</v>
      </c>
      <c r="Z38" s="541">
        <v>411.21600000000001</v>
      </c>
      <c r="AA38" s="542">
        <v>102.804</v>
      </c>
      <c r="AB38" s="542"/>
      <c r="AC38" s="556"/>
      <c r="AD38" s="560"/>
      <c r="AE38" s="560"/>
      <c r="AF38" s="560"/>
      <c r="AG38" s="557">
        <v>8567.1299999999992</v>
      </c>
      <c r="AH38" s="316">
        <v>4112.16</v>
      </c>
      <c r="AI38" s="316">
        <v>2657.4</v>
      </c>
      <c r="AJ38" s="316">
        <v>1304.92</v>
      </c>
      <c r="AK38" s="316"/>
    </row>
    <row r="39" spans="2:37" s="320" customFormat="1" ht="54.75" customHeight="1">
      <c r="B39" s="524">
        <v>33</v>
      </c>
      <c r="C39" s="107" t="str">
        <f>C37</f>
        <v>*09</v>
      </c>
      <c r="D39" s="107">
        <v>32</v>
      </c>
      <c r="E39" s="525">
        <v>26</v>
      </c>
      <c r="F39" s="526" t="s">
        <v>46</v>
      </c>
      <c r="G39" s="527" t="s">
        <v>47</v>
      </c>
      <c r="H39" s="528" t="s">
        <v>166</v>
      </c>
      <c r="I39" s="535" t="s">
        <v>167</v>
      </c>
      <c r="J39" s="530" t="s">
        <v>168</v>
      </c>
      <c r="K39" s="531" t="s">
        <v>51</v>
      </c>
      <c r="L39" s="532">
        <v>39676</v>
      </c>
      <c r="M39" s="533">
        <v>6</v>
      </c>
      <c r="N39" s="533">
        <v>40</v>
      </c>
      <c r="O39" s="534" t="s">
        <v>97</v>
      </c>
      <c r="P39" s="535" t="s">
        <v>169</v>
      </c>
      <c r="Q39" s="536" t="s">
        <v>170</v>
      </c>
      <c r="R39" s="536" t="s">
        <v>60</v>
      </c>
      <c r="S39" s="549">
        <v>5059.6899999999996</v>
      </c>
      <c r="T39" s="538">
        <v>0</v>
      </c>
      <c r="U39" s="539">
        <v>771</v>
      </c>
      <c r="V39" s="555">
        <v>0</v>
      </c>
      <c r="W39" s="123">
        <v>278.91525000000001</v>
      </c>
      <c r="X39" s="541">
        <v>587.18999999999994</v>
      </c>
      <c r="Y39" s="541">
        <v>146.79749999999999</v>
      </c>
      <c r="Z39" s="541">
        <v>391.46000000000004</v>
      </c>
      <c r="AA39" s="542">
        <v>97.865000000000009</v>
      </c>
      <c r="AB39" s="542"/>
      <c r="AC39" s="556"/>
      <c r="AD39" s="316"/>
      <c r="AE39" s="316"/>
      <c r="AF39" s="316"/>
      <c r="AG39" s="557">
        <v>8150.08</v>
      </c>
      <c r="AH39" s="316">
        <v>3912.04</v>
      </c>
      <c r="AI39" s="316">
        <v>2529.75</v>
      </c>
      <c r="AJ39" s="316">
        <v>1241.42</v>
      </c>
      <c r="AK39" s="316"/>
    </row>
    <row r="40" spans="2:37" s="320" customFormat="1" ht="54.75" customHeight="1">
      <c r="B40" s="576">
        <v>34</v>
      </c>
      <c r="C40" s="577" t="str">
        <f>C38</f>
        <v>*09</v>
      </c>
      <c r="D40" s="577">
        <v>32</v>
      </c>
      <c r="E40" s="578">
        <v>26</v>
      </c>
      <c r="F40" s="579" t="s">
        <v>46</v>
      </c>
      <c r="G40" s="580" t="s">
        <v>47</v>
      </c>
      <c r="H40" s="581"/>
      <c r="I40" s="582" t="s">
        <v>115</v>
      </c>
      <c r="J40" s="583"/>
      <c r="K40" s="584"/>
      <c r="L40" s="585"/>
      <c r="M40" s="586">
        <v>6</v>
      </c>
      <c r="N40" s="586">
        <v>40</v>
      </c>
      <c r="O40" s="587" t="s">
        <v>97</v>
      </c>
      <c r="P40" s="582" t="s">
        <v>169</v>
      </c>
      <c r="Q40" s="588" t="s">
        <v>170</v>
      </c>
      <c r="R40" s="588" t="s">
        <v>60</v>
      </c>
      <c r="S40" s="589">
        <v>5059.6000000000004</v>
      </c>
      <c r="T40" s="538">
        <v>0</v>
      </c>
      <c r="U40" s="590">
        <v>771</v>
      </c>
      <c r="V40" s="555">
        <v>0</v>
      </c>
      <c r="W40" s="591"/>
      <c r="X40" s="541">
        <v>587.18999999999994</v>
      </c>
      <c r="Y40" s="541">
        <v>146.79749999999999</v>
      </c>
      <c r="Z40" s="541">
        <v>391.46000000000004</v>
      </c>
      <c r="AA40" s="542">
        <v>97.865000000000009</v>
      </c>
      <c r="AB40" s="542"/>
      <c r="AC40" s="556">
        <v>892</v>
      </c>
      <c r="AD40" s="592"/>
      <c r="AE40" s="592"/>
      <c r="AF40" s="592"/>
      <c r="AG40" s="557">
        <v>8150.08</v>
      </c>
      <c r="AH40" s="316">
        <v>3912.04</v>
      </c>
      <c r="AI40" s="316">
        <v>0</v>
      </c>
      <c r="AJ40" s="316">
        <v>0</v>
      </c>
      <c r="AK40" s="316"/>
    </row>
    <row r="41" spans="2:37" s="320" customFormat="1" ht="54.75" customHeight="1">
      <c r="B41" s="576">
        <v>35</v>
      </c>
      <c r="C41" s="577" t="str">
        <f>C38</f>
        <v>*09</v>
      </c>
      <c r="D41" s="577">
        <v>32</v>
      </c>
      <c r="E41" s="578">
        <v>26</v>
      </c>
      <c r="F41" s="579" t="s">
        <v>46</v>
      </c>
      <c r="G41" s="580" t="s">
        <v>47</v>
      </c>
      <c r="H41" s="593"/>
      <c r="I41" s="594" t="s">
        <v>115</v>
      </c>
      <c r="J41" s="583"/>
      <c r="K41" s="584"/>
      <c r="L41" s="585"/>
      <c r="M41" s="586">
        <v>5</v>
      </c>
      <c r="N41" s="586">
        <v>40</v>
      </c>
      <c r="O41" s="587" t="s">
        <v>97</v>
      </c>
      <c r="P41" s="582" t="s">
        <v>171</v>
      </c>
      <c r="Q41" s="588" t="s">
        <v>81</v>
      </c>
      <c r="R41" s="588" t="s">
        <v>60</v>
      </c>
      <c r="S41" s="589">
        <v>4821.1000000000004</v>
      </c>
      <c r="T41" s="538">
        <v>0</v>
      </c>
      <c r="U41" s="590">
        <v>771</v>
      </c>
      <c r="V41" s="555">
        <v>0</v>
      </c>
      <c r="W41" s="591"/>
      <c r="X41" s="541">
        <v>559.50599999999997</v>
      </c>
      <c r="Y41" s="541">
        <v>139.87649999999999</v>
      </c>
      <c r="Z41" s="541">
        <v>373.00400000000002</v>
      </c>
      <c r="AA41" s="542">
        <v>93.251000000000005</v>
      </c>
      <c r="AB41" s="542"/>
      <c r="AC41" s="556"/>
      <c r="AD41" s="592"/>
      <c r="AE41" s="592"/>
      <c r="AF41" s="592"/>
      <c r="AG41" s="557">
        <v>8150.08</v>
      </c>
      <c r="AH41" s="316">
        <v>3912.04</v>
      </c>
      <c r="AI41" s="316">
        <v>0</v>
      </c>
      <c r="AJ41" s="316">
        <v>0</v>
      </c>
      <c r="AK41" s="316"/>
    </row>
    <row r="42" spans="2:37" s="320" customFormat="1" ht="54.75" customHeight="1">
      <c r="B42" s="576">
        <v>36</v>
      </c>
      <c r="C42" s="577" t="str">
        <f t="shared" ref="C42:C62" si="1">C41</f>
        <v>*09</v>
      </c>
      <c r="D42" s="577">
        <v>32</v>
      </c>
      <c r="E42" s="578">
        <v>26</v>
      </c>
      <c r="F42" s="579" t="s">
        <v>46</v>
      </c>
      <c r="G42" s="580" t="s">
        <v>47</v>
      </c>
      <c r="H42" s="593"/>
      <c r="I42" s="595" t="s">
        <v>115</v>
      </c>
      <c r="J42" s="596"/>
      <c r="K42" s="584"/>
      <c r="L42" s="597"/>
      <c r="M42" s="586">
        <v>5</v>
      </c>
      <c r="N42" s="586">
        <v>40</v>
      </c>
      <c r="O42" s="587" t="s">
        <v>97</v>
      </c>
      <c r="P42" s="582" t="s">
        <v>171</v>
      </c>
      <c r="Q42" s="588" t="s">
        <v>84</v>
      </c>
      <c r="R42" s="588" t="s">
        <v>63</v>
      </c>
      <c r="S42" s="589">
        <v>4821.1000000000004</v>
      </c>
      <c r="T42" s="538">
        <v>0</v>
      </c>
      <c r="U42" s="590">
        <v>771</v>
      </c>
      <c r="V42" s="555">
        <v>0</v>
      </c>
      <c r="W42" s="591"/>
      <c r="X42" s="541">
        <v>559.50599999999997</v>
      </c>
      <c r="Y42" s="541">
        <v>139.87649999999999</v>
      </c>
      <c r="Z42" s="541">
        <v>373.00400000000002</v>
      </c>
      <c r="AA42" s="542">
        <v>93.251000000000005</v>
      </c>
      <c r="AB42" s="542"/>
      <c r="AC42" s="556"/>
      <c r="AD42" s="598"/>
      <c r="AE42" s="598"/>
      <c r="AF42" s="598"/>
      <c r="AG42" s="557">
        <v>8150.08</v>
      </c>
      <c r="AH42" s="316">
        <v>3912.04</v>
      </c>
      <c r="AI42" s="316">
        <v>0</v>
      </c>
      <c r="AJ42" s="316">
        <v>0</v>
      </c>
      <c r="AK42" s="316"/>
    </row>
    <row r="43" spans="2:37" s="320" customFormat="1" ht="54.75" customHeight="1">
      <c r="B43" s="576">
        <v>37</v>
      </c>
      <c r="C43" s="577" t="str">
        <f t="shared" si="1"/>
        <v>*09</v>
      </c>
      <c r="D43" s="577">
        <v>32</v>
      </c>
      <c r="E43" s="578">
        <v>26</v>
      </c>
      <c r="F43" s="579" t="s">
        <v>46</v>
      </c>
      <c r="G43" s="580" t="s">
        <v>47</v>
      </c>
      <c r="H43" s="593"/>
      <c r="I43" s="595" t="s">
        <v>115</v>
      </c>
      <c r="J43" s="596"/>
      <c r="K43" s="584"/>
      <c r="L43" s="587"/>
      <c r="M43" s="586">
        <v>5</v>
      </c>
      <c r="N43" s="586">
        <v>40</v>
      </c>
      <c r="O43" s="587" t="s">
        <v>97</v>
      </c>
      <c r="P43" s="582" t="s">
        <v>171</v>
      </c>
      <c r="Q43" s="588" t="s">
        <v>172</v>
      </c>
      <c r="R43" s="588" t="s">
        <v>63</v>
      </c>
      <c r="S43" s="589">
        <v>4821.1000000000004</v>
      </c>
      <c r="T43" s="538">
        <v>0</v>
      </c>
      <c r="U43" s="590">
        <v>771</v>
      </c>
      <c r="V43" s="555">
        <v>0</v>
      </c>
      <c r="W43" s="591"/>
      <c r="X43" s="541">
        <v>559.50599999999997</v>
      </c>
      <c r="Y43" s="541">
        <v>139.87649999999999</v>
      </c>
      <c r="Z43" s="541">
        <v>373.00400000000002</v>
      </c>
      <c r="AA43" s="542">
        <v>93.251000000000005</v>
      </c>
      <c r="AB43" s="542"/>
      <c r="AC43" s="556">
        <v>892</v>
      </c>
      <c r="AD43" s="598"/>
      <c r="AE43" s="598"/>
      <c r="AF43" s="598"/>
      <c r="AG43" s="557">
        <v>8150.08</v>
      </c>
      <c r="AH43" s="316">
        <v>3912.04</v>
      </c>
      <c r="AI43" s="316">
        <v>0</v>
      </c>
      <c r="AJ43" s="316">
        <v>0</v>
      </c>
      <c r="AK43" s="316"/>
    </row>
    <row r="44" spans="2:37" s="320" customFormat="1" ht="54.75" customHeight="1">
      <c r="B44" s="576">
        <v>38</v>
      </c>
      <c r="C44" s="577" t="str">
        <f t="shared" si="1"/>
        <v>*09</v>
      </c>
      <c r="D44" s="577">
        <v>32</v>
      </c>
      <c r="E44" s="578">
        <v>26</v>
      </c>
      <c r="F44" s="579" t="s">
        <v>46</v>
      </c>
      <c r="G44" s="580" t="s">
        <v>47</v>
      </c>
      <c r="H44" s="593"/>
      <c r="I44" s="594" t="s">
        <v>115</v>
      </c>
      <c r="J44" s="583"/>
      <c r="K44" s="584"/>
      <c r="L44" s="585"/>
      <c r="M44" s="586">
        <v>5</v>
      </c>
      <c r="N44" s="586">
        <v>40</v>
      </c>
      <c r="O44" s="587" t="s">
        <v>97</v>
      </c>
      <c r="P44" s="582" t="s">
        <v>171</v>
      </c>
      <c r="Q44" s="588" t="s">
        <v>87</v>
      </c>
      <c r="R44" s="588" t="s">
        <v>63</v>
      </c>
      <c r="S44" s="589">
        <v>4821.1000000000004</v>
      </c>
      <c r="T44" s="538">
        <v>0</v>
      </c>
      <c r="U44" s="590">
        <v>771</v>
      </c>
      <c r="V44" s="555">
        <v>0</v>
      </c>
      <c r="W44" s="591"/>
      <c r="X44" s="541">
        <v>559.50599999999997</v>
      </c>
      <c r="Y44" s="541">
        <v>139.87649999999999</v>
      </c>
      <c r="Z44" s="541">
        <v>373.00400000000002</v>
      </c>
      <c r="AA44" s="542">
        <v>93.251000000000005</v>
      </c>
      <c r="AB44" s="542"/>
      <c r="AC44" s="556"/>
      <c r="AD44" s="598"/>
      <c r="AE44" s="598"/>
      <c r="AF44" s="598"/>
      <c r="AG44" s="557">
        <v>8150.08</v>
      </c>
      <c r="AH44" s="316">
        <v>3912.04</v>
      </c>
      <c r="AI44" s="316">
        <v>0</v>
      </c>
      <c r="AJ44" s="316">
        <v>0</v>
      </c>
      <c r="AK44" s="316"/>
    </row>
    <row r="45" spans="2:37" s="320" customFormat="1" ht="54.75" customHeight="1">
      <c r="B45" s="576">
        <v>39</v>
      </c>
      <c r="C45" s="577" t="str">
        <f t="shared" si="1"/>
        <v>*09</v>
      </c>
      <c r="D45" s="577">
        <v>32</v>
      </c>
      <c r="E45" s="578">
        <v>26</v>
      </c>
      <c r="F45" s="579" t="s">
        <v>46</v>
      </c>
      <c r="G45" s="580" t="s">
        <v>47</v>
      </c>
      <c r="H45" s="593"/>
      <c r="I45" s="594" t="s">
        <v>115</v>
      </c>
      <c r="J45" s="583"/>
      <c r="K45" s="584"/>
      <c r="L45" s="585"/>
      <c r="M45" s="586">
        <v>5</v>
      </c>
      <c r="N45" s="586">
        <v>40</v>
      </c>
      <c r="O45" s="587" t="s">
        <v>97</v>
      </c>
      <c r="P45" s="582" t="s">
        <v>171</v>
      </c>
      <c r="Q45" s="588" t="s">
        <v>173</v>
      </c>
      <c r="R45" s="588" t="s">
        <v>60</v>
      </c>
      <c r="S45" s="589">
        <v>4821.1000000000004</v>
      </c>
      <c r="T45" s="538">
        <v>0</v>
      </c>
      <c r="U45" s="590">
        <v>771</v>
      </c>
      <c r="V45" s="555">
        <v>0</v>
      </c>
      <c r="W45" s="591"/>
      <c r="X45" s="541">
        <v>559.50599999999997</v>
      </c>
      <c r="Y45" s="541">
        <v>139.87649999999999</v>
      </c>
      <c r="Z45" s="541">
        <v>373.00400000000002</v>
      </c>
      <c r="AA45" s="542">
        <v>93.251000000000005</v>
      </c>
      <c r="AB45" s="542"/>
      <c r="AC45" s="556"/>
      <c r="AD45" s="598"/>
      <c r="AE45" s="598"/>
      <c r="AF45" s="598"/>
      <c r="AG45" s="557">
        <v>8150.08</v>
      </c>
      <c r="AH45" s="316">
        <v>3912.04</v>
      </c>
      <c r="AI45" s="316">
        <v>0</v>
      </c>
      <c r="AJ45" s="316">
        <v>0</v>
      </c>
      <c r="AK45" s="316"/>
    </row>
    <row r="46" spans="2:37" s="320" customFormat="1" ht="54.75" customHeight="1">
      <c r="B46" s="524">
        <v>40</v>
      </c>
      <c r="C46" s="107" t="str">
        <f t="shared" si="1"/>
        <v>*09</v>
      </c>
      <c r="D46" s="107">
        <v>32</v>
      </c>
      <c r="E46" s="525">
        <v>26</v>
      </c>
      <c r="F46" s="526" t="s">
        <v>46</v>
      </c>
      <c r="G46" s="527" t="s">
        <v>47</v>
      </c>
      <c r="H46" s="567" t="s">
        <v>174</v>
      </c>
      <c r="I46" s="554" t="s">
        <v>175</v>
      </c>
      <c r="J46" s="530" t="s">
        <v>176</v>
      </c>
      <c r="K46" s="531" t="s">
        <v>74</v>
      </c>
      <c r="L46" s="532">
        <v>40313</v>
      </c>
      <c r="M46" s="533">
        <v>4</v>
      </c>
      <c r="N46" s="533">
        <v>40</v>
      </c>
      <c r="O46" s="534" t="s">
        <v>97</v>
      </c>
      <c r="P46" s="535" t="s">
        <v>177</v>
      </c>
      <c r="Q46" s="536" t="s">
        <v>172</v>
      </c>
      <c r="R46" s="536" t="s">
        <v>63</v>
      </c>
      <c r="S46" s="549">
        <v>4594.8500000000004</v>
      </c>
      <c r="T46" s="538">
        <v>0</v>
      </c>
      <c r="U46" s="539">
        <v>771</v>
      </c>
      <c r="V46" s="555">
        <v>0</v>
      </c>
      <c r="W46" s="123">
        <v>84.431249999999991</v>
      </c>
      <c r="X46" s="541">
        <v>533.25</v>
      </c>
      <c r="Y46" s="541">
        <v>133.3125</v>
      </c>
      <c r="Z46" s="541">
        <v>355.5</v>
      </c>
      <c r="AA46" s="542">
        <v>88.875</v>
      </c>
      <c r="AB46" s="542"/>
      <c r="AC46" s="556">
        <v>892</v>
      </c>
      <c r="AD46" s="560"/>
      <c r="AE46" s="560"/>
      <c r="AF46" s="560"/>
      <c r="AG46" s="557">
        <v>7409.65</v>
      </c>
      <c r="AH46" s="316">
        <v>3556.63</v>
      </c>
      <c r="AI46" s="316">
        <v>2297.4</v>
      </c>
      <c r="AJ46" s="316">
        <v>1128.6400000000001</v>
      </c>
      <c r="AK46" s="316"/>
    </row>
    <row r="47" spans="2:37" s="320" customFormat="1" ht="54.75" customHeight="1">
      <c r="B47" s="524">
        <v>41</v>
      </c>
      <c r="C47" s="107" t="str">
        <f t="shared" si="1"/>
        <v>*09</v>
      </c>
      <c r="D47" s="107">
        <v>32</v>
      </c>
      <c r="E47" s="525">
        <v>26</v>
      </c>
      <c r="F47" s="526" t="s">
        <v>46</v>
      </c>
      <c r="G47" s="527" t="s">
        <v>47</v>
      </c>
      <c r="H47" s="567" t="s">
        <v>178</v>
      </c>
      <c r="I47" s="554" t="s">
        <v>179</v>
      </c>
      <c r="J47" s="113" t="s">
        <v>180</v>
      </c>
      <c r="K47" s="531" t="s">
        <v>51</v>
      </c>
      <c r="L47" s="532">
        <v>40313</v>
      </c>
      <c r="M47" s="533">
        <v>4</v>
      </c>
      <c r="N47" s="533">
        <v>40</v>
      </c>
      <c r="O47" s="534" t="s">
        <v>97</v>
      </c>
      <c r="P47" s="535" t="s">
        <v>181</v>
      </c>
      <c r="Q47" s="536" t="s">
        <v>87</v>
      </c>
      <c r="R47" s="536" t="s">
        <v>63</v>
      </c>
      <c r="S47" s="549">
        <v>4594.8500000000004</v>
      </c>
      <c r="T47" s="538">
        <v>0</v>
      </c>
      <c r="U47" s="539">
        <v>771</v>
      </c>
      <c r="V47" s="555">
        <v>0</v>
      </c>
      <c r="W47" s="123">
        <v>84.431249999999991</v>
      </c>
      <c r="X47" s="541">
        <v>533.25</v>
      </c>
      <c r="Y47" s="541">
        <v>133.3125</v>
      </c>
      <c r="Z47" s="541">
        <v>355.5</v>
      </c>
      <c r="AA47" s="542">
        <v>88.875</v>
      </c>
      <c r="AB47" s="542"/>
      <c r="AC47" s="556"/>
      <c r="AD47" s="560"/>
      <c r="AE47" s="560"/>
      <c r="AF47" s="560"/>
      <c r="AG47" s="557">
        <v>7409.65</v>
      </c>
      <c r="AH47" s="316">
        <v>3556.63</v>
      </c>
      <c r="AI47" s="316">
        <v>2297.4</v>
      </c>
      <c r="AJ47" s="316">
        <v>1128.1600000000001</v>
      </c>
      <c r="AK47" s="316"/>
    </row>
    <row r="48" spans="2:37" s="320" customFormat="1" ht="54.75" customHeight="1">
      <c r="B48" s="576">
        <v>42</v>
      </c>
      <c r="C48" s="577" t="str">
        <f t="shared" si="1"/>
        <v>*09</v>
      </c>
      <c r="D48" s="577">
        <v>32</v>
      </c>
      <c r="E48" s="578">
        <v>26</v>
      </c>
      <c r="F48" s="579" t="s">
        <v>46</v>
      </c>
      <c r="G48" s="580" t="s">
        <v>47</v>
      </c>
      <c r="H48" s="593"/>
      <c r="I48" s="594" t="s">
        <v>115</v>
      </c>
      <c r="J48" s="583"/>
      <c r="K48" s="584"/>
      <c r="L48" s="585"/>
      <c r="M48" s="586">
        <v>4</v>
      </c>
      <c r="N48" s="586">
        <v>40</v>
      </c>
      <c r="O48" s="587" t="s">
        <v>97</v>
      </c>
      <c r="P48" s="582" t="s">
        <v>182</v>
      </c>
      <c r="Q48" s="588" t="s">
        <v>87</v>
      </c>
      <c r="R48" s="588" t="s">
        <v>63</v>
      </c>
      <c r="S48" s="589">
        <v>4594.8500000000004</v>
      </c>
      <c r="T48" s="538">
        <v>0</v>
      </c>
      <c r="U48" s="590">
        <v>771</v>
      </c>
      <c r="V48" s="555">
        <v>0</v>
      </c>
      <c r="W48" s="591"/>
      <c r="X48" s="541">
        <v>533.25</v>
      </c>
      <c r="Y48" s="541">
        <v>133.3125</v>
      </c>
      <c r="Z48" s="541">
        <v>355.5</v>
      </c>
      <c r="AA48" s="542">
        <v>88.875</v>
      </c>
      <c r="AB48" s="542"/>
      <c r="AC48" s="556"/>
      <c r="AD48" s="598"/>
      <c r="AE48" s="598"/>
      <c r="AF48" s="598"/>
      <c r="AG48" s="557">
        <v>7409.65</v>
      </c>
      <c r="AH48" s="316">
        <v>3556.63</v>
      </c>
      <c r="AI48" s="316">
        <v>0</v>
      </c>
      <c r="AJ48" s="316">
        <v>0</v>
      </c>
      <c r="AK48" s="316"/>
    </row>
    <row r="49" spans="2:37" s="320" customFormat="1" ht="54.75" customHeight="1">
      <c r="B49" s="524">
        <v>43</v>
      </c>
      <c r="C49" s="107" t="str">
        <f t="shared" si="1"/>
        <v>*09</v>
      </c>
      <c r="D49" s="107">
        <v>32</v>
      </c>
      <c r="E49" s="525">
        <v>26</v>
      </c>
      <c r="F49" s="526" t="s">
        <v>46</v>
      </c>
      <c r="G49" s="527" t="s">
        <v>47</v>
      </c>
      <c r="H49" s="567" t="s">
        <v>183</v>
      </c>
      <c r="I49" s="574" t="s">
        <v>184</v>
      </c>
      <c r="J49" s="569" t="s">
        <v>185</v>
      </c>
      <c r="K49" s="531" t="s">
        <v>74</v>
      </c>
      <c r="L49" s="575">
        <v>40984</v>
      </c>
      <c r="M49" s="533">
        <v>3</v>
      </c>
      <c r="N49" s="533">
        <v>40</v>
      </c>
      <c r="O49" s="534" t="s">
        <v>97</v>
      </c>
      <c r="P49" s="535" t="s">
        <v>186</v>
      </c>
      <c r="Q49" s="536" t="s">
        <v>87</v>
      </c>
      <c r="R49" s="536" t="s">
        <v>63</v>
      </c>
      <c r="S49" s="549">
        <v>4391.8500000000004</v>
      </c>
      <c r="T49" s="538">
        <v>0</v>
      </c>
      <c r="U49" s="539">
        <v>771</v>
      </c>
      <c r="V49" s="555">
        <v>0</v>
      </c>
      <c r="W49" s="123"/>
      <c r="X49" s="541">
        <v>509.69399999999996</v>
      </c>
      <c r="Y49" s="541">
        <v>127.42349999999999</v>
      </c>
      <c r="Z49" s="541">
        <v>339.79599999999999</v>
      </c>
      <c r="AA49" s="542">
        <v>84.948999999999998</v>
      </c>
      <c r="AB49" s="542"/>
      <c r="AC49" s="556">
        <v>892</v>
      </c>
      <c r="AD49" s="560"/>
      <c r="AE49" s="560"/>
      <c r="AF49" s="560"/>
      <c r="AG49" s="557">
        <v>7078.97</v>
      </c>
      <c r="AH49" s="316">
        <v>3397.91</v>
      </c>
      <c r="AI49" s="316">
        <v>2195.85</v>
      </c>
      <c r="AJ49" s="316">
        <v>1078.27</v>
      </c>
      <c r="AK49" s="316"/>
    </row>
    <row r="50" spans="2:37" s="320" customFormat="1" ht="54.75" customHeight="1">
      <c r="B50" s="524">
        <v>44</v>
      </c>
      <c r="C50" s="107" t="str">
        <f t="shared" si="1"/>
        <v>*09</v>
      </c>
      <c r="D50" s="107">
        <v>32</v>
      </c>
      <c r="E50" s="525">
        <v>26</v>
      </c>
      <c r="F50" s="526" t="s">
        <v>46</v>
      </c>
      <c r="G50" s="527" t="s">
        <v>47</v>
      </c>
      <c r="H50" s="567" t="s">
        <v>187</v>
      </c>
      <c r="I50" s="574" t="s">
        <v>188</v>
      </c>
      <c r="J50" s="599" t="s">
        <v>189</v>
      </c>
      <c r="K50" s="531" t="s">
        <v>74</v>
      </c>
      <c r="L50" s="575">
        <v>41579</v>
      </c>
      <c r="M50" s="533">
        <v>3</v>
      </c>
      <c r="N50" s="533">
        <v>40</v>
      </c>
      <c r="O50" s="534" t="s">
        <v>97</v>
      </c>
      <c r="P50" s="535" t="s">
        <v>190</v>
      </c>
      <c r="Q50" s="536" t="s">
        <v>87</v>
      </c>
      <c r="R50" s="536" t="s">
        <v>63</v>
      </c>
      <c r="S50" s="549">
        <v>4391.8500000000004</v>
      </c>
      <c r="T50" s="538">
        <v>0</v>
      </c>
      <c r="U50" s="539">
        <v>771</v>
      </c>
      <c r="V50" s="555">
        <v>0</v>
      </c>
      <c r="W50" s="123"/>
      <c r="X50" s="541">
        <v>509.69399999999996</v>
      </c>
      <c r="Y50" s="541">
        <v>127.42349999999999</v>
      </c>
      <c r="Z50" s="541">
        <v>339.79599999999999</v>
      </c>
      <c r="AA50" s="542">
        <v>84.948999999999998</v>
      </c>
      <c r="AB50" s="542"/>
      <c r="AC50" s="556"/>
      <c r="AD50" s="560"/>
      <c r="AE50" s="560"/>
      <c r="AF50" s="560"/>
      <c r="AG50" s="557">
        <v>7078.97</v>
      </c>
      <c r="AH50" s="316">
        <v>3397.91</v>
      </c>
      <c r="AI50" s="316">
        <v>2195.85</v>
      </c>
      <c r="AJ50" s="316">
        <v>1078.27</v>
      </c>
      <c r="AK50" s="316"/>
    </row>
    <row r="51" spans="2:37" s="320" customFormat="1" ht="54.75" customHeight="1">
      <c r="B51" s="524">
        <v>45</v>
      </c>
      <c r="C51" s="107" t="str">
        <f t="shared" si="1"/>
        <v>*09</v>
      </c>
      <c r="D51" s="107">
        <v>32</v>
      </c>
      <c r="E51" s="525">
        <v>26</v>
      </c>
      <c r="F51" s="526" t="s">
        <v>46</v>
      </c>
      <c r="G51" s="527" t="s">
        <v>47</v>
      </c>
      <c r="H51" s="567" t="s">
        <v>187</v>
      </c>
      <c r="I51" s="554" t="s">
        <v>191</v>
      </c>
      <c r="J51" s="599" t="s">
        <v>192</v>
      </c>
      <c r="K51" s="531" t="s">
        <v>51</v>
      </c>
      <c r="L51" s="575">
        <v>41579</v>
      </c>
      <c r="M51" s="533">
        <v>3</v>
      </c>
      <c r="N51" s="533">
        <v>40</v>
      </c>
      <c r="O51" s="534" t="s">
        <v>97</v>
      </c>
      <c r="P51" s="535" t="s">
        <v>190</v>
      </c>
      <c r="Q51" s="536" t="s">
        <v>87</v>
      </c>
      <c r="R51" s="536" t="s">
        <v>63</v>
      </c>
      <c r="S51" s="549">
        <v>4391.8500000000004</v>
      </c>
      <c r="T51" s="538">
        <v>0</v>
      </c>
      <c r="U51" s="539">
        <v>771</v>
      </c>
      <c r="V51" s="555">
        <v>0</v>
      </c>
      <c r="W51" s="123"/>
      <c r="X51" s="541">
        <v>509.69399999999996</v>
      </c>
      <c r="Y51" s="541">
        <v>127.42349999999999</v>
      </c>
      <c r="Z51" s="541">
        <v>339.79599999999999</v>
      </c>
      <c r="AA51" s="542">
        <v>84.948999999999998</v>
      </c>
      <c r="AB51" s="542"/>
      <c r="AC51" s="556"/>
      <c r="AD51" s="560"/>
      <c r="AE51" s="560"/>
      <c r="AF51" s="560"/>
      <c r="AG51" s="557">
        <v>7078.97</v>
      </c>
      <c r="AH51" s="316">
        <v>3397.91</v>
      </c>
      <c r="AI51" s="316">
        <v>2123.7249999999999</v>
      </c>
      <c r="AJ51" s="316">
        <v>1078.27</v>
      </c>
      <c r="AK51" s="316"/>
    </row>
    <row r="52" spans="2:37" s="320" customFormat="1" ht="54.75" customHeight="1">
      <c r="B52" s="524">
        <v>46</v>
      </c>
      <c r="C52" s="107" t="str">
        <f t="shared" si="1"/>
        <v>*09</v>
      </c>
      <c r="D52" s="107">
        <v>32</v>
      </c>
      <c r="E52" s="525">
        <v>26</v>
      </c>
      <c r="F52" s="526" t="s">
        <v>46</v>
      </c>
      <c r="G52" s="527" t="s">
        <v>47</v>
      </c>
      <c r="H52" s="567" t="s">
        <v>193</v>
      </c>
      <c r="I52" s="574" t="s">
        <v>194</v>
      </c>
      <c r="J52" s="599" t="s">
        <v>387</v>
      </c>
      <c r="K52" s="531" t="s">
        <v>51</v>
      </c>
      <c r="L52" s="575">
        <v>41867</v>
      </c>
      <c r="M52" s="533">
        <v>1</v>
      </c>
      <c r="N52" s="533">
        <v>40</v>
      </c>
      <c r="O52" s="534" t="s">
        <v>97</v>
      </c>
      <c r="P52" s="535" t="s">
        <v>195</v>
      </c>
      <c r="Q52" s="536" t="s">
        <v>87</v>
      </c>
      <c r="R52" s="536" t="s">
        <v>63</v>
      </c>
      <c r="S52" s="549">
        <v>4075.05</v>
      </c>
      <c r="T52" s="538">
        <v>0</v>
      </c>
      <c r="U52" s="539">
        <v>771</v>
      </c>
      <c r="V52" s="555">
        <v>0</v>
      </c>
      <c r="W52" s="123"/>
      <c r="X52" s="541">
        <v>472.92599999999999</v>
      </c>
      <c r="Y52" s="541">
        <v>118.2315</v>
      </c>
      <c r="Z52" s="541">
        <v>315.28400000000005</v>
      </c>
      <c r="AA52" s="542">
        <v>78.821000000000012</v>
      </c>
      <c r="AB52" s="542"/>
      <c r="AC52" s="556"/>
      <c r="AD52" s="560"/>
      <c r="AE52" s="560"/>
      <c r="AF52" s="560"/>
      <c r="AG52" s="557">
        <v>6568.05</v>
      </c>
      <c r="AH52" s="316">
        <v>3152.66</v>
      </c>
      <c r="AI52" s="316">
        <v>2037.45</v>
      </c>
      <c r="AJ52" s="316">
        <v>1000.44</v>
      </c>
      <c r="AK52" s="316"/>
    </row>
    <row r="53" spans="2:37" s="320" customFormat="1" ht="54.75" customHeight="1">
      <c r="B53" s="524">
        <v>47</v>
      </c>
      <c r="C53" s="107" t="str">
        <f t="shared" si="1"/>
        <v>*09</v>
      </c>
      <c r="D53" s="107">
        <v>32</v>
      </c>
      <c r="E53" s="525">
        <v>26</v>
      </c>
      <c r="F53" s="526" t="s">
        <v>46</v>
      </c>
      <c r="G53" s="527" t="s">
        <v>47</v>
      </c>
      <c r="H53" s="567" t="s">
        <v>193</v>
      </c>
      <c r="I53" s="574" t="s">
        <v>196</v>
      </c>
      <c r="J53" s="599" t="s">
        <v>388</v>
      </c>
      <c r="K53" s="531" t="s">
        <v>51</v>
      </c>
      <c r="L53" s="575">
        <v>41867</v>
      </c>
      <c r="M53" s="533">
        <v>1</v>
      </c>
      <c r="N53" s="533">
        <v>40</v>
      </c>
      <c r="O53" s="534" t="s">
        <v>97</v>
      </c>
      <c r="P53" s="535" t="s">
        <v>195</v>
      </c>
      <c r="Q53" s="536" t="s">
        <v>87</v>
      </c>
      <c r="R53" s="536" t="s">
        <v>63</v>
      </c>
      <c r="S53" s="549">
        <v>4075.05</v>
      </c>
      <c r="T53" s="538">
        <v>0</v>
      </c>
      <c r="U53" s="539">
        <v>771</v>
      </c>
      <c r="V53" s="555">
        <v>0</v>
      </c>
      <c r="W53" s="123"/>
      <c r="X53" s="541">
        <v>472.92599999999999</v>
      </c>
      <c r="Y53" s="541">
        <v>118.2315</v>
      </c>
      <c r="Z53" s="541">
        <v>315.28400000000005</v>
      </c>
      <c r="AA53" s="542">
        <v>78.821000000000012</v>
      </c>
      <c r="AB53" s="542"/>
      <c r="AC53" s="556"/>
      <c r="AD53" s="560"/>
      <c r="AE53" s="560"/>
      <c r="AF53" s="560"/>
      <c r="AG53" s="557">
        <v>6568.05</v>
      </c>
      <c r="AH53" s="316">
        <v>3152.66</v>
      </c>
      <c r="AI53" s="316">
        <v>2037.45</v>
      </c>
      <c r="AJ53" s="316">
        <v>1000.44</v>
      </c>
      <c r="AK53" s="316"/>
    </row>
    <row r="54" spans="2:37" s="320" customFormat="1" ht="54.75" customHeight="1">
      <c r="B54" s="524">
        <v>48</v>
      </c>
      <c r="C54" s="107" t="str">
        <f t="shared" si="1"/>
        <v>*09</v>
      </c>
      <c r="D54" s="107">
        <v>32</v>
      </c>
      <c r="E54" s="525">
        <v>26</v>
      </c>
      <c r="F54" s="526" t="s">
        <v>46</v>
      </c>
      <c r="G54" s="527" t="s">
        <v>47</v>
      </c>
      <c r="H54" s="567" t="s">
        <v>389</v>
      </c>
      <c r="I54" s="600" t="s">
        <v>390</v>
      </c>
      <c r="J54" s="600" t="s">
        <v>391</v>
      </c>
      <c r="K54" s="531" t="s">
        <v>51</v>
      </c>
      <c r="L54" s="575">
        <v>39645</v>
      </c>
      <c r="M54" s="533"/>
      <c r="N54" s="533">
        <v>40</v>
      </c>
      <c r="O54" s="534"/>
      <c r="P54" s="535" t="s">
        <v>392</v>
      </c>
      <c r="Q54" s="536" t="s">
        <v>393</v>
      </c>
      <c r="R54" s="536" t="s">
        <v>203</v>
      </c>
      <c r="S54" s="549">
        <v>12447</v>
      </c>
      <c r="T54" s="538">
        <v>0</v>
      </c>
      <c r="U54" s="539">
        <v>771</v>
      </c>
      <c r="V54" s="555">
        <v>0</v>
      </c>
      <c r="W54" s="123"/>
      <c r="X54" s="541">
        <v>1444.5240000000001</v>
      </c>
      <c r="Y54" s="541">
        <v>361.13100000000003</v>
      </c>
      <c r="Z54" s="541">
        <v>963.01600000000008</v>
      </c>
      <c r="AA54" s="542">
        <v>240.75400000000002</v>
      </c>
      <c r="AB54" s="542">
        <v>208.9</v>
      </c>
      <c r="AC54" s="570"/>
      <c r="AD54" s="560"/>
      <c r="AE54" s="560"/>
      <c r="AF54" s="560"/>
      <c r="AG54" s="571">
        <v>20063</v>
      </c>
      <c r="AH54" s="316">
        <v>9763.89</v>
      </c>
      <c r="AI54" s="316">
        <v>6018.85</v>
      </c>
      <c r="AJ54" s="316">
        <v>4132.22</v>
      </c>
      <c r="AK54" s="316"/>
    </row>
    <row r="55" spans="2:37" s="320" customFormat="1" ht="54.75" customHeight="1">
      <c r="B55" s="524">
        <v>49</v>
      </c>
      <c r="C55" s="107" t="str">
        <f t="shared" si="1"/>
        <v>*09</v>
      </c>
      <c r="D55" s="107">
        <v>32</v>
      </c>
      <c r="E55" s="525">
        <v>26</v>
      </c>
      <c r="F55" s="526" t="s">
        <v>46</v>
      </c>
      <c r="G55" s="527" t="s">
        <v>47</v>
      </c>
      <c r="H55" s="567" t="s">
        <v>389</v>
      </c>
      <c r="I55" s="600" t="s">
        <v>394</v>
      </c>
      <c r="J55" s="600" t="s">
        <v>395</v>
      </c>
      <c r="K55" s="531" t="s">
        <v>74</v>
      </c>
      <c r="L55" s="575">
        <v>42217</v>
      </c>
      <c r="M55" s="533"/>
      <c r="N55" s="533">
        <v>40</v>
      </c>
      <c r="O55" s="534"/>
      <c r="P55" s="535" t="s">
        <v>392</v>
      </c>
      <c r="Q55" s="536" t="s">
        <v>393</v>
      </c>
      <c r="R55" s="536" t="s">
        <v>203</v>
      </c>
      <c r="S55" s="549">
        <v>12447</v>
      </c>
      <c r="T55" s="538">
        <v>0</v>
      </c>
      <c r="U55" s="539">
        <v>771</v>
      </c>
      <c r="V55" s="555">
        <v>0</v>
      </c>
      <c r="W55" s="123"/>
      <c r="X55" s="541">
        <v>1444.5240000000001</v>
      </c>
      <c r="Y55" s="541">
        <v>361.13100000000003</v>
      </c>
      <c r="Z55" s="541">
        <v>963.01600000000008</v>
      </c>
      <c r="AA55" s="542">
        <v>240.75400000000002</v>
      </c>
      <c r="AB55" s="542">
        <v>208.9</v>
      </c>
      <c r="AC55" s="570"/>
      <c r="AD55" s="560"/>
      <c r="AE55" s="560"/>
      <c r="AF55" s="560"/>
      <c r="AG55" s="571">
        <v>20063</v>
      </c>
      <c r="AH55" s="316">
        <v>9763.89</v>
      </c>
      <c r="AI55" s="316">
        <v>6018.85</v>
      </c>
      <c r="AJ55" s="316">
        <v>204.65</v>
      </c>
      <c r="AK55" s="316"/>
    </row>
    <row r="56" spans="2:37" s="320" customFormat="1" ht="54.75" customHeight="1">
      <c r="B56" s="576">
        <v>50</v>
      </c>
      <c r="C56" s="577" t="str">
        <f t="shared" si="1"/>
        <v>*09</v>
      </c>
      <c r="D56" s="577">
        <v>32</v>
      </c>
      <c r="E56" s="578">
        <v>26</v>
      </c>
      <c r="F56" s="579" t="s">
        <v>46</v>
      </c>
      <c r="G56" s="580" t="s">
        <v>47</v>
      </c>
      <c r="H56" s="593" t="s">
        <v>389</v>
      </c>
      <c r="I56" s="595" t="s">
        <v>115</v>
      </c>
      <c r="J56" s="596"/>
      <c r="K56" s="584"/>
      <c r="L56" s="597"/>
      <c r="M56" s="586"/>
      <c r="N56" s="586">
        <v>40</v>
      </c>
      <c r="O56" s="587"/>
      <c r="P56" s="582" t="s">
        <v>392</v>
      </c>
      <c r="Q56" s="588" t="s">
        <v>393</v>
      </c>
      <c r="R56" s="588" t="s">
        <v>203</v>
      </c>
      <c r="S56" s="589">
        <v>12447</v>
      </c>
      <c r="T56" s="538">
        <v>0</v>
      </c>
      <c r="U56" s="590">
        <v>771</v>
      </c>
      <c r="V56" s="555">
        <v>0</v>
      </c>
      <c r="W56" s="591"/>
      <c r="X56" s="541">
        <v>1444.5240000000001</v>
      </c>
      <c r="Y56" s="541">
        <v>361.13100000000003</v>
      </c>
      <c r="Z56" s="541">
        <v>963.01600000000008</v>
      </c>
      <c r="AA56" s="542">
        <v>240.75400000000002</v>
      </c>
      <c r="AB56" s="542">
        <v>208.9</v>
      </c>
      <c r="AC56" s="556">
        <v>892</v>
      </c>
      <c r="AD56" s="598"/>
      <c r="AE56" s="598"/>
      <c r="AF56" s="598"/>
      <c r="AG56" s="557">
        <v>20063</v>
      </c>
      <c r="AH56" s="316">
        <v>9763.89</v>
      </c>
      <c r="AI56" s="316">
        <v>6018.85</v>
      </c>
      <c r="AJ56" s="316">
        <v>0</v>
      </c>
      <c r="AK56" s="316"/>
    </row>
    <row r="57" spans="2:37" s="320" customFormat="1" ht="54.75" customHeight="1">
      <c r="B57" s="576">
        <v>51</v>
      </c>
      <c r="C57" s="577" t="str">
        <f t="shared" si="1"/>
        <v>*09</v>
      </c>
      <c r="D57" s="577">
        <v>32</v>
      </c>
      <c r="E57" s="578">
        <v>26</v>
      </c>
      <c r="F57" s="579" t="s">
        <v>46</v>
      </c>
      <c r="G57" s="580" t="s">
        <v>47</v>
      </c>
      <c r="H57" s="593" t="s">
        <v>389</v>
      </c>
      <c r="I57" s="595" t="s">
        <v>115</v>
      </c>
      <c r="J57" s="596"/>
      <c r="K57" s="584"/>
      <c r="L57" s="597"/>
      <c r="M57" s="586"/>
      <c r="N57" s="586">
        <v>40</v>
      </c>
      <c r="O57" s="587"/>
      <c r="P57" s="582" t="s">
        <v>392</v>
      </c>
      <c r="Q57" s="588" t="s">
        <v>393</v>
      </c>
      <c r="R57" s="588" t="s">
        <v>203</v>
      </c>
      <c r="S57" s="589">
        <v>12447</v>
      </c>
      <c r="T57" s="538">
        <v>0</v>
      </c>
      <c r="U57" s="590">
        <v>771</v>
      </c>
      <c r="V57" s="555">
        <v>0</v>
      </c>
      <c r="W57" s="591"/>
      <c r="X57" s="541">
        <v>1444.5240000000001</v>
      </c>
      <c r="Y57" s="541">
        <v>361.13100000000003</v>
      </c>
      <c r="Z57" s="541">
        <v>963.01600000000008</v>
      </c>
      <c r="AA57" s="542">
        <v>240.75400000000002</v>
      </c>
      <c r="AB57" s="542">
        <v>208.9</v>
      </c>
      <c r="AC57" s="556"/>
      <c r="AD57" s="598"/>
      <c r="AE57" s="598"/>
      <c r="AF57" s="598"/>
      <c r="AG57" s="557">
        <v>20063</v>
      </c>
      <c r="AH57" s="316">
        <v>9763.89</v>
      </c>
      <c r="AI57" s="316">
        <v>6018.85</v>
      </c>
      <c r="AJ57" s="316">
        <v>0</v>
      </c>
      <c r="AK57" s="316"/>
    </row>
    <row r="58" spans="2:37" s="320" customFormat="1" ht="54.75" customHeight="1">
      <c r="B58" s="576">
        <v>52</v>
      </c>
      <c r="C58" s="577" t="str">
        <f t="shared" si="1"/>
        <v>*09</v>
      </c>
      <c r="D58" s="577">
        <v>32</v>
      </c>
      <c r="E58" s="578">
        <v>26</v>
      </c>
      <c r="F58" s="579" t="s">
        <v>46</v>
      </c>
      <c r="G58" s="580" t="s">
        <v>47</v>
      </c>
      <c r="H58" s="593" t="s">
        <v>389</v>
      </c>
      <c r="I58" s="595" t="s">
        <v>115</v>
      </c>
      <c r="J58" s="596"/>
      <c r="K58" s="584"/>
      <c r="L58" s="597"/>
      <c r="M58" s="586"/>
      <c r="N58" s="586">
        <v>40</v>
      </c>
      <c r="O58" s="587"/>
      <c r="P58" s="582" t="s">
        <v>392</v>
      </c>
      <c r="Q58" s="588" t="s">
        <v>393</v>
      </c>
      <c r="R58" s="588" t="s">
        <v>203</v>
      </c>
      <c r="S58" s="589">
        <v>12447</v>
      </c>
      <c r="T58" s="538">
        <v>0</v>
      </c>
      <c r="U58" s="590">
        <v>771</v>
      </c>
      <c r="V58" s="555">
        <v>0</v>
      </c>
      <c r="W58" s="591"/>
      <c r="X58" s="541">
        <v>1444.5240000000001</v>
      </c>
      <c r="Y58" s="541">
        <v>361.13100000000003</v>
      </c>
      <c r="Z58" s="541">
        <v>963.01600000000008</v>
      </c>
      <c r="AA58" s="542">
        <v>240.75400000000002</v>
      </c>
      <c r="AB58" s="542">
        <v>208.9</v>
      </c>
      <c r="AC58" s="556">
        <v>892</v>
      </c>
      <c r="AD58" s="598"/>
      <c r="AE58" s="598"/>
      <c r="AF58" s="598"/>
      <c r="AG58" s="557">
        <v>20063</v>
      </c>
      <c r="AH58" s="316">
        <v>9763.89</v>
      </c>
      <c r="AI58" s="316">
        <v>6018.85</v>
      </c>
      <c r="AJ58" s="316">
        <v>0</v>
      </c>
      <c r="AK58" s="316"/>
    </row>
    <row r="59" spans="2:37" s="320" customFormat="1" ht="54.75" customHeight="1">
      <c r="B59" s="576">
        <v>53</v>
      </c>
      <c r="C59" s="577" t="str">
        <f t="shared" si="1"/>
        <v>*09</v>
      </c>
      <c r="D59" s="577">
        <v>32</v>
      </c>
      <c r="E59" s="578">
        <v>26</v>
      </c>
      <c r="F59" s="579" t="s">
        <v>46</v>
      </c>
      <c r="G59" s="580" t="s">
        <v>47</v>
      </c>
      <c r="H59" s="593" t="s">
        <v>396</v>
      </c>
      <c r="I59" s="595" t="s">
        <v>115</v>
      </c>
      <c r="J59" s="596"/>
      <c r="K59" s="584"/>
      <c r="L59" s="597"/>
      <c r="M59" s="586"/>
      <c r="N59" s="586">
        <v>40</v>
      </c>
      <c r="O59" s="587"/>
      <c r="P59" s="582" t="s">
        <v>397</v>
      </c>
      <c r="Q59" s="588" t="s">
        <v>393</v>
      </c>
      <c r="R59" s="588" t="s">
        <v>203</v>
      </c>
      <c r="S59" s="589">
        <v>13957.5</v>
      </c>
      <c r="T59" s="538">
        <v>0</v>
      </c>
      <c r="U59" s="590">
        <v>771</v>
      </c>
      <c r="V59" s="555">
        <v>0</v>
      </c>
      <c r="W59" s="591"/>
      <c r="X59" s="541">
        <v>1619.82</v>
      </c>
      <c r="Y59" s="541">
        <v>404.95499999999998</v>
      </c>
      <c r="Z59" s="541">
        <v>1079.8800000000001</v>
      </c>
      <c r="AA59" s="542">
        <v>269.97000000000003</v>
      </c>
      <c r="AB59" s="542">
        <v>237.45</v>
      </c>
      <c r="AC59" s="556"/>
      <c r="AD59" s="598"/>
      <c r="AE59" s="598"/>
      <c r="AF59" s="598"/>
      <c r="AG59" s="557">
        <v>22497.5</v>
      </c>
      <c r="AH59" s="316">
        <v>10948.8</v>
      </c>
      <c r="AI59" s="316">
        <v>6749.25</v>
      </c>
      <c r="AJ59" s="316">
        <v>0</v>
      </c>
      <c r="AK59" s="316"/>
    </row>
    <row r="60" spans="2:37" s="320" customFormat="1" ht="54.75" customHeight="1">
      <c r="B60" s="524">
        <v>54</v>
      </c>
      <c r="C60" s="107" t="str">
        <f t="shared" si="1"/>
        <v>*09</v>
      </c>
      <c r="D60" s="107">
        <v>32</v>
      </c>
      <c r="E60" s="525">
        <v>26</v>
      </c>
      <c r="F60" s="526" t="s">
        <v>398</v>
      </c>
      <c r="G60" s="527" t="s">
        <v>399</v>
      </c>
      <c r="H60" s="567" t="s">
        <v>400</v>
      </c>
      <c r="I60" s="600" t="s">
        <v>68</v>
      </c>
      <c r="J60" s="600" t="s">
        <v>69</v>
      </c>
      <c r="K60" s="531" t="s">
        <v>51</v>
      </c>
      <c r="L60" s="575">
        <v>41913</v>
      </c>
      <c r="M60" s="533"/>
      <c r="N60" s="533">
        <v>40</v>
      </c>
      <c r="O60" s="534"/>
      <c r="P60" s="535" t="s">
        <v>401</v>
      </c>
      <c r="Q60" s="536" t="s">
        <v>393</v>
      </c>
      <c r="R60" s="536" t="s">
        <v>203</v>
      </c>
      <c r="S60" s="549">
        <v>18078.349999999999</v>
      </c>
      <c r="T60" s="538">
        <v>0</v>
      </c>
      <c r="U60" s="539">
        <v>771</v>
      </c>
      <c r="V60" s="555">
        <v>0</v>
      </c>
      <c r="W60" s="123"/>
      <c r="X60" s="541">
        <v>2098.0680000000002</v>
      </c>
      <c r="Y60" s="541">
        <v>524.51700000000005</v>
      </c>
      <c r="Z60" s="541">
        <v>1398.7120000000002</v>
      </c>
      <c r="AA60" s="542">
        <v>349.67800000000005</v>
      </c>
      <c r="AB60" s="542">
        <v>286.55</v>
      </c>
      <c r="AC60" s="570"/>
      <c r="AD60" s="560"/>
      <c r="AE60" s="560"/>
      <c r="AF60" s="560"/>
      <c r="AG60" s="571">
        <v>29139.83</v>
      </c>
      <c r="AH60" s="316">
        <v>14181.35</v>
      </c>
      <c r="AI60" s="316">
        <v>8741.9500000000007</v>
      </c>
      <c r="AJ60" s="316">
        <v>5658.98</v>
      </c>
      <c r="AK60" s="316"/>
    </row>
    <row r="61" spans="2:37" s="320" customFormat="1" ht="54.75" customHeight="1">
      <c r="B61" s="524">
        <v>55</v>
      </c>
      <c r="C61" s="107" t="str">
        <f t="shared" si="1"/>
        <v>*09</v>
      </c>
      <c r="D61" s="107">
        <v>32</v>
      </c>
      <c r="E61" s="525">
        <v>26</v>
      </c>
      <c r="F61" s="526" t="s">
        <v>402</v>
      </c>
      <c r="G61" s="527" t="s">
        <v>403</v>
      </c>
      <c r="H61" s="567" t="s">
        <v>404</v>
      </c>
      <c r="I61" s="600" t="s">
        <v>405</v>
      </c>
      <c r="J61" s="600" t="s">
        <v>406</v>
      </c>
      <c r="K61" s="531" t="s">
        <v>74</v>
      </c>
      <c r="L61" s="575">
        <v>42217</v>
      </c>
      <c r="M61" s="533"/>
      <c r="N61" s="533">
        <v>40</v>
      </c>
      <c r="O61" s="534"/>
      <c r="P61" s="535" t="s">
        <v>401</v>
      </c>
      <c r="Q61" s="536" t="s">
        <v>393</v>
      </c>
      <c r="R61" s="536" t="s">
        <v>203</v>
      </c>
      <c r="S61" s="549">
        <v>18078.349999999999</v>
      </c>
      <c r="T61" s="538">
        <v>0</v>
      </c>
      <c r="U61" s="539">
        <v>771</v>
      </c>
      <c r="V61" s="555">
        <v>0</v>
      </c>
      <c r="W61" s="123"/>
      <c r="X61" s="541">
        <v>2098.0680000000002</v>
      </c>
      <c r="Y61" s="541">
        <v>524.51700000000005</v>
      </c>
      <c r="Z61" s="541">
        <v>1398.7120000000002</v>
      </c>
      <c r="AA61" s="542">
        <v>349.67800000000005</v>
      </c>
      <c r="AB61" s="542">
        <v>286.55</v>
      </c>
      <c r="AC61" s="570">
        <v>892</v>
      </c>
      <c r="AD61" s="560"/>
      <c r="AE61" s="560"/>
      <c r="AF61" s="560"/>
      <c r="AG61" s="571">
        <v>29139.83</v>
      </c>
      <c r="AH61" s="316">
        <v>14181.35</v>
      </c>
      <c r="AI61" s="316">
        <v>8741.9500000000007</v>
      </c>
      <c r="AJ61" s="316">
        <v>297.22000000000003</v>
      </c>
      <c r="AK61" s="316"/>
    </row>
    <row r="62" spans="2:37" s="320" customFormat="1" ht="54.75" customHeight="1">
      <c r="B62" s="524">
        <v>56</v>
      </c>
      <c r="C62" s="107" t="str">
        <f t="shared" si="1"/>
        <v>*09</v>
      </c>
      <c r="D62" s="107">
        <v>32</v>
      </c>
      <c r="E62" s="525">
        <v>26</v>
      </c>
      <c r="F62" s="526" t="s">
        <v>407</v>
      </c>
      <c r="G62" s="527" t="s">
        <v>408</v>
      </c>
      <c r="H62" s="567" t="s">
        <v>409</v>
      </c>
      <c r="I62" s="600" t="s">
        <v>410</v>
      </c>
      <c r="J62" s="600" t="s">
        <v>411</v>
      </c>
      <c r="K62" s="531" t="s">
        <v>51</v>
      </c>
      <c r="L62" s="575">
        <v>42217</v>
      </c>
      <c r="M62" s="533"/>
      <c r="N62" s="533">
        <v>40</v>
      </c>
      <c r="O62" s="534"/>
      <c r="P62" s="535" t="s">
        <v>401</v>
      </c>
      <c r="Q62" s="536" t="s">
        <v>393</v>
      </c>
      <c r="R62" s="536" t="s">
        <v>203</v>
      </c>
      <c r="S62" s="549">
        <v>18078.349999999999</v>
      </c>
      <c r="T62" s="538">
        <v>0</v>
      </c>
      <c r="U62" s="539">
        <v>771</v>
      </c>
      <c r="V62" s="555">
        <v>0</v>
      </c>
      <c r="W62" s="123"/>
      <c r="X62" s="541">
        <v>2098.0680000000002</v>
      </c>
      <c r="Y62" s="541">
        <v>524.51700000000005</v>
      </c>
      <c r="Z62" s="541">
        <v>1398.7120000000002</v>
      </c>
      <c r="AA62" s="542">
        <v>349.67800000000005</v>
      </c>
      <c r="AB62" s="542">
        <v>286.55</v>
      </c>
      <c r="AC62" s="570"/>
      <c r="AD62" s="560"/>
      <c r="AE62" s="560"/>
      <c r="AF62" s="560"/>
      <c r="AG62" s="571">
        <v>29139.83</v>
      </c>
      <c r="AH62" s="316">
        <v>14181.35</v>
      </c>
      <c r="AI62" s="316">
        <v>8741.9500000000007</v>
      </c>
      <c r="AJ62" s="316">
        <v>297.22000000000003</v>
      </c>
      <c r="AK62" s="316"/>
    </row>
    <row r="63" spans="2:37" s="320" customFormat="1" ht="54.75" customHeight="1">
      <c r="B63" s="524">
        <v>57</v>
      </c>
      <c r="C63" s="107" t="str">
        <f>C53</f>
        <v>*09</v>
      </c>
      <c r="D63" s="107">
        <v>32</v>
      </c>
      <c r="E63" s="525">
        <v>26</v>
      </c>
      <c r="F63" s="526" t="s">
        <v>46</v>
      </c>
      <c r="G63" s="527" t="s">
        <v>47</v>
      </c>
      <c r="H63" s="567" t="s">
        <v>197</v>
      </c>
      <c r="I63" s="535" t="s">
        <v>198</v>
      </c>
      <c r="J63" s="601"/>
      <c r="K63" s="531"/>
      <c r="L63" s="602"/>
      <c r="M63" s="533"/>
      <c r="N63" s="533">
        <v>520</v>
      </c>
      <c r="O63" s="534"/>
      <c r="P63" s="535" t="s">
        <v>199</v>
      </c>
      <c r="Q63" s="535" t="s">
        <v>200</v>
      </c>
      <c r="R63" s="536" t="s">
        <v>60</v>
      </c>
      <c r="S63" s="538">
        <f>N63*315.9</f>
        <v>164268</v>
      </c>
      <c r="T63" s="538">
        <v>0</v>
      </c>
      <c r="U63" s="603">
        <f>D63*19.28</f>
        <v>616.96</v>
      </c>
      <c r="V63" s="555">
        <v>0</v>
      </c>
      <c r="W63" s="123">
        <v>10500</v>
      </c>
      <c r="X63" s="541">
        <v>19063.2</v>
      </c>
      <c r="Y63" s="541">
        <v>4765.8</v>
      </c>
      <c r="Z63" s="541">
        <v>12708.800000000001</v>
      </c>
      <c r="AA63" s="542">
        <v>3177.2000000000003</v>
      </c>
      <c r="AB63" s="542">
        <v>5694</v>
      </c>
      <c r="AC63" s="556">
        <v>3600</v>
      </c>
      <c r="AD63" s="560"/>
      <c r="AE63" s="560"/>
      <c r="AF63" s="560"/>
      <c r="AG63" s="557">
        <v>264766.66666666663</v>
      </c>
      <c r="AH63" s="316">
        <v>127088</v>
      </c>
      <c r="AI63" s="316">
        <v>79430</v>
      </c>
      <c r="AJ63" s="316">
        <v>45631.7</v>
      </c>
      <c r="AK63" s="316"/>
    </row>
    <row r="64" spans="2:37" s="320" customFormat="1" ht="54.75" customHeight="1">
      <c r="B64" s="524">
        <v>58</v>
      </c>
      <c r="C64" s="524" t="str">
        <f>C63</f>
        <v>*09</v>
      </c>
      <c r="D64" s="524">
        <v>32</v>
      </c>
      <c r="E64" s="524">
        <v>26</v>
      </c>
      <c r="F64" s="191" t="str">
        <f>F63</f>
        <v>001</v>
      </c>
      <c r="G64" s="604" t="str">
        <f>G63</f>
        <v>00837</v>
      </c>
      <c r="H64" s="325" t="s">
        <v>412</v>
      </c>
      <c r="I64" s="531" t="s">
        <v>198</v>
      </c>
      <c r="J64" s="563"/>
      <c r="K64" s="531"/>
      <c r="L64" s="605"/>
      <c r="M64" s="605"/>
      <c r="N64" s="605">
        <v>240</v>
      </c>
      <c r="O64" s="605"/>
      <c r="P64" s="531" t="s">
        <v>201</v>
      </c>
      <c r="Q64" s="531" t="s">
        <v>202</v>
      </c>
      <c r="R64" s="531" t="s">
        <v>203</v>
      </c>
      <c r="S64" s="606">
        <f>N64*360.15</f>
        <v>86436</v>
      </c>
      <c r="T64" s="538">
        <v>0</v>
      </c>
      <c r="U64" s="325">
        <f>D64*19.28</f>
        <v>616.96</v>
      </c>
      <c r="V64" s="555">
        <v>0</v>
      </c>
      <c r="W64" s="604"/>
      <c r="X64" s="541">
        <v>10031.039999999999</v>
      </c>
      <c r="Y64" s="541">
        <v>2507.7599999999998</v>
      </c>
      <c r="Z64" s="541">
        <v>6687.3600000000006</v>
      </c>
      <c r="AA64" s="542">
        <v>2019</v>
      </c>
      <c r="AB64" s="542">
        <v>2868</v>
      </c>
      <c r="AC64" s="556">
        <v>3600</v>
      </c>
      <c r="AD64" s="560"/>
      <c r="AE64" s="560"/>
      <c r="AF64" s="560"/>
      <c r="AG64" s="557">
        <v>139320</v>
      </c>
      <c r="AH64" s="316">
        <v>66873.600000000006</v>
      </c>
      <c r="AI64" s="316">
        <v>41796</v>
      </c>
      <c r="AJ64" s="316">
        <v>8789.41</v>
      </c>
      <c r="AK64" s="316"/>
    </row>
    <row r="65" spans="2:37" s="320" customFormat="1" ht="24" customHeight="1">
      <c r="B65" s="304"/>
      <c r="C65" s="304"/>
      <c r="D65" s="304"/>
      <c r="E65" s="607"/>
      <c r="F65" s="607"/>
      <c r="G65" s="607"/>
      <c r="H65" s="607"/>
      <c r="I65" s="608"/>
      <c r="J65" s="608"/>
      <c r="K65" s="608"/>
      <c r="L65" s="608"/>
      <c r="M65" s="304"/>
      <c r="N65" s="304"/>
      <c r="O65" s="304"/>
      <c r="P65" s="609"/>
      <c r="Q65" s="610" t="s">
        <v>413</v>
      </c>
      <c r="R65" s="610"/>
      <c r="S65" s="313">
        <f t="shared" ref="S65:AD65" si="2">SUM(S7:S64)</f>
        <v>844798.33999999973</v>
      </c>
      <c r="T65" s="313">
        <f t="shared" si="2"/>
        <v>16000</v>
      </c>
      <c r="U65" s="313">
        <f t="shared" si="2"/>
        <v>45608.92</v>
      </c>
      <c r="V65" s="313">
        <f t="shared" si="2"/>
        <v>1412</v>
      </c>
      <c r="W65" s="313">
        <f t="shared" si="2"/>
        <v>16968.28571</v>
      </c>
      <c r="X65" s="313">
        <f t="shared" si="2"/>
        <v>98248.758000000002</v>
      </c>
      <c r="Y65" s="313">
        <f t="shared" si="2"/>
        <v>24562.1895</v>
      </c>
      <c r="Z65" s="313">
        <f t="shared" si="2"/>
        <v>65407.52600000002</v>
      </c>
      <c r="AA65" s="313">
        <f t="shared" si="2"/>
        <v>16721.953000000005</v>
      </c>
      <c r="AB65" s="313">
        <f t="shared" si="2"/>
        <v>10703.6</v>
      </c>
      <c r="AC65" s="313">
        <f t="shared" si="2"/>
        <v>20580</v>
      </c>
      <c r="AD65" s="313">
        <f t="shared" si="2"/>
        <v>0</v>
      </c>
      <c r="AE65" s="611">
        <v>323486.67</v>
      </c>
      <c r="AF65" s="611">
        <f>AF8</f>
        <v>25877.57</v>
      </c>
      <c r="AG65" s="557">
        <f>SUM(AG7:AG64)</f>
        <v>1363575.656666666</v>
      </c>
      <c r="AH65" s="557">
        <f t="shared" ref="AH65:AJ65" si="3">SUM(AH7:AH64)</f>
        <v>655917.00999999943</v>
      </c>
      <c r="AI65" s="557">
        <f t="shared" si="3"/>
        <v>343343.48500000004</v>
      </c>
      <c r="AJ65" s="557">
        <f t="shared" si="3"/>
        <v>157655.52999999994</v>
      </c>
      <c r="AK65" s="316"/>
    </row>
    <row r="66" spans="2:37" ht="27" customHeight="1">
      <c r="B66" s="456">
        <f>(B64)</f>
        <v>58</v>
      </c>
      <c r="C66" s="457"/>
      <c r="D66" s="458" t="s">
        <v>206</v>
      </c>
      <c r="E66" s="457"/>
      <c r="F66" s="457"/>
      <c r="H66" s="454"/>
      <c r="I66" s="348"/>
      <c r="J66" s="348"/>
      <c r="K66" s="348"/>
      <c r="L66" s="348"/>
      <c r="M66" s="453"/>
      <c r="N66" s="453"/>
      <c r="O66" s="453"/>
      <c r="P66" s="612"/>
      <c r="Q66" s="613"/>
      <c r="R66" s="613"/>
      <c r="S66" s="614">
        <f>S65*12</f>
        <v>10137580.079999996</v>
      </c>
      <c r="T66" s="614">
        <f t="shared" ref="T66:V66" si="4">T65*12</f>
        <v>192000</v>
      </c>
      <c r="U66" s="614">
        <f t="shared" si="4"/>
        <v>547307.04</v>
      </c>
      <c r="V66" s="614">
        <f t="shared" si="4"/>
        <v>16944</v>
      </c>
      <c r="W66" s="614">
        <f>W65*12</f>
        <v>203619.42852000002</v>
      </c>
      <c r="X66" s="614">
        <f>X65</f>
        <v>98248.758000000002</v>
      </c>
      <c r="Y66" s="614">
        <f>(Y65)</f>
        <v>24562.1895</v>
      </c>
      <c r="Z66" s="614">
        <f>Z65</f>
        <v>65407.52600000002</v>
      </c>
      <c r="AA66" s="614">
        <f t="shared" ref="AA66:AC66" si="5">AA65*12</f>
        <v>200663.43600000005</v>
      </c>
      <c r="AB66" s="614">
        <f t="shared" si="5"/>
        <v>128443.20000000001</v>
      </c>
      <c r="AC66" s="614">
        <f t="shared" si="5"/>
        <v>246960</v>
      </c>
      <c r="AD66" s="348"/>
      <c r="AE66" s="348"/>
      <c r="AF66" s="348"/>
    </row>
    <row r="67" spans="2:37" ht="27" customHeight="1">
      <c r="B67" s="615"/>
      <c r="C67" s="457"/>
      <c r="D67" s="458"/>
      <c r="E67" s="457"/>
      <c r="F67" s="457"/>
      <c r="H67" s="454"/>
      <c r="I67" s="348"/>
      <c r="J67" s="348"/>
      <c r="K67" s="348"/>
      <c r="L67" s="348"/>
      <c r="M67" s="453"/>
      <c r="N67" s="453"/>
      <c r="O67" s="453"/>
      <c r="P67" s="616"/>
      <c r="Q67" s="616"/>
      <c r="R67" s="616"/>
      <c r="S67" s="617"/>
      <c r="T67" s="617"/>
      <c r="U67" s="617"/>
      <c r="V67" s="617"/>
      <c r="W67" s="617"/>
      <c r="X67" s="617"/>
      <c r="Y67" s="617"/>
      <c r="Z67" s="617"/>
      <c r="AA67" s="617"/>
      <c r="AB67" s="617"/>
      <c r="AC67" s="617"/>
      <c r="AD67" s="348"/>
      <c r="AE67" s="348"/>
      <c r="AF67" s="618"/>
    </row>
    <row r="68" spans="2:37" s="273" customFormat="1" ht="15">
      <c r="B68" s="272" t="s">
        <v>206</v>
      </c>
      <c r="C68" s="457"/>
      <c r="D68" s="457"/>
      <c r="E68" s="274"/>
      <c r="F68" s="274"/>
      <c r="G68" s="271"/>
      <c r="H68" s="271"/>
      <c r="I68" s="271"/>
      <c r="O68" s="271"/>
      <c r="P68" s="271"/>
      <c r="Q68" s="271"/>
      <c r="R68" s="271"/>
      <c r="T68" s="280"/>
      <c r="U68" s="280"/>
      <c r="V68" s="280"/>
      <c r="W68" s="280"/>
      <c r="X68" s="280"/>
      <c r="Y68" s="280"/>
      <c r="Z68" s="280"/>
      <c r="AA68" s="271"/>
      <c r="AB68" s="271"/>
      <c r="AC68" s="271"/>
      <c r="AD68" s="271"/>
      <c r="AE68" s="271"/>
      <c r="AF68" s="619"/>
      <c r="AG68" s="271"/>
    </row>
    <row r="69" spans="2:37" s="273" customFormat="1">
      <c r="B69" s="620" t="s">
        <v>414</v>
      </c>
      <c r="C69" s="279"/>
      <c r="D69" s="277"/>
      <c r="E69" s="278"/>
      <c r="F69" s="278"/>
      <c r="G69" s="279"/>
      <c r="H69" s="279"/>
      <c r="I69" s="279"/>
      <c r="J69" s="277"/>
      <c r="K69" s="277"/>
      <c r="L69" s="277"/>
      <c r="M69" s="277"/>
      <c r="N69" s="277"/>
      <c r="O69" s="271"/>
      <c r="P69" s="271"/>
      <c r="Q69" s="271"/>
      <c r="R69" s="271"/>
      <c r="T69" s="280"/>
      <c r="U69" s="280"/>
      <c r="V69" s="280"/>
      <c r="W69" s="280"/>
      <c r="X69" s="280"/>
      <c r="Y69" s="280"/>
      <c r="Z69" s="280"/>
      <c r="AA69" s="271"/>
      <c r="AB69" s="271"/>
      <c r="AC69" s="271"/>
      <c r="AD69" s="271"/>
      <c r="AE69" s="271"/>
      <c r="AF69" s="271"/>
      <c r="AG69" s="271"/>
    </row>
    <row r="70" spans="2:37" s="273" customFormat="1">
      <c r="B70" s="621" t="s">
        <v>209</v>
      </c>
      <c r="C70" s="462"/>
      <c r="D70" s="453"/>
      <c r="E70" s="454"/>
      <c r="F70" s="454"/>
      <c r="G70" s="348"/>
      <c r="H70" s="348"/>
      <c r="I70" s="348"/>
      <c r="J70" s="453"/>
      <c r="K70" s="453"/>
      <c r="L70" s="453"/>
      <c r="M70" s="453"/>
      <c r="N70" s="453"/>
      <c r="O70" s="271"/>
      <c r="P70" s="271"/>
      <c r="Q70" s="271"/>
      <c r="R70" s="271"/>
      <c r="T70" s="280"/>
      <c r="U70" s="280"/>
      <c r="V70" s="280"/>
      <c r="W70" s="280"/>
      <c r="X70" s="280"/>
      <c r="Y70" s="280"/>
      <c r="Z70" s="280"/>
      <c r="AA70" s="271"/>
      <c r="AB70" s="271"/>
      <c r="AC70" s="271"/>
      <c r="AD70" s="271"/>
      <c r="AE70" s="271"/>
      <c r="AF70" s="622"/>
      <c r="AG70" s="271"/>
    </row>
    <row r="71" spans="2:37" s="273" customFormat="1">
      <c r="B71" s="623" t="s">
        <v>9</v>
      </c>
      <c r="C71" s="623"/>
      <c r="D71" s="623"/>
      <c r="E71" s="624"/>
      <c r="F71" s="624"/>
      <c r="G71" s="623" t="s">
        <v>211</v>
      </c>
      <c r="H71" s="625"/>
      <c r="I71" s="625"/>
      <c r="O71" s="271"/>
      <c r="P71" s="271"/>
      <c r="Q71" s="271"/>
      <c r="R71" s="271"/>
      <c r="T71" s="280"/>
      <c r="U71" s="280"/>
      <c r="V71" s="280"/>
      <c r="W71" s="280"/>
      <c r="X71" s="280"/>
      <c r="Y71" s="280"/>
      <c r="Z71" s="280"/>
      <c r="AA71" s="271"/>
      <c r="AB71" s="271"/>
      <c r="AC71" s="271"/>
      <c r="AD71" s="271"/>
      <c r="AE71" s="271"/>
      <c r="AF71" s="271"/>
      <c r="AG71" s="271"/>
    </row>
    <row r="72" spans="2:37" s="273" customFormat="1">
      <c r="B72" s="623" t="s">
        <v>213</v>
      </c>
      <c r="C72" s="623"/>
      <c r="D72" s="623"/>
      <c r="E72" s="624"/>
      <c r="F72" s="624"/>
      <c r="G72" s="623" t="s">
        <v>214</v>
      </c>
      <c r="H72" s="625"/>
      <c r="I72" s="625"/>
      <c r="O72" s="271"/>
      <c r="P72" s="271"/>
      <c r="Q72" s="271"/>
      <c r="R72" s="271"/>
      <c r="T72" s="280"/>
      <c r="U72" s="280"/>
      <c r="V72" s="280"/>
      <c r="W72" s="280"/>
      <c r="X72" s="280"/>
      <c r="Y72" s="280"/>
      <c r="Z72" s="280"/>
      <c r="AA72" s="271"/>
      <c r="AB72" s="271"/>
      <c r="AC72" s="271"/>
      <c r="AD72" s="271"/>
      <c r="AE72" s="271"/>
      <c r="AF72" s="271"/>
      <c r="AG72" s="271"/>
    </row>
    <row r="73" spans="2:37" s="273" customFormat="1">
      <c r="B73" s="623" t="s">
        <v>11</v>
      </c>
      <c r="C73" s="623"/>
      <c r="D73" s="623"/>
      <c r="E73" s="624"/>
      <c r="F73" s="624"/>
      <c r="G73" s="623" t="s">
        <v>217</v>
      </c>
      <c r="H73" s="625"/>
      <c r="I73" s="625"/>
      <c r="O73" s="271"/>
      <c r="P73" s="271"/>
      <c r="Q73" s="271"/>
      <c r="R73" s="271"/>
      <c r="T73" s="280"/>
      <c r="U73" s="280"/>
      <c r="V73" s="280"/>
      <c r="W73" s="280"/>
      <c r="X73" s="280"/>
      <c r="Y73" s="280"/>
      <c r="Z73" s="280"/>
      <c r="AA73" s="271"/>
      <c r="AB73" s="271"/>
      <c r="AC73" s="271"/>
      <c r="AD73" s="271"/>
      <c r="AE73" s="271"/>
      <c r="AF73" s="271"/>
      <c r="AG73" s="271"/>
    </row>
    <row r="74" spans="2:37" s="273" customFormat="1">
      <c r="B74" s="623" t="s">
        <v>12</v>
      </c>
      <c r="C74" s="623"/>
      <c r="D74" s="623"/>
      <c r="E74" s="624"/>
      <c r="F74" s="624"/>
      <c r="G74" s="623" t="s">
        <v>219</v>
      </c>
      <c r="H74" s="625"/>
      <c r="I74" s="625"/>
      <c r="O74" s="271"/>
      <c r="P74" s="271"/>
      <c r="Q74" s="271"/>
      <c r="R74" s="271"/>
      <c r="T74" s="280"/>
      <c r="U74" s="280"/>
      <c r="V74" s="280"/>
      <c r="W74" s="280"/>
      <c r="X74" s="280"/>
      <c r="Y74" s="280"/>
      <c r="Z74" s="280"/>
      <c r="AA74" s="271"/>
      <c r="AB74" s="271"/>
      <c r="AC74" s="271"/>
      <c r="AD74" s="271"/>
      <c r="AE74" s="271"/>
      <c r="AF74" s="271"/>
      <c r="AG74" s="271"/>
    </row>
    <row r="75" spans="2:37" s="273" customFormat="1">
      <c r="B75" s="623" t="s">
        <v>13</v>
      </c>
      <c r="C75" s="623"/>
      <c r="D75" s="623"/>
      <c r="E75" s="624"/>
      <c r="F75" s="624"/>
      <c r="G75" s="623" t="s">
        <v>220</v>
      </c>
      <c r="H75" s="625"/>
      <c r="I75" s="625"/>
      <c r="O75" s="271"/>
      <c r="P75" s="271"/>
      <c r="Q75" s="271"/>
      <c r="R75" s="271"/>
      <c r="T75" s="280"/>
      <c r="U75" s="280"/>
      <c r="V75" s="280"/>
      <c r="W75" s="280"/>
      <c r="X75" s="280"/>
      <c r="Y75" s="280"/>
      <c r="Z75" s="280"/>
      <c r="AA75" s="271"/>
      <c r="AB75" s="271"/>
      <c r="AC75" s="271"/>
      <c r="AD75" s="271"/>
      <c r="AE75" s="271"/>
      <c r="AF75" s="271"/>
      <c r="AG75" s="271"/>
    </row>
    <row r="76" spans="2:37" s="273" customFormat="1">
      <c r="B76" s="626" t="s">
        <v>223</v>
      </c>
      <c r="C76" s="623"/>
      <c r="D76" s="623"/>
      <c r="E76" s="624"/>
      <c r="F76" s="624"/>
      <c r="G76" s="623" t="s">
        <v>224</v>
      </c>
      <c r="H76" s="625"/>
      <c r="I76" s="625"/>
      <c r="O76" s="271"/>
      <c r="P76" s="271"/>
      <c r="Q76" s="271"/>
      <c r="R76" s="271"/>
      <c r="T76" s="280"/>
      <c r="U76" s="280"/>
      <c r="V76" s="280"/>
      <c r="W76" s="280"/>
      <c r="X76" s="280"/>
      <c r="Y76" s="280"/>
      <c r="Z76" s="280"/>
      <c r="AA76" s="271"/>
      <c r="AB76" s="271"/>
      <c r="AC76" s="271"/>
      <c r="AD76" s="271"/>
      <c r="AE76" s="271"/>
      <c r="AF76" s="271"/>
      <c r="AG76" s="271"/>
    </row>
    <row r="77" spans="2:37" s="273" customFormat="1">
      <c r="B77" s="623" t="s">
        <v>15</v>
      </c>
      <c r="C77" s="623"/>
      <c r="D77" s="623"/>
      <c r="E77" s="624"/>
      <c r="F77" s="624"/>
      <c r="G77" s="623" t="s">
        <v>225</v>
      </c>
      <c r="H77" s="625"/>
      <c r="I77" s="625"/>
      <c r="O77" s="271"/>
      <c r="P77" s="271"/>
      <c r="Q77" s="271"/>
      <c r="R77" s="271"/>
      <c r="T77" s="280"/>
      <c r="U77" s="280"/>
      <c r="V77" s="280"/>
      <c r="W77" s="280"/>
      <c r="X77" s="280"/>
      <c r="Y77" s="280"/>
      <c r="Z77" s="280"/>
      <c r="AA77" s="271"/>
      <c r="AB77" s="271"/>
      <c r="AC77" s="271"/>
      <c r="AD77" s="271"/>
      <c r="AE77" s="271"/>
      <c r="AF77" s="271"/>
      <c r="AG77" s="271"/>
    </row>
    <row r="78" spans="2:37" s="273" customFormat="1">
      <c r="B78" s="623" t="s">
        <v>16</v>
      </c>
      <c r="C78" s="623"/>
      <c r="D78" s="623"/>
      <c r="E78" s="624"/>
      <c r="F78" s="624"/>
      <c r="G78" s="623" t="s">
        <v>227</v>
      </c>
      <c r="H78" s="623"/>
      <c r="I78" s="623"/>
      <c r="J78" s="464"/>
      <c r="K78" s="464"/>
      <c r="O78" s="271"/>
      <c r="P78" s="271"/>
      <c r="Q78" s="271"/>
      <c r="R78" s="271"/>
      <c r="T78" s="280"/>
      <c r="U78" s="280"/>
      <c r="V78" s="280"/>
      <c r="W78" s="280"/>
      <c r="X78" s="280"/>
      <c r="Y78" s="280"/>
      <c r="Z78" s="280"/>
      <c r="AA78" s="271"/>
      <c r="AB78" s="271"/>
      <c r="AC78" s="271"/>
      <c r="AD78" s="271"/>
      <c r="AE78" s="271"/>
      <c r="AF78" s="271"/>
      <c r="AG78" s="271"/>
    </row>
    <row r="79" spans="2:37" s="273" customFormat="1">
      <c r="B79" s="621" t="s">
        <v>17</v>
      </c>
      <c r="C79" s="621"/>
      <c r="D79" s="623"/>
      <c r="E79" s="624"/>
      <c r="F79" s="624"/>
      <c r="G79" s="623" t="s">
        <v>228</v>
      </c>
      <c r="H79" s="623"/>
      <c r="I79" s="623"/>
      <c r="J79" s="464"/>
      <c r="K79" s="464"/>
      <c r="O79" s="271"/>
      <c r="P79" s="271"/>
      <c r="Q79" s="271"/>
      <c r="R79" s="271"/>
      <c r="T79" s="280"/>
      <c r="U79" s="280"/>
      <c r="V79" s="280"/>
      <c r="W79" s="280"/>
      <c r="X79" s="280"/>
      <c r="Y79" s="280"/>
      <c r="Z79" s="280"/>
      <c r="AA79" s="271"/>
      <c r="AB79" s="271"/>
      <c r="AC79" s="271"/>
      <c r="AD79" s="271"/>
      <c r="AE79" s="271"/>
      <c r="AF79" s="271"/>
      <c r="AG79" s="271"/>
    </row>
    <row r="80" spans="2:37" s="273" customFormat="1">
      <c r="B80" s="623" t="s">
        <v>18</v>
      </c>
      <c r="C80" s="623"/>
      <c r="D80" s="623"/>
      <c r="E80" s="624"/>
      <c r="F80" s="624"/>
      <c r="G80" s="623" t="s">
        <v>229</v>
      </c>
      <c r="H80" s="623"/>
      <c r="I80" s="623"/>
      <c r="J80" s="464"/>
      <c r="K80" s="464"/>
      <c r="O80" s="271"/>
      <c r="P80" s="271"/>
      <c r="Q80" s="271"/>
      <c r="R80" s="271"/>
      <c r="T80" s="280"/>
      <c r="U80" s="280"/>
      <c r="V80" s="280"/>
      <c r="W80" s="280"/>
      <c r="X80" s="280"/>
      <c r="Y80" s="280"/>
      <c r="Z80" s="280"/>
      <c r="AA80" s="271"/>
      <c r="AB80" s="271"/>
      <c r="AC80" s="271"/>
      <c r="AD80" s="271"/>
      <c r="AE80" s="271"/>
      <c r="AF80" s="271"/>
      <c r="AG80" s="271"/>
    </row>
    <row r="81" spans="2:33" s="273" customFormat="1">
      <c r="B81" s="623" t="s">
        <v>19</v>
      </c>
      <c r="C81" s="623"/>
      <c r="D81" s="623"/>
      <c r="E81" s="624"/>
      <c r="F81" s="624"/>
      <c r="G81" s="623" t="s">
        <v>230</v>
      </c>
      <c r="H81" s="623"/>
      <c r="I81" s="623"/>
      <c r="J81" s="464"/>
      <c r="K81" s="464"/>
      <c r="O81" s="271"/>
      <c r="P81" s="271"/>
      <c r="Q81" s="271"/>
      <c r="R81" s="271"/>
      <c r="T81" s="280"/>
      <c r="U81" s="280"/>
      <c r="V81" s="280"/>
      <c r="W81" s="280"/>
      <c r="X81" s="280"/>
      <c r="Y81" s="280"/>
      <c r="Z81" s="280"/>
      <c r="AA81" s="271"/>
      <c r="AB81" s="271"/>
      <c r="AC81" s="271"/>
      <c r="AD81" s="271"/>
      <c r="AE81" s="271"/>
      <c r="AF81" s="271"/>
      <c r="AG81" s="271"/>
    </row>
    <row r="82" spans="2:33" s="273" customFormat="1">
      <c r="B82" s="623" t="s">
        <v>232</v>
      </c>
      <c r="C82" s="623"/>
      <c r="D82" s="623"/>
      <c r="E82" s="624"/>
      <c r="F82" s="624"/>
      <c r="G82" s="623" t="s">
        <v>233</v>
      </c>
      <c r="H82" s="623"/>
      <c r="I82" s="623"/>
      <c r="J82" s="464"/>
      <c r="K82" s="464"/>
      <c r="O82" s="271"/>
      <c r="P82" s="271"/>
      <c r="Q82" s="271"/>
      <c r="R82" s="271"/>
      <c r="T82" s="280"/>
      <c r="U82" s="280"/>
      <c r="V82" s="280"/>
      <c r="W82" s="280"/>
      <c r="X82" s="280"/>
      <c r="Y82" s="280"/>
      <c r="Z82" s="280"/>
      <c r="AA82" s="271"/>
      <c r="AB82" s="271"/>
      <c r="AC82" s="271"/>
      <c r="AD82" s="271"/>
      <c r="AE82" s="271"/>
      <c r="AF82" s="271"/>
      <c r="AG82" s="271"/>
    </row>
    <row r="83" spans="2:33" s="273" customFormat="1">
      <c r="B83" s="623" t="s">
        <v>235</v>
      </c>
      <c r="C83" s="623"/>
      <c r="D83" s="623"/>
      <c r="E83" s="624"/>
      <c r="F83" s="624"/>
      <c r="G83" s="623" t="s">
        <v>236</v>
      </c>
      <c r="H83" s="623"/>
      <c r="I83" s="623"/>
      <c r="J83" s="464"/>
      <c r="K83" s="464"/>
      <c r="O83" s="271"/>
      <c r="P83" s="271"/>
      <c r="Q83" s="271"/>
      <c r="R83" s="271"/>
      <c r="T83" s="280"/>
      <c r="U83" s="280"/>
      <c r="V83" s="280"/>
      <c r="W83" s="280"/>
      <c r="X83" s="280"/>
      <c r="Y83" s="280"/>
      <c r="Z83" s="280"/>
      <c r="AA83" s="271"/>
      <c r="AB83" s="271"/>
      <c r="AC83" s="271"/>
      <c r="AD83" s="271"/>
      <c r="AE83" s="271"/>
      <c r="AF83" s="271"/>
      <c r="AG83" s="271"/>
    </row>
    <row r="84" spans="2:33" s="273" customFormat="1">
      <c r="B84" s="623" t="s">
        <v>22</v>
      </c>
      <c r="C84" s="623"/>
      <c r="D84" s="623"/>
      <c r="E84" s="624"/>
      <c r="F84" s="624"/>
      <c r="G84" s="623" t="s">
        <v>237</v>
      </c>
      <c r="H84" s="623"/>
      <c r="I84" s="623"/>
      <c r="J84" s="464"/>
      <c r="K84" s="464"/>
      <c r="O84" s="271"/>
      <c r="P84" s="271"/>
      <c r="Q84" s="271"/>
      <c r="R84" s="271"/>
      <c r="T84" s="280"/>
      <c r="U84" s="280"/>
      <c r="V84" s="280"/>
      <c r="W84" s="280"/>
      <c r="X84" s="280"/>
      <c r="Y84" s="280"/>
      <c r="Z84" s="280"/>
      <c r="AA84" s="271"/>
      <c r="AB84" s="271"/>
      <c r="AC84" s="271"/>
      <c r="AD84" s="271"/>
      <c r="AE84" s="271"/>
      <c r="AF84" s="271"/>
      <c r="AG84" s="271"/>
    </row>
    <row r="85" spans="2:33" s="273" customFormat="1" ht="12.75" customHeight="1">
      <c r="B85" s="627" t="s">
        <v>238</v>
      </c>
      <c r="C85" s="627"/>
      <c r="D85" s="627"/>
      <c r="E85" s="627"/>
      <c r="F85" s="627"/>
      <c r="G85" s="623" t="s">
        <v>239</v>
      </c>
      <c r="H85" s="623"/>
      <c r="I85" s="623"/>
      <c r="J85" s="464"/>
      <c r="K85" s="464"/>
      <c r="O85" s="271"/>
      <c r="P85" s="271"/>
      <c r="Q85" s="271"/>
      <c r="R85" s="271"/>
      <c r="T85" s="280"/>
      <c r="U85" s="280"/>
      <c r="V85" s="280"/>
      <c r="W85" s="280"/>
      <c r="X85" s="280"/>
      <c r="Y85" s="280"/>
      <c r="Z85" s="280"/>
      <c r="AA85" s="271"/>
      <c r="AB85" s="271"/>
      <c r="AC85" s="271"/>
      <c r="AD85" s="271"/>
      <c r="AE85" s="271"/>
      <c r="AF85" s="271"/>
      <c r="AG85" s="271"/>
    </row>
    <row r="86" spans="2:33" s="273" customFormat="1" ht="12.75" customHeight="1">
      <c r="B86" s="628" t="s">
        <v>240</v>
      </c>
      <c r="C86" s="628"/>
      <c r="D86" s="628"/>
      <c r="E86" s="628"/>
      <c r="F86" s="628"/>
      <c r="G86" s="623" t="s">
        <v>241</v>
      </c>
      <c r="H86" s="623"/>
      <c r="I86" s="623"/>
      <c r="J86" s="464"/>
      <c r="K86" s="464"/>
      <c r="O86" s="271"/>
      <c r="P86" s="271"/>
      <c r="Q86" s="271"/>
      <c r="R86" s="271"/>
      <c r="T86" s="280"/>
      <c r="U86" s="280"/>
      <c r="V86" s="280"/>
      <c r="W86" s="280"/>
      <c r="X86" s="280"/>
      <c r="Y86" s="280"/>
      <c r="Z86" s="280"/>
      <c r="AA86" s="271"/>
      <c r="AB86" s="271"/>
      <c r="AC86" s="271"/>
      <c r="AD86" s="271"/>
      <c r="AE86" s="271"/>
      <c r="AF86" s="271"/>
      <c r="AG86" s="271"/>
    </row>
    <row r="87" spans="2:33" s="273" customFormat="1">
      <c r="B87" s="623" t="s">
        <v>244</v>
      </c>
      <c r="C87" s="623"/>
      <c r="D87" s="623"/>
      <c r="E87" s="624"/>
      <c r="F87" s="624"/>
      <c r="G87" s="623" t="s">
        <v>245</v>
      </c>
      <c r="H87" s="623"/>
      <c r="I87" s="623"/>
      <c r="J87" s="464"/>
      <c r="K87" s="464"/>
      <c r="O87" s="271"/>
      <c r="P87" s="271"/>
      <c r="Q87" s="271"/>
      <c r="R87" s="271"/>
      <c r="T87" s="280"/>
      <c r="U87" s="280"/>
      <c r="V87" s="280"/>
      <c r="W87" s="280"/>
      <c r="X87" s="280"/>
      <c r="Y87" s="280"/>
      <c r="Z87" s="280"/>
      <c r="AA87" s="271"/>
      <c r="AB87" s="271"/>
      <c r="AC87" s="271"/>
      <c r="AD87" s="271"/>
      <c r="AE87" s="271"/>
      <c r="AF87" s="271"/>
      <c r="AG87" s="271"/>
    </row>
    <row r="88" spans="2:33" s="273" customFormat="1">
      <c r="B88" s="623" t="s">
        <v>249</v>
      </c>
      <c r="C88" s="623"/>
      <c r="D88" s="623"/>
      <c r="E88" s="624"/>
      <c r="F88" s="624"/>
      <c r="G88" s="623" t="s">
        <v>250</v>
      </c>
      <c r="H88" s="623"/>
      <c r="I88" s="623"/>
      <c r="J88" s="464"/>
      <c r="K88" s="464"/>
      <c r="O88" s="271"/>
      <c r="P88" s="271"/>
      <c r="Q88" s="271"/>
      <c r="R88" s="271"/>
      <c r="T88" s="280"/>
      <c r="U88" s="280"/>
      <c r="V88" s="280"/>
      <c r="W88" s="280"/>
      <c r="X88" s="280"/>
      <c r="Y88" s="280"/>
      <c r="Z88" s="280"/>
      <c r="AA88" s="271"/>
      <c r="AB88" s="271"/>
      <c r="AC88" s="271"/>
      <c r="AD88" s="271"/>
      <c r="AE88" s="271"/>
      <c r="AF88" s="271"/>
      <c r="AG88" s="271"/>
    </row>
    <row r="89" spans="2:33" s="273" customFormat="1">
      <c r="B89" s="623" t="s">
        <v>253</v>
      </c>
      <c r="C89" s="623"/>
      <c r="D89" s="623"/>
      <c r="E89" s="624"/>
      <c r="F89" s="624"/>
      <c r="G89" s="623" t="s">
        <v>254</v>
      </c>
      <c r="H89" s="623"/>
      <c r="I89" s="623"/>
      <c r="J89" s="464"/>
      <c r="K89" s="464"/>
      <c r="O89" s="271"/>
      <c r="P89" s="271"/>
      <c r="Q89" s="271"/>
      <c r="R89" s="271"/>
      <c r="T89" s="280"/>
      <c r="U89" s="280"/>
      <c r="V89" s="280"/>
      <c r="W89" s="280"/>
      <c r="X89" s="280"/>
      <c r="Y89" s="280"/>
      <c r="Z89" s="280"/>
      <c r="AA89" s="271"/>
      <c r="AB89" s="271"/>
      <c r="AC89" s="271"/>
      <c r="AD89" s="271"/>
      <c r="AE89" s="271"/>
      <c r="AF89" s="271"/>
      <c r="AG89" s="271"/>
    </row>
    <row r="90" spans="2:33" s="273" customFormat="1">
      <c r="B90" s="623" t="s">
        <v>257</v>
      </c>
      <c r="C90" s="623"/>
      <c r="D90" s="623"/>
      <c r="E90" s="624"/>
      <c r="F90" s="624"/>
      <c r="G90" s="623" t="s">
        <v>258</v>
      </c>
      <c r="H90" s="623"/>
      <c r="I90" s="623"/>
      <c r="J90" s="464"/>
      <c r="K90" s="464"/>
      <c r="O90" s="271"/>
      <c r="P90" s="271"/>
      <c r="Q90" s="271"/>
      <c r="R90" s="271"/>
      <c r="T90" s="280"/>
      <c r="U90" s="280"/>
      <c r="V90" s="280"/>
      <c r="W90" s="280"/>
      <c r="X90" s="280"/>
      <c r="Y90" s="280"/>
      <c r="Z90" s="280"/>
      <c r="AA90" s="271"/>
      <c r="AB90" s="271"/>
      <c r="AC90" s="271"/>
      <c r="AD90" s="271"/>
      <c r="AE90" s="271"/>
      <c r="AF90" s="271"/>
      <c r="AG90" s="271"/>
    </row>
    <row r="91" spans="2:33" s="273" customFormat="1">
      <c r="B91" s="623" t="s">
        <v>261</v>
      </c>
      <c r="C91" s="623"/>
      <c r="D91" s="623"/>
      <c r="E91" s="624"/>
      <c r="F91" s="624"/>
      <c r="G91" s="623" t="s">
        <v>262</v>
      </c>
      <c r="H91" s="623"/>
      <c r="I91" s="623"/>
      <c r="J91" s="464"/>
      <c r="K91" s="464"/>
      <c r="O91" s="271"/>
      <c r="P91" s="271"/>
      <c r="Q91" s="271"/>
      <c r="R91" s="271"/>
      <c r="T91" s="280"/>
      <c r="U91" s="280"/>
      <c r="V91" s="280"/>
      <c r="W91" s="280"/>
      <c r="X91" s="280"/>
      <c r="Y91" s="280"/>
      <c r="Z91" s="280"/>
      <c r="AA91" s="271"/>
      <c r="AB91" s="271"/>
      <c r="AC91" s="271"/>
      <c r="AD91" s="271"/>
      <c r="AE91" s="271"/>
      <c r="AF91" s="271"/>
      <c r="AG91" s="271"/>
    </row>
    <row r="92" spans="2:33" s="273" customFormat="1">
      <c r="B92" s="623" t="s">
        <v>265</v>
      </c>
      <c r="C92" s="623"/>
      <c r="D92" s="623"/>
      <c r="E92" s="624"/>
      <c r="F92" s="624"/>
      <c r="G92" s="623" t="s">
        <v>266</v>
      </c>
      <c r="H92" s="623"/>
      <c r="I92" s="623"/>
      <c r="J92" s="464"/>
      <c r="K92" s="464"/>
      <c r="O92" s="271"/>
      <c r="P92" s="271"/>
      <c r="Q92" s="271"/>
      <c r="R92" s="271"/>
      <c r="T92" s="280"/>
      <c r="U92" s="280"/>
      <c r="V92" s="280"/>
      <c r="W92" s="280"/>
      <c r="X92" s="280"/>
      <c r="Y92" s="280"/>
      <c r="Z92" s="280"/>
      <c r="AA92" s="271"/>
      <c r="AB92" s="271"/>
      <c r="AC92" s="271"/>
      <c r="AD92" s="271"/>
      <c r="AE92" s="271"/>
      <c r="AF92" s="271"/>
      <c r="AG92" s="271"/>
    </row>
    <row r="93" spans="2:33" s="273" customFormat="1">
      <c r="B93" s="623" t="s">
        <v>269</v>
      </c>
      <c r="C93" s="623"/>
      <c r="D93" s="623"/>
      <c r="E93" s="624"/>
      <c r="F93" s="624"/>
      <c r="G93" s="623" t="s">
        <v>270</v>
      </c>
      <c r="H93" s="623"/>
      <c r="I93" s="623"/>
      <c r="J93" s="464"/>
      <c r="K93" s="464"/>
      <c r="O93" s="271"/>
      <c r="P93" s="271"/>
      <c r="Q93" s="271"/>
      <c r="R93" s="271"/>
      <c r="T93" s="280"/>
      <c r="U93" s="280"/>
      <c r="V93" s="280"/>
      <c r="W93" s="280"/>
      <c r="X93" s="280"/>
      <c r="Y93" s="280"/>
      <c r="Z93" s="280"/>
      <c r="AA93" s="271"/>
      <c r="AB93" s="271"/>
      <c r="AC93" s="271"/>
      <c r="AD93" s="271"/>
      <c r="AE93" s="271"/>
      <c r="AF93" s="271"/>
      <c r="AG93" s="271"/>
    </row>
    <row r="94" spans="2:33" s="273" customFormat="1">
      <c r="B94" s="623" t="s">
        <v>272</v>
      </c>
      <c r="C94" s="623"/>
      <c r="D94" s="623"/>
      <c r="E94" s="624"/>
      <c r="F94" s="624"/>
      <c r="G94" s="623" t="s">
        <v>273</v>
      </c>
      <c r="H94" s="623"/>
      <c r="I94" s="623"/>
      <c r="J94" s="464"/>
      <c r="K94" s="464"/>
      <c r="O94" s="271"/>
      <c r="P94" s="271"/>
      <c r="Q94" s="271"/>
      <c r="R94" s="271"/>
      <c r="T94" s="280"/>
      <c r="U94" s="280"/>
      <c r="V94" s="280"/>
      <c r="W94" s="280"/>
      <c r="X94" s="280"/>
      <c r="Y94" s="280"/>
      <c r="Z94" s="280"/>
      <c r="AA94" s="271"/>
      <c r="AB94" s="271"/>
      <c r="AC94" s="271"/>
      <c r="AD94" s="271"/>
      <c r="AE94" s="271"/>
      <c r="AF94" s="271"/>
      <c r="AG94" s="271"/>
    </row>
    <row r="95" spans="2:33" s="273" customFormat="1">
      <c r="B95" s="623" t="s">
        <v>276</v>
      </c>
      <c r="C95" s="623"/>
      <c r="D95" s="623"/>
      <c r="E95" s="624"/>
      <c r="F95" s="624"/>
      <c r="G95" s="623" t="s">
        <v>277</v>
      </c>
      <c r="H95" s="623"/>
      <c r="I95" s="623"/>
      <c r="J95" s="464"/>
      <c r="K95" s="464"/>
      <c r="O95" s="271"/>
      <c r="P95" s="271"/>
      <c r="Q95" s="271"/>
      <c r="R95" s="271"/>
      <c r="T95" s="280"/>
      <c r="U95" s="280"/>
      <c r="V95" s="280"/>
      <c r="W95" s="280"/>
      <c r="X95" s="280"/>
      <c r="Y95" s="280"/>
      <c r="Z95" s="280"/>
      <c r="AA95" s="271"/>
      <c r="AB95" s="271"/>
      <c r="AC95" s="271"/>
      <c r="AD95" s="271"/>
      <c r="AE95" s="271"/>
      <c r="AF95" s="271"/>
      <c r="AG95" s="271"/>
    </row>
    <row r="96" spans="2:33" s="273" customFormat="1">
      <c r="B96" s="623" t="s">
        <v>280</v>
      </c>
      <c r="C96" s="623"/>
      <c r="D96" s="623"/>
      <c r="E96" s="624"/>
      <c r="F96" s="624"/>
      <c r="G96" s="623" t="s">
        <v>281</v>
      </c>
      <c r="H96" s="623"/>
      <c r="I96" s="623"/>
      <c r="J96" s="464"/>
      <c r="K96" s="464"/>
      <c r="O96" s="271"/>
      <c r="P96" s="271"/>
      <c r="Q96" s="271"/>
      <c r="R96" s="271"/>
      <c r="T96" s="280"/>
      <c r="U96" s="280"/>
      <c r="V96" s="280"/>
      <c r="W96" s="280"/>
      <c r="X96" s="280"/>
      <c r="Y96" s="280"/>
      <c r="Z96" s="280"/>
      <c r="AA96" s="271"/>
      <c r="AB96" s="271"/>
      <c r="AC96" s="271"/>
      <c r="AD96" s="271"/>
      <c r="AE96" s="271"/>
      <c r="AF96" s="271"/>
      <c r="AG96" s="271"/>
    </row>
    <row r="97" spans="2:33" s="273" customFormat="1">
      <c r="B97" s="623" t="s">
        <v>283</v>
      </c>
      <c r="C97" s="623"/>
      <c r="D97" s="623"/>
      <c r="E97" s="624"/>
      <c r="F97" s="624"/>
      <c r="G97" s="623" t="s">
        <v>284</v>
      </c>
      <c r="H97" s="623"/>
      <c r="I97" s="623"/>
      <c r="J97" s="464"/>
      <c r="K97" s="464"/>
      <c r="O97" s="271"/>
      <c r="P97" s="271"/>
      <c r="Q97" s="271"/>
      <c r="R97" s="271"/>
      <c r="T97" s="280"/>
      <c r="U97" s="280"/>
      <c r="V97" s="280"/>
      <c r="W97" s="280"/>
      <c r="X97" s="280"/>
      <c r="Y97" s="280"/>
      <c r="Z97" s="280"/>
      <c r="AA97" s="271"/>
      <c r="AB97" s="271"/>
      <c r="AC97" s="271"/>
      <c r="AD97" s="271"/>
      <c r="AE97" s="271"/>
      <c r="AF97" s="271"/>
      <c r="AG97" s="271"/>
    </row>
    <row r="98" spans="2:33" s="273" customFormat="1">
      <c r="B98" s="623" t="s">
        <v>285</v>
      </c>
      <c r="C98" s="623"/>
      <c r="D98" s="623"/>
      <c r="E98" s="624"/>
      <c r="F98" s="624"/>
      <c r="G98" s="623" t="s">
        <v>286</v>
      </c>
      <c r="H98" s="623"/>
      <c r="I98" s="623"/>
      <c r="J98" s="464"/>
      <c r="K98" s="464"/>
      <c r="O98" s="271"/>
      <c r="P98" s="271"/>
      <c r="Q98" s="271"/>
      <c r="R98" s="271"/>
      <c r="T98" s="280"/>
      <c r="U98" s="280"/>
      <c r="V98" s="280"/>
      <c r="W98" s="280"/>
      <c r="X98" s="280"/>
      <c r="Y98" s="280"/>
      <c r="Z98" s="280"/>
      <c r="AA98" s="271"/>
      <c r="AB98" s="271"/>
      <c r="AC98" s="271"/>
      <c r="AD98" s="271"/>
      <c r="AE98" s="271"/>
      <c r="AF98" s="271"/>
      <c r="AG98" s="271"/>
    </row>
    <row r="99" spans="2:33" s="273" customFormat="1">
      <c r="B99" s="623" t="s">
        <v>287</v>
      </c>
      <c r="C99" s="623"/>
      <c r="D99" s="623"/>
      <c r="E99" s="624"/>
      <c r="F99" s="624"/>
      <c r="G99" s="623" t="s">
        <v>286</v>
      </c>
      <c r="H99" s="623"/>
      <c r="I99" s="623"/>
      <c r="J99" s="464"/>
      <c r="K99" s="464"/>
      <c r="O99" s="271"/>
      <c r="P99" s="271"/>
      <c r="Q99" s="271"/>
      <c r="R99" s="271"/>
      <c r="T99" s="280"/>
      <c r="U99" s="280"/>
      <c r="V99" s="280"/>
      <c r="W99" s="280"/>
      <c r="X99" s="280"/>
      <c r="Y99" s="280"/>
      <c r="Z99" s="280"/>
      <c r="AA99" s="271"/>
      <c r="AB99" s="271"/>
      <c r="AC99" s="271"/>
      <c r="AD99" s="271"/>
      <c r="AE99" s="271"/>
      <c r="AF99" s="271"/>
      <c r="AG99" s="271"/>
    </row>
    <row r="100" spans="2:33" s="273" customFormat="1">
      <c r="B100" s="623" t="s">
        <v>288</v>
      </c>
      <c r="C100" s="623"/>
      <c r="D100" s="623"/>
      <c r="E100" s="624"/>
      <c r="F100" s="624"/>
      <c r="G100" s="623" t="s">
        <v>289</v>
      </c>
      <c r="H100" s="623"/>
      <c r="I100" s="623"/>
      <c r="J100" s="464"/>
      <c r="K100" s="464"/>
      <c r="O100" s="271"/>
      <c r="P100" s="271"/>
      <c r="Q100" s="271"/>
      <c r="R100" s="271"/>
      <c r="T100" s="280"/>
      <c r="U100" s="280"/>
      <c r="V100" s="280"/>
      <c r="W100" s="280"/>
      <c r="X100" s="280"/>
      <c r="Y100" s="280"/>
      <c r="Z100" s="280"/>
      <c r="AA100" s="271"/>
      <c r="AB100" s="271"/>
      <c r="AC100" s="271"/>
      <c r="AD100" s="271"/>
      <c r="AE100" s="271"/>
      <c r="AF100" s="271"/>
      <c r="AG100" s="271"/>
    </row>
    <row r="101" spans="2:33" s="273" customFormat="1">
      <c r="B101" s="625" t="s">
        <v>290</v>
      </c>
      <c r="C101" s="625" t="s">
        <v>291</v>
      </c>
      <c r="D101" s="625"/>
      <c r="E101" s="625"/>
      <c r="F101" s="625"/>
      <c r="G101" s="625"/>
      <c r="H101" s="623"/>
      <c r="I101" s="623"/>
      <c r="J101" s="464"/>
      <c r="K101" s="464"/>
      <c r="O101" s="271"/>
      <c r="P101" s="271"/>
      <c r="Q101" s="271"/>
      <c r="R101" s="271"/>
      <c r="T101" s="280"/>
      <c r="U101" s="280"/>
      <c r="V101" s="280"/>
      <c r="W101" s="280"/>
      <c r="X101" s="280"/>
      <c r="Y101" s="280"/>
      <c r="Z101" s="280"/>
      <c r="AA101" s="271"/>
      <c r="AB101" s="271"/>
      <c r="AC101" s="271"/>
      <c r="AD101" s="271"/>
      <c r="AE101" s="271"/>
      <c r="AF101" s="271"/>
      <c r="AG101" s="271"/>
    </row>
    <row r="102" spans="2:33" s="273" customFormat="1">
      <c r="B102" s="464"/>
      <c r="C102" s="464"/>
      <c r="D102" s="464"/>
      <c r="E102" s="464"/>
      <c r="F102" s="464"/>
      <c r="G102" s="465"/>
      <c r="H102" s="465"/>
      <c r="I102" s="464"/>
      <c r="J102" s="464"/>
      <c r="K102" s="464"/>
      <c r="L102" s="464"/>
      <c r="P102" s="271"/>
      <c r="Q102" s="271"/>
      <c r="R102" s="271"/>
      <c r="T102" s="280"/>
      <c r="U102" s="280"/>
      <c r="V102" s="280"/>
      <c r="W102" s="280"/>
      <c r="X102" s="280"/>
      <c r="Y102" s="280"/>
      <c r="Z102" s="280"/>
      <c r="AA102" s="271"/>
      <c r="AB102" s="271"/>
      <c r="AC102" s="271"/>
      <c r="AD102" s="271"/>
      <c r="AE102" s="271"/>
      <c r="AF102" s="271"/>
      <c r="AG102" s="271"/>
    </row>
    <row r="103" spans="2:33" s="273" customFormat="1">
      <c r="B103" s="464"/>
      <c r="C103" s="464"/>
      <c r="D103" s="464"/>
      <c r="E103" s="464"/>
      <c r="F103" s="464"/>
      <c r="G103" s="465"/>
      <c r="H103" s="465"/>
      <c r="I103" s="464"/>
      <c r="J103" s="464"/>
      <c r="K103" s="464"/>
      <c r="L103" s="464"/>
      <c r="P103" s="271"/>
      <c r="Q103" s="271"/>
      <c r="R103" s="271"/>
      <c r="T103" s="280"/>
      <c r="U103" s="280"/>
      <c r="V103" s="280"/>
      <c r="W103" s="280"/>
      <c r="X103" s="280"/>
      <c r="Y103" s="280"/>
      <c r="Z103" s="280"/>
      <c r="AA103" s="271"/>
      <c r="AB103" s="271"/>
      <c r="AC103" s="271"/>
      <c r="AD103" s="271"/>
      <c r="AE103" s="271"/>
      <c r="AF103" s="271"/>
      <c r="AG103" s="271"/>
    </row>
    <row r="104" spans="2:33" s="273" customFormat="1">
      <c r="B104" s="464"/>
      <c r="C104" s="464"/>
      <c r="D104" s="464"/>
      <c r="E104" s="464"/>
      <c r="F104" s="464"/>
      <c r="G104" s="465"/>
      <c r="H104" s="465"/>
      <c r="I104" s="464"/>
      <c r="J104" s="464"/>
      <c r="K104" s="464"/>
      <c r="L104" s="464"/>
      <c r="P104" s="271"/>
      <c r="Q104" s="271"/>
      <c r="R104" s="271"/>
      <c r="T104" s="280"/>
      <c r="U104" s="280"/>
      <c r="V104" s="280"/>
      <c r="W104" s="280"/>
      <c r="X104" s="280"/>
      <c r="Y104" s="280"/>
      <c r="Z104" s="280"/>
      <c r="AA104" s="271"/>
      <c r="AB104" s="271"/>
      <c r="AC104" s="271"/>
      <c r="AD104" s="271"/>
      <c r="AE104" s="271"/>
      <c r="AF104" s="271"/>
      <c r="AG104" s="271"/>
    </row>
    <row r="105" spans="2:33" s="273" customFormat="1">
      <c r="B105" s="464"/>
      <c r="C105" s="464"/>
      <c r="D105" s="464"/>
      <c r="E105" s="464"/>
      <c r="F105" s="464"/>
      <c r="G105" s="465"/>
      <c r="H105" s="465"/>
      <c r="I105" s="464"/>
      <c r="J105" s="464"/>
      <c r="K105" s="464"/>
      <c r="L105" s="464"/>
      <c r="P105" s="271"/>
      <c r="Q105" s="271"/>
      <c r="R105" s="271"/>
      <c r="T105" s="280"/>
      <c r="U105" s="280"/>
      <c r="V105" s="280"/>
      <c r="W105" s="280"/>
      <c r="X105" s="280"/>
      <c r="Y105" s="280"/>
      <c r="Z105" s="280"/>
      <c r="AA105" s="271"/>
      <c r="AB105" s="271"/>
      <c r="AC105" s="271"/>
      <c r="AD105" s="271"/>
      <c r="AE105" s="271"/>
      <c r="AF105" s="271"/>
      <c r="AG105" s="271"/>
    </row>
  </sheetData>
  <mergeCells count="9">
    <mergeCell ref="A7:A8"/>
    <mergeCell ref="B85:F85"/>
    <mergeCell ref="B86:F86"/>
    <mergeCell ref="B1:AF1"/>
    <mergeCell ref="S5:W5"/>
    <mergeCell ref="X5:AC5"/>
    <mergeCell ref="AD5:AF5"/>
    <mergeCell ref="AG5:AJ5"/>
    <mergeCell ref="AK5:AK6"/>
  </mergeCells>
  <printOptions horizontalCentered="1"/>
  <pageMargins left="0.70866141732283472" right="0.31496062992125984" top="0.19685039370078741" bottom="0" header="0.31496062992125984" footer="0.31496062992125984"/>
  <pageSetup paperSize="14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42"/>
  <sheetViews>
    <sheetView zoomScale="80" zoomScaleNormal="80" workbookViewId="0">
      <pane xSplit="8" ySplit="5" topLeftCell="I6" activePane="bottomRight" state="frozen"/>
      <selection pane="topRight" activeCell="I1" sqref="I1"/>
      <selection pane="bottomLeft" activeCell="A6" sqref="A6"/>
      <selection pane="bottomRight" activeCell="K17" sqref="K17"/>
    </sheetView>
  </sheetViews>
  <sheetFormatPr baseColWidth="10" defaultColWidth="9.140625" defaultRowHeight="12.75"/>
  <cols>
    <col min="1" max="1" width="5.42578125" style="3" customWidth="1"/>
    <col min="2" max="2" width="3.5703125" style="3" customWidth="1"/>
    <col min="3" max="3" width="4.28515625" style="3" customWidth="1"/>
    <col min="4" max="4" width="4" style="3" customWidth="1"/>
    <col min="5" max="5" width="8.140625" style="3" customWidth="1"/>
    <col min="6" max="6" width="12.7109375" style="4" customWidth="1"/>
    <col min="7" max="7" width="14.7109375" style="4" customWidth="1"/>
    <col min="8" max="8" width="54" style="1" customWidth="1"/>
    <col min="9" max="9" width="22.7109375" style="1" customWidth="1"/>
    <col min="10" max="10" width="7.7109375" style="1" customWidth="1"/>
    <col min="11" max="11" width="12.7109375" style="3" customWidth="1"/>
    <col min="12" max="12" width="6.140625" style="3" customWidth="1"/>
    <col min="13" max="13" width="6" style="3" customWidth="1"/>
    <col min="14" max="14" width="4" style="3" customWidth="1"/>
    <col min="15" max="15" width="25.140625" style="1" customWidth="1"/>
    <col min="16" max="16" width="47.7109375" style="1" customWidth="1"/>
    <col min="17" max="17" width="38.42578125" style="1" customWidth="1"/>
    <col min="18" max="18" width="10.140625" style="3" customWidth="1"/>
    <col min="19" max="19" width="14.140625" style="3" customWidth="1"/>
    <col min="20" max="20" width="11.5703125" style="10" customWidth="1"/>
    <col min="21" max="21" width="12.7109375" style="10" customWidth="1"/>
    <col min="22" max="22" width="10.28515625" style="10" customWidth="1"/>
    <col min="23" max="23" width="11.28515625" style="10" customWidth="1"/>
    <col min="24" max="24" width="10.5703125" style="10" customWidth="1"/>
    <col min="25" max="25" width="11" style="10" customWidth="1"/>
    <col min="26" max="26" width="11.85546875" style="1" customWidth="1"/>
    <col min="27" max="27" width="12.42578125" style="1" customWidth="1"/>
    <col min="28" max="28" width="11.28515625" style="1" customWidth="1"/>
    <col min="29" max="29" width="11.42578125" style="1" customWidth="1"/>
    <col min="30" max="30" width="12.28515625" style="1" customWidth="1"/>
    <col min="31" max="31" width="9" style="1" customWidth="1"/>
    <col min="32" max="32" width="12" style="1" customWidth="1"/>
    <col min="33" max="33" width="13.85546875" style="1" customWidth="1"/>
    <col min="34" max="34" width="16.42578125" style="1" customWidth="1"/>
    <col min="35" max="35" width="11.28515625" style="1" customWidth="1"/>
    <col min="36" max="36" width="15.7109375" style="1" customWidth="1"/>
    <col min="37" max="37" width="14.7109375" style="1" customWidth="1"/>
    <col min="38" max="39" width="16.140625" style="1" customWidth="1"/>
    <col min="40" max="40" width="20.7109375" style="1" bestFit="1" customWidth="1"/>
    <col min="41" max="42" width="12.28515625" style="1" bestFit="1" customWidth="1"/>
    <col min="43" max="43" width="13.28515625" style="1" bestFit="1" customWidth="1"/>
    <col min="44" max="44" width="12.28515625" style="1" bestFit="1" customWidth="1"/>
    <col min="45" max="50" width="10.7109375" style="1" bestFit="1" customWidth="1"/>
    <col min="51" max="51" width="14.28515625" style="1" bestFit="1" customWidth="1"/>
    <col min="52" max="52" width="11.42578125" style="1" customWidth="1"/>
    <col min="53" max="16384" width="9.140625" style="1"/>
  </cols>
  <sheetData>
    <row r="1" spans="1:51" ht="23.25">
      <c r="A1" s="473" t="s">
        <v>292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73"/>
      <c r="W1" s="473"/>
      <c r="X1" s="473"/>
      <c r="Y1" s="473"/>
      <c r="Z1" s="473"/>
      <c r="AA1" s="473"/>
      <c r="AB1" s="473"/>
      <c r="AC1" s="473"/>
      <c r="AD1" s="473"/>
      <c r="AE1" s="473"/>
      <c r="AF1" s="473"/>
      <c r="AG1" s="473"/>
      <c r="AH1" s="473"/>
      <c r="AI1" s="473"/>
      <c r="AJ1" s="473"/>
      <c r="AN1" s="474"/>
      <c r="AO1" s="474"/>
      <c r="AP1" s="474"/>
      <c r="AQ1" s="474"/>
      <c r="AR1" s="474"/>
      <c r="AS1" s="474"/>
      <c r="AT1" s="474"/>
      <c r="AU1" s="474"/>
      <c r="AV1" s="474"/>
    </row>
    <row r="2" spans="1:51" ht="24" customHeight="1">
      <c r="A2" s="2" t="s">
        <v>0</v>
      </c>
      <c r="B2" s="2"/>
      <c r="H2" s="5"/>
      <c r="I2" s="6" t="s">
        <v>1</v>
      </c>
      <c r="J2" s="7"/>
      <c r="K2" s="8"/>
      <c r="L2" s="8"/>
      <c r="M2" s="9"/>
      <c r="N2" s="7"/>
      <c r="AN2" s="11"/>
      <c r="AO2" s="12"/>
      <c r="AP2" s="11"/>
      <c r="AQ2" s="13"/>
      <c r="AR2" s="14"/>
      <c r="AS2" s="15"/>
      <c r="AT2" s="16"/>
      <c r="AU2" s="17"/>
      <c r="AV2" s="16"/>
    </row>
    <row r="3" spans="1:51" ht="24" customHeight="1">
      <c r="A3" s="18" t="s">
        <v>2</v>
      </c>
      <c r="B3" s="19"/>
      <c r="D3" s="20" t="s">
        <v>3</v>
      </c>
      <c r="E3" s="21"/>
      <c r="F3" s="21"/>
      <c r="G3" s="21"/>
      <c r="AN3" s="11"/>
      <c r="AO3" s="12"/>
      <c r="AP3" s="11"/>
      <c r="AQ3" s="13"/>
      <c r="AR3" s="14"/>
      <c r="AS3" s="15"/>
      <c r="AT3" s="16"/>
      <c r="AU3" s="17"/>
      <c r="AV3" s="16"/>
    </row>
    <row r="4" spans="1:51" ht="57" customHeight="1">
      <c r="S4" s="475" t="s">
        <v>4</v>
      </c>
      <c r="T4" s="476"/>
      <c r="U4" s="476"/>
      <c r="V4" s="477"/>
      <c r="W4" s="478" t="s">
        <v>5</v>
      </c>
      <c r="X4" s="479"/>
      <c r="Y4" s="480"/>
      <c r="Z4" s="475" t="s">
        <v>4</v>
      </c>
      <c r="AA4" s="476"/>
      <c r="AB4" s="476"/>
      <c r="AC4" s="476"/>
      <c r="AD4" s="476"/>
      <c r="AE4" s="477"/>
      <c r="AF4" s="22" t="s">
        <v>5</v>
      </c>
      <c r="AG4" s="481" t="s">
        <v>6</v>
      </c>
      <c r="AH4" s="482"/>
      <c r="AI4" s="483" t="s">
        <v>7</v>
      </c>
      <c r="AJ4" s="484"/>
      <c r="AN4" s="11"/>
      <c r="AO4" s="23"/>
      <c r="AP4" s="24"/>
      <c r="AQ4" s="24"/>
      <c r="AR4" s="24"/>
      <c r="AS4" s="24"/>
      <c r="AT4" s="24"/>
      <c r="AU4" s="24"/>
      <c r="AV4" s="24"/>
    </row>
    <row r="5" spans="1:51" s="34" customFormat="1" ht="54" customHeight="1" thickBot="1">
      <c r="A5" s="25" t="s">
        <v>8</v>
      </c>
      <c r="B5" s="25" t="s">
        <v>9</v>
      </c>
      <c r="C5" s="25" t="s">
        <v>10</v>
      </c>
      <c r="D5" s="25" t="s">
        <v>11</v>
      </c>
      <c r="E5" s="25" t="s">
        <v>12</v>
      </c>
      <c r="F5" s="25" t="s">
        <v>13</v>
      </c>
      <c r="G5" s="25" t="s">
        <v>14</v>
      </c>
      <c r="H5" s="25" t="s">
        <v>15</v>
      </c>
      <c r="I5" s="25" t="s">
        <v>16</v>
      </c>
      <c r="J5" s="208" t="s">
        <v>17</v>
      </c>
      <c r="K5" s="208" t="s">
        <v>18</v>
      </c>
      <c r="L5" s="208" t="s">
        <v>19</v>
      </c>
      <c r="M5" s="208" t="s">
        <v>20</v>
      </c>
      <c r="N5" s="208" t="s">
        <v>21</v>
      </c>
      <c r="O5" s="25" t="s">
        <v>22</v>
      </c>
      <c r="P5" s="25" t="s">
        <v>23</v>
      </c>
      <c r="Q5" s="25" t="s">
        <v>24</v>
      </c>
      <c r="R5" s="25" t="s">
        <v>25</v>
      </c>
      <c r="S5" s="25" t="s">
        <v>26</v>
      </c>
      <c r="T5" s="26" t="s">
        <v>27</v>
      </c>
      <c r="U5" s="26" t="s">
        <v>28</v>
      </c>
      <c r="V5" s="26" t="s">
        <v>29</v>
      </c>
      <c r="W5" s="26" t="s">
        <v>30</v>
      </c>
      <c r="X5" s="26" t="s">
        <v>31</v>
      </c>
      <c r="Y5" s="26" t="s">
        <v>32</v>
      </c>
      <c r="Z5" s="26" t="s">
        <v>33</v>
      </c>
      <c r="AA5" s="26" t="s">
        <v>34</v>
      </c>
      <c r="AB5" s="26" t="s">
        <v>35</v>
      </c>
      <c r="AC5" s="26" t="s">
        <v>36</v>
      </c>
      <c r="AD5" s="26" t="s">
        <v>37</v>
      </c>
      <c r="AE5" s="26" t="s">
        <v>38</v>
      </c>
      <c r="AF5" s="26" t="s">
        <v>39</v>
      </c>
      <c r="AG5" s="209" t="s">
        <v>40</v>
      </c>
      <c r="AH5" s="210" t="s">
        <v>41</v>
      </c>
      <c r="AI5" s="209" t="s">
        <v>42</v>
      </c>
      <c r="AJ5" s="209" t="s">
        <v>43</v>
      </c>
      <c r="AK5" s="211" t="s">
        <v>44</v>
      </c>
      <c r="AL5" s="30"/>
      <c r="AM5" s="30"/>
      <c r="AN5" s="31"/>
      <c r="AO5" s="32"/>
      <c r="AP5" s="31"/>
      <c r="AQ5" s="31"/>
      <c r="AR5" s="31"/>
      <c r="AS5" s="31"/>
      <c r="AT5" s="31"/>
      <c r="AU5" s="31"/>
      <c r="AV5" s="31"/>
      <c r="AW5" s="31"/>
      <c r="AX5" s="31"/>
      <c r="AY5" s="33"/>
    </row>
    <row r="6" spans="1:51" s="60" customFormat="1" ht="24" customHeight="1">
      <c r="A6" s="35">
        <v>1</v>
      </c>
      <c r="B6" s="36" t="s">
        <v>45</v>
      </c>
      <c r="C6" s="36">
        <v>32</v>
      </c>
      <c r="D6" s="37">
        <v>26</v>
      </c>
      <c r="E6" s="38" t="s">
        <v>46</v>
      </c>
      <c r="F6" s="39" t="s">
        <v>47</v>
      </c>
      <c r="G6" s="40" t="s">
        <v>48</v>
      </c>
      <c r="H6" s="41" t="s">
        <v>49</v>
      </c>
      <c r="I6" s="42" t="s">
        <v>50</v>
      </c>
      <c r="J6" s="43" t="s">
        <v>51</v>
      </c>
      <c r="K6" s="44">
        <v>41534</v>
      </c>
      <c r="L6" s="45">
        <v>25</v>
      </c>
      <c r="M6" s="45">
        <v>40</v>
      </c>
      <c r="N6" s="36" t="s">
        <v>52</v>
      </c>
      <c r="O6" s="46" t="s">
        <v>53</v>
      </c>
      <c r="P6" s="47" t="s">
        <v>54</v>
      </c>
      <c r="Q6" s="47" t="s">
        <v>54</v>
      </c>
      <c r="R6" s="45" t="s">
        <v>55</v>
      </c>
      <c r="S6" s="48">
        <v>33873.449999999997</v>
      </c>
      <c r="T6" s="49">
        <v>16000</v>
      </c>
      <c r="U6" s="50">
        <f t="shared" ref="U6:U53" si="0">S6+T6</f>
        <v>49873.45</v>
      </c>
      <c r="V6" s="51"/>
      <c r="W6" s="52"/>
      <c r="X6" s="52"/>
      <c r="Y6" s="52"/>
      <c r="Z6" s="53">
        <v>3927.35</v>
      </c>
      <c r="AA6" s="53">
        <f t="shared" ref="AA6:AA53" si="1">S6*0.03</f>
        <v>1016.2034999999998</v>
      </c>
      <c r="AB6" s="53">
        <v>2618.23</v>
      </c>
      <c r="AC6" s="53">
        <f>S6*2%</f>
        <v>677.46899999999994</v>
      </c>
      <c r="AD6" s="54">
        <v>1970</v>
      </c>
      <c r="AE6" s="53">
        <v>1412</v>
      </c>
      <c r="AF6" s="55">
        <v>1309.1199999999999</v>
      </c>
      <c r="AG6" s="53"/>
      <c r="AH6" s="53"/>
      <c r="AI6" s="55"/>
      <c r="AJ6" s="55"/>
      <c r="AK6" s="56">
        <f t="shared" ref="AK6:AK54" si="2">(U6+Z6+AA6+AB6+AC6+AD6+AE6+AG6+AH6)*12+Y6</f>
        <v>737936.42999999993</v>
      </c>
      <c r="AL6" s="57"/>
      <c r="AM6" s="57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9"/>
    </row>
    <row r="7" spans="1:51" s="60" customFormat="1" ht="24" customHeight="1">
      <c r="A7" s="35">
        <v>2</v>
      </c>
      <c r="B7" s="36" t="s">
        <v>45</v>
      </c>
      <c r="C7" s="36">
        <v>32</v>
      </c>
      <c r="D7" s="37">
        <v>26</v>
      </c>
      <c r="E7" s="38" t="s">
        <v>46</v>
      </c>
      <c r="F7" s="39" t="s">
        <v>47</v>
      </c>
      <c r="G7" s="40" t="s">
        <v>56</v>
      </c>
      <c r="H7" s="41" t="s">
        <v>57</v>
      </c>
      <c r="I7" s="41" t="s">
        <v>58</v>
      </c>
      <c r="J7" s="61" t="s">
        <v>51</v>
      </c>
      <c r="K7" s="44">
        <v>41593</v>
      </c>
      <c r="L7" s="45">
        <v>22</v>
      </c>
      <c r="M7" s="45">
        <v>40</v>
      </c>
      <c r="N7" s="45" t="s">
        <v>52</v>
      </c>
      <c r="O7" s="46" t="s">
        <v>59</v>
      </c>
      <c r="P7" s="47" t="s">
        <v>60</v>
      </c>
      <c r="Q7" s="47" t="s">
        <v>54</v>
      </c>
      <c r="R7" s="45" t="s">
        <v>55</v>
      </c>
      <c r="S7" s="62">
        <v>26190.6</v>
      </c>
      <c r="T7" s="63"/>
      <c r="U7" s="49">
        <f t="shared" si="0"/>
        <v>26190.6</v>
      </c>
      <c r="V7" s="51"/>
      <c r="W7" s="64"/>
      <c r="X7" s="64"/>
      <c r="Y7" s="64"/>
      <c r="Z7" s="53">
        <f t="shared" ref="Z7:Z34" si="3">+S7*9.5%</f>
        <v>2488.107</v>
      </c>
      <c r="AA7" s="53">
        <f t="shared" si="1"/>
        <v>785.71799999999996</v>
      </c>
      <c r="AB7" s="53">
        <f t="shared" ref="AB7:AB53" si="4">S7*7%</f>
        <v>1833.3420000000001</v>
      </c>
      <c r="AC7" s="53">
        <f>S7*2%</f>
        <v>523.81200000000001</v>
      </c>
      <c r="AD7" s="54">
        <v>771</v>
      </c>
      <c r="AE7" s="65"/>
      <c r="AF7" s="56"/>
      <c r="AG7" s="65"/>
      <c r="AH7" s="65"/>
      <c r="AI7" s="56"/>
      <c r="AJ7" s="56"/>
      <c r="AK7" s="56">
        <f t="shared" si="2"/>
        <v>391110.94800000003</v>
      </c>
      <c r="AL7" s="57"/>
      <c r="AM7" s="57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9"/>
    </row>
    <row r="8" spans="1:51" s="134" customFormat="1" ht="24" customHeight="1">
      <c r="A8" s="35">
        <v>3</v>
      </c>
      <c r="B8" s="91" t="str">
        <f t="shared" ref="B8:B32" si="5">B7</f>
        <v>*09</v>
      </c>
      <c r="C8" s="137">
        <v>32</v>
      </c>
      <c r="D8" s="37">
        <v>26</v>
      </c>
      <c r="E8" s="139" t="s">
        <v>46</v>
      </c>
      <c r="F8" s="140" t="s">
        <v>47</v>
      </c>
      <c r="G8" s="212" t="s">
        <v>56</v>
      </c>
      <c r="H8" s="213" t="s">
        <v>61</v>
      </c>
      <c r="I8" s="214" t="s">
        <v>62</v>
      </c>
      <c r="J8" s="163" t="s">
        <v>51</v>
      </c>
      <c r="K8" s="44">
        <v>40072</v>
      </c>
      <c r="L8" s="145">
        <v>22</v>
      </c>
      <c r="M8" s="45">
        <v>40</v>
      </c>
      <c r="N8" s="45" t="s">
        <v>52</v>
      </c>
      <c r="O8" s="46" t="s">
        <v>59</v>
      </c>
      <c r="P8" s="47" t="s">
        <v>63</v>
      </c>
      <c r="Q8" s="147" t="s">
        <v>54</v>
      </c>
      <c r="R8" s="45" t="s">
        <v>55</v>
      </c>
      <c r="S8" s="62">
        <v>26190.6</v>
      </c>
      <c r="T8" s="50"/>
      <c r="U8" s="49">
        <f t="shared" si="0"/>
        <v>26190.6</v>
      </c>
      <c r="V8" s="51"/>
      <c r="W8" s="152"/>
      <c r="X8" s="152"/>
      <c r="Y8" s="179"/>
      <c r="Z8" s="153">
        <f t="shared" si="3"/>
        <v>2488.107</v>
      </c>
      <c r="AA8" s="53">
        <f>S8*0.03</f>
        <v>785.71799999999996</v>
      </c>
      <c r="AB8" s="53">
        <f t="shared" si="4"/>
        <v>1833.3420000000001</v>
      </c>
      <c r="AC8" s="53">
        <f>S8*2%</f>
        <v>523.81200000000001</v>
      </c>
      <c r="AD8" s="54">
        <v>771</v>
      </c>
      <c r="AE8" s="65"/>
      <c r="AF8" s="142"/>
      <c r="AG8" s="65"/>
      <c r="AH8" s="65"/>
      <c r="AI8" s="130"/>
      <c r="AJ8" s="130"/>
      <c r="AK8" s="130">
        <f t="shared" si="2"/>
        <v>391110.94800000003</v>
      </c>
      <c r="AL8" s="215"/>
      <c r="AM8" s="156"/>
      <c r="AN8" s="157"/>
    </row>
    <row r="9" spans="1:51" s="185" customFormat="1" ht="24" customHeight="1">
      <c r="A9" s="66">
        <v>4</v>
      </c>
      <c r="B9" s="67" t="str">
        <f t="shared" si="5"/>
        <v>*09</v>
      </c>
      <c r="C9" s="68">
        <v>32</v>
      </c>
      <c r="D9" s="69">
        <v>26</v>
      </c>
      <c r="E9" s="70" t="s">
        <v>46</v>
      </c>
      <c r="F9" s="71" t="s">
        <v>47</v>
      </c>
      <c r="G9" s="72" t="s">
        <v>64</v>
      </c>
      <c r="H9" s="73" t="s">
        <v>65</v>
      </c>
      <c r="I9" s="73"/>
      <c r="J9" s="74" t="s">
        <v>51</v>
      </c>
      <c r="K9" s="75">
        <v>41883</v>
      </c>
      <c r="L9" s="76">
        <v>20</v>
      </c>
      <c r="M9" s="76">
        <v>40</v>
      </c>
      <c r="N9" s="67" t="s">
        <v>52</v>
      </c>
      <c r="O9" s="77" t="s">
        <v>66</v>
      </c>
      <c r="P9" s="78" t="s">
        <v>67</v>
      </c>
      <c r="Q9" s="78" t="s">
        <v>60</v>
      </c>
      <c r="R9" s="76" t="s">
        <v>55</v>
      </c>
      <c r="S9" s="79">
        <v>22636.35</v>
      </c>
      <c r="T9" s="80"/>
      <c r="U9" s="81">
        <f t="shared" si="0"/>
        <v>22636.35</v>
      </c>
      <c r="V9" s="82"/>
      <c r="W9" s="83"/>
      <c r="X9" s="83"/>
      <c r="Y9" s="83"/>
      <c r="Z9" s="84">
        <f t="shared" si="3"/>
        <v>2150.45325</v>
      </c>
      <c r="AA9" s="84">
        <f t="shared" si="1"/>
        <v>679.09049999999991</v>
      </c>
      <c r="AB9" s="84">
        <f t="shared" si="4"/>
        <v>1584.5445</v>
      </c>
      <c r="AC9" s="84">
        <f>S9*2%</f>
        <v>452.72699999999998</v>
      </c>
      <c r="AD9" s="85">
        <v>771</v>
      </c>
      <c r="AE9" s="86"/>
      <c r="AF9" s="87"/>
      <c r="AG9" s="86"/>
      <c r="AH9" s="86"/>
      <c r="AI9" s="74"/>
      <c r="AJ9" s="74"/>
      <c r="AK9" s="87">
        <f t="shared" si="2"/>
        <v>339289.98299999995</v>
      </c>
      <c r="AL9" s="216"/>
      <c r="AM9" s="88"/>
      <c r="AN9" s="89"/>
    </row>
    <row r="10" spans="1:51" s="185" customFormat="1" ht="24" customHeight="1">
      <c r="A10" s="66">
        <v>5</v>
      </c>
      <c r="B10" s="67" t="str">
        <f t="shared" si="5"/>
        <v>*09</v>
      </c>
      <c r="C10" s="68">
        <v>32</v>
      </c>
      <c r="D10" s="69">
        <v>26</v>
      </c>
      <c r="E10" s="70" t="s">
        <v>46</v>
      </c>
      <c r="F10" s="71" t="s">
        <v>47</v>
      </c>
      <c r="G10" s="72" t="s">
        <v>64</v>
      </c>
      <c r="H10" s="73" t="s">
        <v>68</v>
      </c>
      <c r="I10" s="90" t="s">
        <v>69</v>
      </c>
      <c r="J10" s="74" t="s">
        <v>51</v>
      </c>
      <c r="K10" s="75">
        <v>41913</v>
      </c>
      <c r="L10" s="76">
        <v>20</v>
      </c>
      <c r="M10" s="76">
        <v>40</v>
      </c>
      <c r="N10" s="67" t="s">
        <v>52</v>
      </c>
      <c r="O10" s="77" t="s">
        <v>66</v>
      </c>
      <c r="P10" s="78" t="s">
        <v>70</v>
      </c>
      <c r="Q10" s="78" t="s">
        <v>60</v>
      </c>
      <c r="R10" s="76" t="s">
        <v>55</v>
      </c>
      <c r="S10" s="79">
        <v>22636.35</v>
      </c>
      <c r="T10" s="80"/>
      <c r="U10" s="81">
        <f t="shared" si="0"/>
        <v>22636.35</v>
      </c>
      <c r="V10" s="82"/>
      <c r="W10" s="83"/>
      <c r="X10" s="83"/>
      <c r="Y10" s="83"/>
      <c r="Z10" s="84">
        <f t="shared" si="3"/>
        <v>2150.45325</v>
      </c>
      <c r="AA10" s="84">
        <f t="shared" si="1"/>
        <v>679.09049999999991</v>
      </c>
      <c r="AB10" s="84">
        <f t="shared" si="4"/>
        <v>1584.5445</v>
      </c>
      <c r="AC10" s="84">
        <f t="shared" ref="AC10:AC53" si="6">S10*2%</f>
        <v>452.72699999999998</v>
      </c>
      <c r="AD10" s="85">
        <v>771</v>
      </c>
      <c r="AE10" s="86"/>
      <c r="AF10" s="87"/>
      <c r="AG10" s="86"/>
      <c r="AH10" s="86"/>
      <c r="AI10" s="74"/>
      <c r="AJ10" s="74"/>
      <c r="AK10" s="87">
        <f t="shared" si="2"/>
        <v>339289.98299999995</v>
      </c>
      <c r="AL10" s="216"/>
      <c r="AM10" s="88"/>
      <c r="AN10" s="89"/>
    </row>
    <row r="11" spans="1:51" s="99" customFormat="1" ht="24" customHeight="1">
      <c r="A11" s="35">
        <v>6</v>
      </c>
      <c r="B11" s="91" t="str">
        <f t="shared" si="5"/>
        <v>*09</v>
      </c>
      <c r="C11" s="36">
        <v>32</v>
      </c>
      <c r="D11" s="37">
        <v>26</v>
      </c>
      <c r="E11" s="38" t="s">
        <v>46</v>
      </c>
      <c r="F11" s="39" t="s">
        <v>47</v>
      </c>
      <c r="G11" s="40" t="s">
        <v>71</v>
      </c>
      <c r="H11" s="217" t="s">
        <v>72</v>
      </c>
      <c r="I11" s="218" t="s">
        <v>73</v>
      </c>
      <c r="J11" s="163" t="s">
        <v>74</v>
      </c>
      <c r="K11" s="219">
        <v>39630</v>
      </c>
      <c r="L11" s="45">
        <v>20</v>
      </c>
      <c r="M11" s="45">
        <v>40</v>
      </c>
      <c r="N11" s="91" t="s">
        <v>52</v>
      </c>
      <c r="O11" s="220" t="s">
        <v>75</v>
      </c>
      <c r="P11" s="47" t="s">
        <v>70</v>
      </c>
      <c r="Q11" s="47" t="s">
        <v>60</v>
      </c>
      <c r="R11" s="45" t="s">
        <v>55</v>
      </c>
      <c r="S11" s="62">
        <v>22636.35</v>
      </c>
      <c r="T11" s="50"/>
      <c r="U11" s="49">
        <f t="shared" si="0"/>
        <v>22636.35</v>
      </c>
      <c r="V11" s="51"/>
      <c r="W11" s="165"/>
      <c r="X11" s="165"/>
      <c r="Y11" s="169"/>
      <c r="Z11" s="153">
        <f t="shared" si="3"/>
        <v>2150.45325</v>
      </c>
      <c r="AA11" s="53">
        <f t="shared" si="1"/>
        <v>679.09049999999991</v>
      </c>
      <c r="AB11" s="53">
        <f t="shared" si="4"/>
        <v>1584.5445</v>
      </c>
      <c r="AC11" s="53">
        <f t="shared" si="6"/>
        <v>452.72699999999998</v>
      </c>
      <c r="AD11" s="54">
        <v>771</v>
      </c>
      <c r="AE11" s="96"/>
      <c r="AF11" s="142"/>
      <c r="AG11" s="96"/>
      <c r="AH11" s="96">
        <v>892</v>
      </c>
      <c r="AI11" s="61"/>
      <c r="AJ11" s="61"/>
      <c r="AK11" s="130">
        <f t="shared" si="2"/>
        <v>349993.98299999995</v>
      </c>
      <c r="AL11" s="221"/>
      <c r="AM11" s="156"/>
      <c r="AN11" s="157"/>
    </row>
    <row r="12" spans="1:51" s="185" customFormat="1" ht="24" customHeight="1">
      <c r="A12" s="66">
        <v>7</v>
      </c>
      <c r="B12" s="67" t="str">
        <f t="shared" si="5"/>
        <v>*09</v>
      </c>
      <c r="C12" s="68">
        <v>32</v>
      </c>
      <c r="D12" s="69">
        <v>26</v>
      </c>
      <c r="E12" s="70" t="s">
        <v>46</v>
      </c>
      <c r="F12" s="71" t="s">
        <v>47</v>
      </c>
      <c r="G12" s="72" t="s">
        <v>76</v>
      </c>
      <c r="H12" s="73" t="s">
        <v>77</v>
      </c>
      <c r="I12" s="90"/>
      <c r="J12" s="74" t="s">
        <v>51</v>
      </c>
      <c r="K12" s="75">
        <v>41928</v>
      </c>
      <c r="L12" s="76">
        <v>20</v>
      </c>
      <c r="M12" s="76">
        <v>40</v>
      </c>
      <c r="N12" s="67" t="s">
        <v>52</v>
      </c>
      <c r="O12" s="77" t="s">
        <v>66</v>
      </c>
      <c r="P12" s="78" t="s">
        <v>70</v>
      </c>
      <c r="Q12" s="78" t="s">
        <v>60</v>
      </c>
      <c r="R12" s="76" t="s">
        <v>55</v>
      </c>
      <c r="S12" s="79">
        <v>22636.35</v>
      </c>
      <c r="T12" s="80"/>
      <c r="U12" s="81">
        <f t="shared" si="0"/>
        <v>22636.35</v>
      </c>
      <c r="V12" s="82"/>
      <c r="W12" s="83"/>
      <c r="X12" s="83"/>
      <c r="Y12" s="83"/>
      <c r="Z12" s="84">
        <f t="shared" si="3"/>
        <v>2150.45325</v>
      </c>
      <c r="AA12" s="84">
        <f t="shared" si="1"/>
        <v>679.09049999999991</v>
      </c>
      <c r="AB12" s="84">
        <f t="shared" si="4"/>
        <v>1584.5445</v>
      </c>
      <c r="AC12" s="84">
        <f t="shared" si="6"/>
        <v>452.72699999999998</v>
      </c>
      <c r="AD12" s="85">
        <v>771</v>
      </c>
      <c r="AE12" s="86"/>
      <c r="AF12" s="87"/>
      <c r="AG12" s="86"/>
      <c r="AH12" s="86"/>
      <c r="AI12" s="74"/>
      <c r="AJ12" s="74"/>
      <c r="AK12" s="87">
        <f t="shared" si="2"/>
        <v>339289.98299999995</v>
      </c>
      <c r="AL12" s="216"/>
      <c r="AM12" s="88"/>
      <c r="AN12" s="89"/>
    </row>
    <row r="13" spans="1:51" s="24" customFormat="1" ht="24" customHeight="1">
      <c r="A13" s="35">
        <v>8</v>
      </c>
      <c r="B13" s="136" t="str">
        <f>B10</f>
        <v>*09</v>
      </c>
      <c r="C13" s="137">
        <v>32</v>
      </c>
      <c r="D13" s="138">
        <v>26</v>
      </c>
      <c r="E13" s="139" t="s">
        <v>46</v>
      </c>
      <c r="F13" s="140" t="s">
        <v>47</v>
      </c>
      <c r="G13" s="212" t="s">
        <v>71</v>
      </c>
      <c r="H13" s="217" t="s">
        <v>78</v>
      </c>
      <c r="I13" s="222" t="s">
        <v>79</v>
      </c>
      <c r="J13" s="163" t="s">
        <v>51</v>
      </c>
      <c r="K13" s="223">
        <v>39980</v>
      </c>
      <c r="L13" s="145">
        <v>18</v>
      </c>
      <c r="M13" s="145">
        <v>40</v>
      </c>
      <c r="N13" s="136" t="s">
        <v>52</v>
      </c>
      <c r="O13" s="146" t="s">
        <v>80</v>
      </c>
      <c r="P13" s="147" t="s">
        <v>81</v>
      </c>
      <c r="Q13" s="147" t="s">
        <v>60</v>
      </c>
      <c r="R13" s="145" t="s">
        <v>55</v>
      </c>
      <c r="S13" s="148">
        <v>16048.3</v>
      </c>
      <c r="T13" s="149"/>
      <c r="U13" s="150">
        <f t="shared" si="0"/>
        <v>16048.3</v>
      </c>
      <c r="V13" s="151"/>
      <c r="W13" s="165"/>
      <c r="X13" s="165"/>
      <c r="Y13" s="169"/>
      <c r="Z13" s="153">
        <f t="shared" si="3"/>
        <v>1524.5884999999998</v>
      </c>
      <c r="AA13" s="153">
        <f t="shared" si="1"/>
        <v>481.44899999999996</v>
      </c>
      <c r="AB13" s="153">
        <f t="shared" si="4"/>
        <v>1123.3810000000001</v>
      </c>
      <c r="AC13" s="53">
        <f t="shared" si="6"/>
        <v>320.96600000000001</v>
      </c>
      <c r="AD13" s="54">
        <v>771</v>
      </c>
      <c r="AE13" s="154"/>
      <c r="AF13" s="142"/>
      <c r="AG13" s="154"/>
      <c r="AH13" s="154"/>
      <c r="AI13" s="170"/>
      <c r="AJ13" s="170"/>
      <c r="AK13" s="130">
        <f t="shared" si="2"/>
        <v>243236.21400000004</v>
      </c>
      <c r="AL13" s="224"/>
      <c r="AM13" s="156"/>
      <c r="AN13" s="157"/>
    </row>
    <row r="14" spans="1:51" s="99" customFormat="1" ht="24" customHeight="1">
      <c r="A14" s="35">
        <v>9</v>
      </c>
      <c r="B14" s="91" t="str">
        <f t="shared" si="5"/>
        <v>*09</v>
      </c>
      <c r="C14" s="36">
        <v>32</v>
      </c>
      <c r="D14" s="37">
        <v>26</v>
      </c>
      <c r="E14" s="38" t="s">
        <v>46</v>
      </c>
      <c r="F14" s="39" t="s">
        <v>47</v>
      </c>
      <c r="G14" s="40" t="s">
        <v>71</v>
      </c>
      <c r="H14" s="266" t="s">
        <v>82</v>
      </c>
      <c r="I14" s="93" t="s">
        <v>83</v>
      </c>
      <c r="J14" s="61" t="s">
        <v>51</v>
      </c>
      <c r="K14" s="94">
        <v>41579</v>
      </c>
      <c r="L14" s="45">
        <v>18</v>
      </c>
      <c r="M14" s="45">
        <v>40</v>
      </c>
      <c r="N14" s="91" t="s">
        <v>52</v>
      </c>
      <c r="O14" s="46" t="s">
        <v>80</v>
      </c>
      <c r="P14" s="47" t="s">
        <v>84</v>
      </c>
      <c r="Q14" s="47" t="s">
        <v>63</v>
      </c>
      <c r="R14" s="45" t="s">
        <v>55</v>
      </c>
      <c r="S14" s="62">
        <v>16048.3</v>
      </c>
      <c r="T14" s="50"/>
      <c r="U14" s="49">
        <f t="shared" si="0"/>
        <v>16048.3</v>
      </c>
      <c r="V14" s="51"/>
      <c r="W14" s="95"/>
      <c r="X14" s="95"/>
      <c r="Y14" s="95"/>
      <c r="Z14" s="53">
        <f t="shared" si="3"/>
        <v>1524.5884999999998</v>
      </c>
      <c r="AA14" s="53">
        <f t="shared" si="1"/>
        <v>481.44899999999996</v>
      </c>
      <c r="AB14" s="53">
        <f t="shared" si="4"/>
        <v>1123.3810000000001</v>
      </c>
      <c r="AC14" s="53">
        <f t="shared" si="6"/>
        <v>320.96600000000001</v>
      </c>
      <c r="AD14" s="54">
        <v>771</v>
      </c>
      <c r="AE14" s="96"/>
      <c r="AF14" s="97"/>
      <c r="AG14" s="96"/>
      <c r="AH14" s="96"/>
      <c r="AI14" s="61"/>
      <c r="AJ14" s="61"/>
      <c r="AK14" s="56">
        <f t="shared" si="2"/>
        <v>243236.21400000004</v>
      </c>
      <c r="AL14" s="221"/>
      <c r="AM14" s="57"/>
      <c r="AN14" s="58"/>
    </row>
    <row r="15" spans="1:51" s="99" customFormat="1" ht="24" customHeight="1">
      <c r="A15" s="98">
        <v>10</v>
      </c>
      <c r="B15" s="91" t="str">
        <f t="shared" si="5"/>
        <v>*09</v>
      </c>
      <c r="C15" s="36">
        <v>32</v>
      </c>
      <c r="D15" s="37">
        <v>26</v>
      </c>
      <c r="E15" s="38" t="s">
        <v>46</v>
      </c>
      <c r="F15" s="39" t="s">
        <v>47</v>
      </c>
      <c r="G15" s="40" t="s">
        <v>71</v>
      </c>
      <c r="H15" s="99" t="s">
        <v>85</v>
      </c>
      <c r="I15" s="61" t="s">
        <v>86</v>
      </c>
      <c r="J15" s="61" t="s">
        <v>51</v>
      </c>
      <c r="K15" s="269">
        <v>41624</v>
      </c>
      <c r="L15" s="45">
        <v>18</v>
      </c>
      <c r="M15" s="45">
        <v>40</v>
      </c>
      <c r="N15" s="91" t="s">
        <v>52</v>
      </c>
      <c r="O15" s="46" t="s">
        <v>80</v>
      </c>
      <c r="P15" s="47" t="s">
        <v>87</v>
      </c>
      <c r="Q15" s="47" t="s">
        <v>63</v>
      </c>
      <c r="R15" s="45" t="s">
        <v>55</v>
      </c>
      <c r="S15" s="62">
        <v>16048.3</v>
      </c>
      <c r="T15" s="50"/>
      <c r="U15" s="49">
        <f t="shared" si="0"/>
        <v>16048.3</v>
      </c>
      <c r="V15" s="51"/>
      <c r="W15" s="95"/>
      <c r="X15" s="95"/>
      <c r="Y15" s="95"/>
      <c r="Z15" s="53">
        <f t="shared" si="3"/>
        <v>1524.5884999999998</v>
      </c>
      <c r="AA15" s="53">
        <f t="shared" si="1"/>
        <v>481.44899999999996</v>
      </c>
      <c r="AB15" s="53">
        <f t="shared" si="4"/>
        <v>1123.3810000000001</v>
      </c>
      <c r="AC15" s="53">
        <f t="shared" si="6"/>
        <v>320.96600000000001</v>
      </c>
      <c r="AD15" s="54">
        <v>771</v>
      </c>
      <c r="AE15" s="96"/>
      <c r="AF15" s="97"/>
      <c r="AG15" s="96"/>
      <c r="AH15" s="96"/>
      <c r="AI15" s="61"/>
      <c r="AJ15" s="61"/>
      <c r="AK15" s="56">
        <f t="shared" si="2"/>
        <v>243236.21400000004</v>
      </c>
      <c r="AL15" s="221"/>
      <c r="AM15" s="57"/>
      <c r="AN15" s="58"/>
    </row>
    <row r="16" spans="1:51" s="24" customFormat="1" ht="24" customHeight="1">
      <c r="A16" s="98">
        <v>11</v>
      </c>
      <c r="B16" s="136" t="str">
        <f t="shared" si="5"/>
        <v>*09</v>
      </c>
      <c r="C16" s="137">
        <v>32</v>
      </c>
      <c r="D16" s="138">
        <v>26</v>
      </c>
      <c r="E16" s="139" t="s">
        <v>46</v>
      </c>
      <c r="F16" s="140" t="s">
        <v>47</v>
      </c>
      <c r="G16" s="212" t="s">
        <v>71</v>
      </c>
      <c r="H16" s="267" t="s">
        <v>88</v>
      </c>
      <c r="I16" s="61" t="s">
        <v>89</v>
      </c>
      <c r="J16" s="61" t="s">
        <v>51</v>
      </c>
      <c r="K16" s="225">
        <v>39845</v>
      </c>
      <c r="L16" s="145">
        <v>18</v>
      </c>
      <c r="M16" s="145">
        <v>40</v>
      </c>
      <c r="N16" s="136" t="s">
        <v>52</v>
      </c>
      <c r="O16" s="146" t="s">
        <v>80</v>
      </c>
      <c r="P16" s="147" t="s">
        <v>90</v>
      </c>
      <c r="Q16" s="47" t="s">
        <v>63</v>
      </c>
      <c r="R16" s="145" t="s">
        <v>55</v>
      </c>
      <c r="S16" s="148">
        <v>16048.3</v>
      </c>
      <c r="T16" s="149"/>
      <c r="U16" s="150">
        <f t="shared" si="0"/>
        <v>16048.3</v>
      </c>
      <c r="V16" s="151"/>
      <c r="W16" s="165"/>
      <c r="X16" s="165"/>
      <c r="Y16" s="169"/>
      <c r="Z16" s="153">
        <f t="shared" si="3"/>
        <v>1524.5884999999998</v>
      </c>
      <c r="AA16" s="153">
        <f t="shared" si="1"/>
        <v>481.44899999999996</v>
      </c>
      <c r="AB16" s="153">
        <f t="shared" si="4"/>
        <v>1123.3810000000001</v>
      </c>
      <c r="AC16" s="53">
        <f t="shared" si="6"/>
        <v>320.96600000000001</v>
      </c>
      <c r="AD16" s="54">
        <v>771</v>
      </c>
      <c r="AE16" s="154"/>
      <c r="AF16" s="173"/>
      <c r="AG16" s="154"/>
      <c r="AH16" s="154"/>
      <c r="AI16" s="170"/>
      <c r="AJ16" s="170"/>
      <c r="AK16" s="130">
        <f t="shared" si="2"/>
        <v>243236.21400000004</v>
      </c>
      <c r="AL16" s="224"/>
      <c r="AM16" s="156"/>
      <c r="AN16" s="157"/>
    </row>
    <row r="17" spans="1:51" s="185" customFormat="1" ht="24" customHeight="1">
      <c r="A17" s="100">
        <v>12</v>
      </c>
      <c r="B17" s="67" t="str">
        <f t="shared" si="5"/>
        <v>*09</v>
      </c>
      <c r="C17" s="68">
        <v>32</v>
      </c>
      <c r="D17" s="69">
        <v>26</v>
      </c>
      <c r="E17" s="70" t="s">
        <v>46</v>
      </c>
      <c r="F17" s="71" t="s">
        <v>47</v>
      </c>
      <c r="G17" s="72" t="s">
        <v>71</v>
      </c>
      <c r="H17" s="101" t="s">
        <v>91</v>
      </c>
      <c r="I17" s="102" t="s">
        <v>92</v>
      </c>
      <c r="J17" s="74" t="s">
        <v>51</v>
      </c>
      <c r="K17" s="103">
        <v>41791</v>
      </c>
      <c r="L17" s="76">
        <v>18</v>
      </c>
      <c r="M17" s="76">
        <v>40</v>
      </c>
      <c r="N17" s="73" t="s">
        <v>52</v>
      </c>
      <c r="O17" s="73" t="s">
        <v>80</v>
      </c>
      <c r="P17" s="73" t="s">
        <v>93</v>
      </c>
      <c r="Q17" s="78" t="s">
        <v>60</v>
      </c>
      <c r="R17" s="104" t="s">
        <v>55</v>
      </c>
      <c r="S17" s="79">
        <v>16048.3</v>
      </c>
      <c r="T17" s="73"/>
      <c r="U17" s="79">
        <f t="shared" si="0"/>
        <v>16048.3</v>
      </c>
      <c r="V17" s="73"/>
      <c r="W17" s="83"/>
      <c r="X17" s="83"/>
      <c r="Y17" s="83"/>
      <c r="Z17" s="84">
        <f t="shared" si="3"/>
        <v>1524.5884999999998</v>
      </c>
      <c r="AA17" s="79">
        <f t="shared" si="1"/>
        <v>481.44899999999996</v>
      </c>
      <c r="AB17" s="79">
        <f t="shared" si="4"/>
        <v>1123.3810000000001</v>
      </c>
      <c r="AC17" s="84">
        <f t="shared" si="6"/>
        <v>320.96600000000001</v>
      </c>
      <c r="AD17" s="85">
        <v>771</v>
      </c>
      <c r="AE17" s="73"/>
      <c r="AF17" s="105"/>
      <c r="AG17" s="73"/>
      <c r="AH17" s="73"/>
      <c r="AI17" s="74"/>
      <c r="AJ17" s="74"/>
      <c r="AK17" s="87">
        <f t="shared" si="2"/>
        <v>243236.21400000004</v>
      </c>
      <c r="AL17" s="216"/>
      <c r="AM17" s="88"/>
      <c r="AN17" s="89"/>
    </row>
    <row r="18" spans="1:51" s="24" customFormat="1" ht="24" customHeight="1">
      <c r="A18" s="98">
        <v>13</v>
      </c>
      <c r="B18" s="136" t="str">
        <f t="shared" si="5"/>
        <v>*09</v>
      </c>
      <c r="C18" s="137">
        <v>32</v>
      </c>
      <c r="D18" s="138">
        <v>26</v>
      </c>
      <c r="E18" s="139" t="s">
        <v>46</v>
      </c>
      <c r="F18" s="140" t="s">
        <v>47</v>
      </c>
      <c r="G18" s="161" t="s">
        <v>94</v>
      </c>
      <c r="H18" s="268" t="s">
        <v>95</v>
      </c>
      <c r="I18" s="222" t="s">
        <v>96</v>
      </c>
      <c r="J18" s="163" t="s">
        <v>51</v>
      </c>
      <c r="K18" s="223">
        <v>40010</v>
      </c>
      <c r="L18" s="145">
        <v>16</v>
      </c>
      <c r="M18" s="145">
        <v>40</v>
      </c>
      <c r="N18" s="136" t="s">
        <v>97</v>
      </c>
      <c r="O18" s="146" t="s">
        <v>98</v>
      </c>
      <c r="P18" s="147" t="s">
        <v>99</v>
      </c>
      <c r="Q18" s="147" t="s">
        <v>60</v>
      </c>
      <c r="R18" s="145" t="s">
        <v>55</v>
      </c>
      <c r="S18" s="148">
        <v>7749.5</v>
      </c>
      <c r="T18" s="149"/>
      <c r="U18" s="150">
        <f t="shared" si="0"/>
        <v>7749.5</v>
      </c>
      <c r="V18" s="151">
        <f>S18*1.9%</f>
        <v>147.2405</v>
      </c>
      <c r="W18" s="165"/>
      <c r="X18" s="165"/>
      <c r="Y18" s="169"/>
      <c r="Z18" s="153">
        <f t="shared" si="3"/>
        <v>736.20249999999999</v>
      </c>
      <c r="AA18" s="153">
        <f t="shared" si="1"/>
        <v>232.48499999999999</v>
      </c>
      <c r="AB18" s="153">
        <f t="shared" si="4"/>
        <v>542.46500000000003</v>
      </c>
      <c r="AC18" s="53">
        <f t="shared" si="6"/>
        <v>154.99</v>
      </c>
      <c r="AD18" s="54">
        <v>771</v>
      </c>
      <c r="AE18" s="154"/>
      <c r="AF18" s="142"/>
      <c r="AG18" s="154"/>
      <c r="AH18" s="154"/>
      <c r="AI18" s="170"/>
      <c r="AJ18" s="170"/>
      <c r="AK18" s="130">
        <f t="shared" si="2"/>
        <v>122239.70999999999</v>
      </c>
      <c r="AL18" s="224"/>
      <c r="AM18" s="156"/>
      <c r="AN18" s="157"/>
    </row>
    <row r="19" spans="1:51" s="24" customFormat="1" ht="24" customHeight="1">
      <c r="A19" s="98">
        <v>14</v>
      </c>
      <c r="B19" s="91" t="str">
        <f t="shared" si="5"/>
        <v>*09</v>
      </c>
      <c r="C19" s="137">
        <v>32</v>
      </c>
      <c r="D19" s="37">
        <v>26</v>
      </c>
      <c r="E19" s="139" t="s">
        <v>46</v>
      </c>
      <c r="F19" s="140" t="s">
        <v>47</v>
      </c>
      <c r="G19" s="161" t="s">
        <v>100</v>
      </c>
      <c r="H19" s="171" t="s">
        <v>101</v>
      </c>
      <c r="I19" s="42" t="s">
        <v>102</v>
      </c>
      <c r="J19" s="163" t="s">
        <v>74</v>
      </c>
      <c r="K19" s="44">
        <v>39630</v>
      </c>
      <c r="L19" s="45">
        <v>14</v>
      </c>
      <c r="M19" s="45">
        <v>40</v>
      </c>
      <c r="N19" s="91" t="s">
        <v>97</v>
      </c>
      <c r="O19" s="46" t="s">
        <v>103</v>
      </c>
      <c r="P19" s="270" t="s">
        <v>104</v>
      </c>
      <c r="Q19" s="147" t="s">
        <v>60</v>
      </c>
      <c r="R19" s="45" t="s">
        <v>55</v>
      </c>
      <c r="S19" s="62">
        <v>7262.85</v>
      </c>
      <c r="T19" s="50"/>
      <c r="U19" s="49">
        <f t="shared" si="0"/>
        <v>7262.85</v>
      </c>
      <c r="V19" s="51">
        <f>S19*1.9 %</f>
        <v>137.99414999999999</v>
      </c>
      <c r="W19" s="165"/>
      <c r="X19" s="165"/>
      <c r="Y19" s="169"/>
      <c r="Z19" s="153">
        <f t="shared" si="3"/>
        <v>689.97075000000007</v>
      </c>
      <c r="AA19" s="53">
        <f t="shared" si="1"/>
        <v>217.88550000000001</v>
      </c>
      <c r="AB19" s="53">
        <f t="shared" si="4"/>
        <v>508.39950000000005</v>
      </c>
      <c r="AC19" s="53">
        <f t="shared" si="6"/>
        <v>145.25700000000001</v>
      </c>
      <c r="AD19" s="54">
        <v>771</v>
      </c>
      <c r="AE19" s="96"/>
      <c r="AF19" s="173"/>
      <c r="AG19" s="96"/>
      <c r="AH19" s="96"/>
      <c r="AI19" s="170"/>
      <c r="AJ19" s="170"/>
      <c r="AK19" s="130">
        <f t="shared" si="2"/>
        <v>115144.353</v>
      </c>
      <c r="AL19" s="224"/>
      <c r="AM19" s="156"/>
      <c r="AN19" s="157"/>
    </row>
    <row r="20" spans="1:51" s="24" customFormat="1" ht="24" customHeight="1">
      <c r="A20" s="98">
        <v>15</v>
      </c>
      <c r="B20" s="91" t="str">
        <f t="shared" si="5"/>
        <v>*09</v>
      </c>
      <c r="C20" s="137">
        <v>32</v>
      </c>
      <c r="D20" s="37">
        <v>26</v>
      </c>
      <c r="E20" s="139" t="s">
        <v>46</v>
      </c>
      <c r="F20" s="140" t="s">
        <v>47</v>
      </c>
      <c r="G20" s="161" t="s">
        <v>100</v>
      </c>
      <c r="H20" s="92" t="s">
        <v>105</v>
      </c>
      <c r="I20" s="42" t="s">
        <v>106</v>
      </c>
      <c r="J20" s="163" t="s">
        <v>74</v>
      </c>
      <c r="K20" s="44">
        <v>39630</v>
      </c>
      <c r="L20" s="45">
        <v>14</v>
      </c>
      <c r="M20" s="45">
        <v>40</v>
      </c>
      <c r="N20" s="91" t="s">
        <v>97</v>
      </c>
      <c r="O20" s="46" t="s">
        <v>103</v>
      </c>
      <c r="P20" s="41" t="s">
        <v>93</v>
      </c>
      <c r="Q20" s="147" t="s">
        <v>60</v>
      </c>
      <c r="R20" s="45" t="s">
        <v>55</v>
      </c>
      <c r="S20" s="62">
        <v>7262.85</v>
      </c>
      <c r="T20" s="50"/>
      <c r="U20" s="49">
        <f t="shared" si="0"/>
        <v>7262.85</v>
      </c>
      <c r="V20" s="51">
        <f>S20*1.9 %</f>
        <v>137.99414999999999</v>
      </c>
      <c r="W20" s="165"/>
      <c r="X20" s="165"/>
      <c r="Y20" s="169"/>
      <c r="Z20" s="153">
        <f t="shared" si="3"/>
        <v>689.97075000000007</v>
      </c>
      <c r="AA20" s="53">
        <f t="shared" si="1"/>
        <v>217.88550000000001</v>
      </c>
      <c r="AB20" s="53">
        <f t="shared" si="4"/>
        <v>508.39950000000005</v>
      </c>
      <c r="AC20" s="53">
        <f t="shared" si="6"/>
        <v>145.25700000000001</v>
      </c>
      <c r="AD20" s="54">
        <v>771</v>
      </c>
      <c r="AE20" s="96"/>
      <c r="AF20" s="173"/>
      <c r="AG20" s="96"/>
      <c r="AH20" s="96"/>
      <c r="AI20" s="170"/>
      <c r="AJ20" s="170"/>
      <c r="AK20" s="130">
        <f t="shared" si="2"/>
        <v>115144.353</v>
      </c>
      <c r="AL20" s="224"/>
      <c r="AM20" s="156"/>
      <c r="AN20" s="157"/>
    </row>
    <row r="21" spans="1:51" s="24" customFormat="1" ht="24" customHeight="1">
      <c r="A21" s="98">
        <v>16</v>
      </c>
      <c r="B21" s="136" t="str">
        <f t="shared" si="5"/>
        <v>*09</v>
      </c>
      <c r="C21" s="137">
        <v>32</v>
      </c>
      <c r="D21" s="138">
        <v>26</v>
      </c>
      <c r="E21" s="139" t="s">
        <v>46</v>
      </c>
      <c r="F21" s="140" t="s">
        <v>47</v>
      </c>
      <c r="G21" s="161" t="s">
        <v>107</v>
      </c>
      <c r="H21" s="217" t="s">
        <v>108</v>
      </c>
      <c r="I21" s="222" t="s">
        <v>109</v>
      </c>
      <c r="J21" s="163" t="s">
        <v>51</v>
      </c>
      <c r="K21" s="223">
        <v>39630</v>
      </c>
      <c r="L21" s="145">
        <v>13</v>
      </c>
      <c r="M21" s="145">
        <v>40</v>
      </c>
      <c r="N21" s="136" t="s">
        <v>97</v>
      </c>
      <c r="O21" s="146" t="s">
        <v>110</v>
      </c>
      <c r="P21" s="147" t="s">
        <v>84</v>
      </c>
      <c r="Q21" s="47" t="s">
        <v>63</v>
      </c>
      <c r="R21" s="145" t="s">
        <v>55</v>
      </c>
      <c r="S21" s="148">
        <v>6910.5</v>
      </c>
      <c r="T21" s="149"/>
      <c r="U21" s="150">
        <f t="shared" si="0"/>
        <v>6910.5</v>
      </c>
      <c r="V21" s="51">
        <f>S21*1.9 %</f>
        <v>131.29949999999999</v>
      </c>
      <c r="W21" s="165"/>
      <c r="X21" s="165"/>
      <c r="Y21" s="169"/>
      <c r="Z21" s="153">
        <f t="shared" si="3"/>
        <v>656.49750000000006</v>
      </c>
      <c r="AA21" s="153">
        <f t="shared" si="1"/>
        <v>207.315</v>
      </c>
      <c r="AB21" s="153">
        <f t="shared" si="4"/>
        <v>483.73500000000007</v>
      </c>
      <c r="AC21" s="53">
        <f t="shared" si="6"/>
        <v>138.21</v>
      </c>
      <c r="AD21" s="54">
        <v>771</v>
      </c>
      <c r="AE21" s="154"/>
      <c r="AF21" s="142"/>
      <c r="AG21" s="154"/>
      <c r="AH21" s="154"/>
      <c r="AI21" s="170"/>
      <c r="AJ21" s="170"/>
      <c r="AK21" s="130">
        <f t="shared" si="2"/>
        <v>110007.09</v>
      </c>
      <c r="AL21" s="224"/>
      <c r="AM21" s="156"/>
      <c r="AN21" s="157"/>
    </row>
    <row r="22" spans="1:51" s="24" customFormat="1" ht="24" customHeight="1">
      <c r="A22" s="98">
        <v>17</v>
      </c>
      <c r="B22" s="91" t="str">
        <f t="shared" si="5"/>
        <v>*09</v>
      </c>
      <c r="C22" s="137">
        <v>32</v>
      </c>
      <c r="D22" s="37">
        <v>26</v>
      </c>
      <c r="E22" s="139" t="s">
        <v>46</v>
      </c>
      <c r="F22" s="140" t="s">
        <v>47</v>
      </c>
      <c r="G22" s="161" t="s">
        <v>107</v>
      </c>
      <c r="H22" s="41" t="s">
        <v>111</v>
      </c>
      <c r="I22" s="42" t="s">
        <v>112</v>
      </c>
      <c r="J22" s="163" t="s">
        <v>74</v>
      </c>
      <c r="K22" s="44">
        <v>40010</v>
      </c>
      <c r="L22" s="45">
        <v>13</v>
      </c>
      <c r="M22" s="45">
        <v>40</v>
      </c>
      <c r="N22" s="91" t="s">
        <v>97</v>
      </c>
      <c r="O22" s="46" t="s">
        <v>113</v>
      </c>
      <c r="P22" s="47" t="s">
        <v>87</v>
      </c>
      <c r="Q22" s="47" t="s">
        <v>63</v>
      </c>
      <c r="R22" s="45" t="s">
        <v>55</v>
      </c>
      <c r="S22" s="148">
        <v>6910.5</v>
      </c>
      <c r="T22" s="50"/>
      <c r="U22" s="49">
        <f t="shared" si="0"/>
        <v>6910.5</v>
      </c>
      <c r="V22" s="51">
        <f>S22*1.9%</f>
        <v>131.29949999999999</v>
      </c>
      <c r="W22" s="165"/>
      <c r="X22" s="165"/>
      <c r="Y22" s="169"/>
      <c r="Z22" s="153">
        <f t="shared" si="3"/>
        <v>656.49750000000006</v>
      </c>
      <c r="AA22" s="53">
        <f t="shared" si="1"/>
        <v>207.315</v>
      </c>
      <c r="AB22" s="53">
        <f t="shared" si="4"/>
        <v>483.73500000000007</v>
      </c>
      <c r="AC22" s="53">
        <f t="shared" si="6"/>
        <v>138.21</v>
      </c>
      <c r="AD22" s="54">
        <v>771</v>
      </c>
      <c r="AE22" s="96"/>
      <c r="AF22" s="173"/>
      <c r="AG22" s="96"/>
      <c r="AH22" s="96">
        <v>892</v>
      </c>
      <c r="AI22" s="170"/>
      <c r="AJ22" s="170"/>
      <c r="AK22" s="130">
        <f t="shared" si="2"/>
        <v>120711.09</v>
      </c>
      <c r="AL22" s="224"/>
      <c r="AM22" s="156"/>
      <c r="AN22" s="157"/>
    </row>
    <row r="23" spans="1:51" s="134" customFormat="1" ht="24" customHeight="1">
      <c r="A23" s="106">
        <v>18</v>
      </c>
      <c r="B23" s="107" t="str">
        <f t="shared" si="5"/>
        <v>*09</v>
      </c>
      <c r="C23" s="108">
        <v>32</v>
      </c>
      <c r="D23" s="109">
        <v>26</v>
      </c>
      <c r="E23" s="110" t="s">
        <v>46</v>
      </c>
      <c r="F23" s="111" t="s">
        <v>47</v>
      </c>
      <c r="G23" s="112" t="s">
        <v>114</v>
      </c>
      <c r="H23" s="113" t="s">
        <v>115</v>
      </c>
      <c r="I23" s="114"/>
      <c r="J23" s="115"/>
      <c r="K23" s="116"/>
      <c r="L23" s="117">
        <v>13</v>
      </c>
      <c r="M23" s="117">
        <v>40</v>
      </c>
      <c r="N23" s="107" t="s">
        <v>97</v>
      </c>
      <c r="O23" s="118" t="s">
        <v>116</v>
      </c>
      <c r="P23" s="119" t="s">
        <v>70</v>
      </c>
      <c r="Q23" s="119" t="s">
        <v>60</v>
      </c>
      <c r="R23" s="117" t="s">
        <v>55</v>
      </c>
      <c r="S23" s="120">
        <v>6910.5</v>
      </c>
      <c r="T23" s="121"/>
      <c r="U23" s="122">
        <f t="shared" si="0"/>
        <v>6910.5</v>
      </c>
      <c r="V23" s="123"/>
      <c r="W23" s="124"/>
      <c r="X23" s="124"/>
      <c r="Y23" s="124"/>
      <c r="Z23" s="125">
        <f t="shared" si="3"/>
        <v>656.49750000000006</v>
      </c>
      <c r="AA23" s="125">
        <f t="shared" si="1"/>
        <v>207.315</v>
      </c>
      <c r="AB23" s="125">
        <f t="shared" si="4"/>
        <v>483.73500000000007</v>
      </c>
      <c r="AC23" s="125">
        <f t="shared" si="6"/>
        <v>138.21</v>
      </c>
      <c r="AD23" s="126">
        <v>771</v>
      </c>
      <c r="AE23" s="127"/>
      <c r="AF23" s="128"/>
      <c r="AG23" s="127"/>
      <c r="AH23" s="127"/>
      <c r="AI23" s="129"/>
      <c r="AJ23" s="129"/>
      <c r="AK23" s="130">
        <f t="shared" si="2"/>
        <v>110007.09</v>
      </c>
      <c r="AL23" s="131"/>
      <c r="AM23" s="131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3"/>
    </row>
    <row r="24" spans="1:51" s="160" customFormat="1" ht="24" customHeight="1">
      <c r="A24" s="135">
        <v>19</v>
      </c>
      <c r="B24" s="136" t="str">
        <f t="shared" si="5"/>
        <v>*09</v>
      </c>
      <c r="C24" s="137">
        <v>32</v>
      </c>
      <c r="D24" s="138">
        <v>26</v>
      </c>
      <c r="E24" s="139" t="s">
        <v>46</v>
      </c>
      <c r="F24" s="140" t="s">
        <v>47</v>
      </c>
      <c r="G24" s="141" t="s">
        <v>117</v>
      </c>
      <c r="H24" s="142" t="s">
        <v>118</v>
      </c>
      <c r="I24" s="143" t="s">
        <v>119</v>
      </c>
      <c r="J24" s="142" t="s">
        <v>74</v>
      </c>
      <c r="K24" s="144" t="s">
        <v>120</v>
      </c>
      <c r="L24" s="145">
        <v>13</v>
      </c>
      <c r="M24" s="145">
        <v>40</v>
      </c>
      <c r="N24" s="136" t="s">
        <v>97</v>
      </c>
      <c r="O24" s="146" t="s">
        <v>121</v>
      </c>
      <c r="P24" s="147" t="s">
        <v>122</v>
      </c>
      <c r="Q24" s="147" t="s">
        <v>60</v>
      </c>
      <c r="R24" s="145" t="s">
        <v>55</v>
      </c>
      <c r="S24" s="148">
        <v>6910.5</v>
      </c>
      <c r="T24" s="149"/>
      <c r="U24" s="150">
        <f t="shared" si="0"/>
        <v>6910.5</v>
      </c>
      <c r="V24" s="151"/>
      <c r="W24" s="152"/>
      <c r="X24" s="152"/>
      <c r="Y24" s="152"/>
      <c r="Z24" s="153">
        <f t="shared" si="3"/>
        <v>656.49750000000006</v>
      </c>
      <c r="AA24" s="153">
        <f t="shared" si="1"/>
        <v>207.315</v>
      </c>
      <c r="AB24" s="153">
        <f t="shared" si="4"/>
        <v>483.73500000000007</v>
      </c>
      <c r="AC24" s="53">
        <f t="shared" si="6"/>
        <v>138.21</v>
      </c>
      <c r="AD24" s="54">
        <v>771</v>
      </c>
      <c r="AE24" s="154"/>
      <c r="AF24" s="142"/>
      <c r="AG24" s="154"/>
      <c r="AH24" s="154"/>
      <c r="AI24" s="142"/>
      <c r="AJ24" s="142"/>
      <c r="AK24" s="130">
        <f t="shared" si="2"/>
        <v>110007.09</v>
      </c>
      <c r="AL24" s="155"/>
      <c r="AM24" s="156"/>
      <c r="AN24" s="157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9"/>
    </row>
    <row r="25" spans="1:51" s="134" customFormat="1" ht="24" customHeight="1">
      <c r="A25" s="98">
        <v>20</v>
      </c>
      <c r="B25" s="91" t="str">
        <f t="shared" si="5"/>
        <v>*09</v>
      </c>
      <c r="C25" s="137">
        <v>32</v>
      </c>
      <c r="D25" s="37">
        <v>26</v>
      </c>
      <c r="E25" s="139" t="s">
        <v>46</v>
      </c>
      <c r="F25" s="140" t="s">
        <v>47</v>
      </c>
      <c r="G25" s="161" t="s">
        <v>123</v>
      </c>
      <c r="H25" s="41" t="s">
        <v>124</v>
      </c>
      <c r="I25" s="42" t="s">
        <v>125</v>
      </c>
      <c r="J25" s="163" t="s">
        <v>51</v>
      </c>
      <c r="K25" s="44">
        <v>39630</v>
      </c>
      <c r="L25" s="45">
        <v>12</v>
      </c>
      <c r="M25" s="45">
        <v>40</v>
      </c>
      <c r="N25" s="91" t="s">
        <v>97</v>
      </c>
      <c r="O25" s="46" t="s">
        <v>126</v>
      </c>
      <c r="P25" s="47" t="s">
        <v>87</v>
      </c>
      <c r="Q25" s="47" t="s">
        <v>63</v>
      </c>
      <c r="R25" s="45" t="s">
        <v>55</v>
      </c>
      <c r="S25" s="62">
        <v>6576.9</v>
      </c>
      <c r="T25" s="50"/>
      <c r="U25" s="49">
        <f t="shared" si="0"/>
        <v>6576.9</v>
      </c>
      <c r="V25" s="51">
        <f>S25*1.9 %</f>
        <v>124.96109999999999</v>
      </c>
      <c r="W25" s="165"/>
      <c r="X25" s="165"/>
      <c r="Y25" s="169"/>
      <c r="Z25" s="153">
        <f t="shared" si="3"/>
        <v>624.80549999999994</v>
      </c>
      <c r="AA25" s="53">
        <f t="shared" si="1"/>
        <v>197.30699999999999</v>
      </c>
      <c r="AB25" s="53">
        <f t="shared" si="4"/>
        <v>460.38300000000004</v>
      </c>
      <c r="AC25" s="53">
        <f t="shared" si="6"/>
        <v>131.53799999999998</v>
      </c>
      <c r="AD25" s="54">
        <v>771</v>
      </c>
      <c r="AE25" s="96"/>
      <c r="AF25" s="173"/>
      <c r="AG25" s="96"/>
      <c r="AH25" s="96"/>
      <c r="AI25" s="130"/>
      <c r="AJ25" s="130"/>
      <c r="AK25" s="130">
        <f t="shared" si="2"/>
        <v>105143.20199999999</v>
      </c>
      <c r="AL25" s="215"/>
      <c r="AM25" s="156"/>
      <c r="AN25" s="157"/>
    </row>
    <row r="26" spans="1:51" s="24" customFormat="1" ht="24" customHeight="1">
      <c r="A26" s="98">
        <v>21</v>
      </c>
      <c r="B26" s="136" t="str">
        <f t="shared" si="5"/>
        <v>*09</v>
      </c>
      <c r="C26" s="137">
        <v>32</v>
      </c>
      <c r="D26" s="138">
        <v>26</v>
      </c>
      <c r="E26" s="139" t="s">
        <v>46</v>
      </c>
      <c r="F26" s="140" t="s">
        <v>47</v>
      </c>
      <c r="G26" s="161" t="s">
        <v>127</v>
      </c>
      <c r="H26" s="146" t="s">
        <v>128</v>
      </c>
      <c r="I26" s="222" t="s">
        <v>129</v>
      </c>
      <c r="J26" s="163" t="s">
        <v>51</v>
      </c>
      <c r="K26" s="223">
        <v>40313</v>
      </c>
      <c r="L26" s="145">
        <v>12</v>
      </c>
      <c r="M26" s="145">
        <v>40</v>
      </c>
      <c r="N26" s="136" t="s">
        <v>97</v>
      </c>
      <c r="O26" s="146" t="s">
        <v>130</v>
      </c>
      <c r="P26" s="147" t="s">
        <v>90</v>
      </c>
      <c r="Q26" s="47" t="s">
        <v>63</v>
      </c>
      <c r="R26" s="145" t="s">
        <v>55</v>
      </c>
      <c r="S26" s="62">
        <v>6576.9</v>
      </c>
      <c r="T26" s="149"/>
      <c r="U26" s="150">
        <f t="shared" si="0"/>
        <v>6576.9</v>
      </c>
      <c r="V26" s="151"/>
      <c r="W26" s="165"/>
      <c r="X26" s="165"/>
      <c r="Y26" s="169"/>
      <c r="Z26" s="153">
        <f t="shared" si="3"/>
        <v>624.80549999999994</v>
      </c>
      <c r="AA26" s="153">
        <f t="shared" si="1"/>
        <v>197.30699999999999</v>
      </c>
      <c r="AB26" s="153">
        <f t="shared" si="4"/>
        <v>460.38300000000004</v>
      </c>
      <c r="AC26" s="53">
        <f t="shared" si="6"/>
        <v>131.53799999999998</v>
      </c>
      <c r="AD26" s="54">
        <v>771</v>
      </c>
      <c r="AE26" s="154"/>
      <c r="AF26" s="173"/>
      <c r="AG26" s="154"/>
      <c r="AH26" s="154"/>
      <c r="AI26" s="170"/>
      <c r="AJ26" s="170"/>
      <c r="AK26" s="130">
        <f t="shared" si="2"/>
        <v>105143.20199999999</v>
      </c>
      <c r="AL26" s="224"/>
      <c r="AM26" s="156"/>
      <c r="AN26" s="157"/>
    </row>
    <row r="27" spans="1:51" s="227" customFormat="1" ht="24" customHeight="1">
      <c r="A27" s="98">
        <v>22</v>
      </c>
      <c r="B27" s="136" t="str">
        <f t="shared" si="5"/>
        <v>*09</v>
      </c>
      <c r="C27" s="137">
        <v>32</v>
      </c>
      <c r="D27" s="138">
        <v>26</v>
      </c>
      <c r="E27" s="139" t="s">
        <v>46</v>
      </c>
      <c r="F27" s="140" t="s">
        <v>47</v>
      </c>
      <c r="G27" s="161" t="s">
        <v>131</v>
      </c>
      <c r="H27" s="154" t="s">
        <v>132</v>
      </c>
      <c r="I27" s="162" t="s">
        <v>133</v>
      </c>
      <c r="J27" s="163" t="s">
        <v>74</v>
      </c>
      <c r="K27" s="164">
        <v>41655</v>
      </c>
      <c r="L27" s="145">
        <v>12</v>
      </c>
      <c r="M27" s="145">
        <v>40</v>
      </c>
      <c r="N27" s="136" t="s">
        <v>97</v>
      </c>
      <c r="O27" s="146" t="s">
        <v>134</v>
      </c>
      <c r="P27" s="147" t="s">
        <v>54</v>
      </c>
      <c r="Q27" s="147" t="s">
        <v>54</v>
      </c>
      <c r="R27" s="145" t="s">
        <v>55</v>
      </c>
      <c r="S27" s="148">
        <v>6576.9</v>
      </c>
      <c r="T27" s="149"/>
      <c r="U27" s="150">
        <f t="shared" si="0"/>
        <v>6576.9</v>
      </c>
      <c r="V27" s="151"/>
      <c r="W27" s="165"/>
      <c r="X27" s="165"/>
      <c r="Y27" s="165"/>
      <c r="Z27" s="153">
        <f t="shared" si="3"/>
        <v>624.80549999999994</v>
      </c>
      <c r="AA27" s="153">
        <f t="shared" si="1"/>
        <v>197.30699999999999</v>
      </c>
      <c r="AB27" s="153">
        <f t="shared" si="4"/>
        <v>460.38300000000004</v>
      </c>
      <c r="AC27" s="53">
        <f t="shared" si="6"/>
        <v>131.53799999999998</v>
      </c>
      <c r="AD27" s="54">
        <v>771</v>
      </c>
      <c r="AE27" s="154"/>
      <c r="AF27" s="142"/>
      <c r="AG27" s="154"/>
      <c r="AH27" s="154">
        <v>892</v>
      </c>
      <c r="AI27" s="163"/>
      <c r="AJ27" s="163"/>
      <c r="AK27" s="142">
        <f t="shared" si="2"/>
        <v>115847.20199999999</v>
      </c>
      <c r="AL27" s="226"/>
      <c r="AM27" s="156"/>
      <c r="AN27" s="157"/>
    </row>
    <row r="28" spans="1:51" s="24" customFormat="1" ht="24" customHeight="1">
      <c r="A28" s="100">
        <v>23</v>
      </c>
      <c r="B28" s="67" t="str">
        <f t="shared" si="5"/>
        <v>*09</v>
      </c>
      <c r="C28" s="68">
        <v>32</v>
      </c>
      <c r="D28" s="69">
        <v>26</v>
      </c>
      <c r="E28" s="70" t="s">
        <v>46</v>
      </c>
      <c r="F28" s="71" t="s">
        <v>47</v>
      </c>
      <c r="G28" s="166" t="s">
        <v>135</v>
      </c>
      <c r="H28" s="73" t="s">
        <v>136</v>
      </c>
      <c r="I28" s="167" t="s">
        <v>137</v>
      </c>
      <c r="J28" s="74" t="s">
        <v>74</v>
      </c>
      <c r="K28" s="103">
        <v>40984</v>
      </c>
      <c r="L28" s="76">
        <v>10</v>
      </c>
      <c r="M28" s="76">
        <v>40</v>
      </c>
      <c r="N28" s="67" t="s">
        <v>97</v>
      </c>
      <c r="O28" s="77" t="s">
        <v>138</v>
      </c>
      <c r="P28" s="73" t="s">
        <v>139</v>
      </c>
      <c r="Q28" s="78" t="s">
        <v>60</v>
      </c>
      <c r="R28" s="76" t="s">
        <v>55</v>
      </c>
      <c r="S28" s="79">
        <v>5965.45</v>
      </c>
      <c r="T28" s="80"/>
      <c r="U28" s="81">
        <f t="shared" si="0"/>
        <v>5965.45</v>
      </c>
      <c r="V28" s="82"/>
      <c r="W28" s="83"/>
      <c r="X28" s="83"/>
      <c r="Y28" s="83"/>
      <c r="Z28" s="84">
        <f t="shared" si="3"/>
        <v>566.71775000000002</v>
      </c>
      <c r="AA28" s="84">
        <f t="shared" si="1"/>
        <v>178.96349999999998</v>
      </c>
      <c r="AB28" s="84">
        <f t="shared" si="4"/>
        <v>417.58150000000001</v>
      </c>
      <c r="AC28" s="53">
        <f t="shared" si="6"/>
        <v>119.309</v>
      </c>
      <c r="AD28" s="85">
        <v>771</v>
      </c>
      <c r="AE28" s="86"/>
      <c r="AF28" s="87"/>
      <c r="AG28" s="86"/>
      <c r="AH28" s="86">
        <v>892</v>
      </c>
      <c r="AI28" s="74"/>
      <c r="AJ28" s="74"/>
      <c r="AK28" s="130">
        <f t="shared" si="2"/>
        <v>106932.261</v>
      </c>
      <c r="AL28" s="224"/>
      <c r="AM28" s="156"/>
      <c r="AN28" s="157"/>
    </row>
    <row r="29" spans="1:51" s="24" customFormat="1" ht="24" customHeight="1">
      <c r="A29" s="98">
        <v>24</v>
      </c>
      <c r="B29" s="91" t="str">
        <f t="shared" si="5"/>
        <v>*09</v>
      </c>
      <c r="C29" s="137">
        <v>32</v>
      </c>
      <c r="D29" s="37">
        <v>26</v>
      </c>
      <c r="E29" s="139" t="s">
        <v>46</v>
      </c>
      <c r="F29" s="140" t="s">
        <v>47</v>
      </c>
      <c r="G29" s="161" t="s">
        <v>135</v>
      </c>
      <c r="H29" s="41" t="s">
        <v>140</v>
      </c>
      <c r="I29" s="168" t="s">
        <v>141</v>
      </c>
      <c r="J29" s="163" t="s">
        <v>51</v>
      </c>
      <c r="K29" s="44">
        <v>40954</v>
      </c>
      <c r="L29" s="45">
        <v>10</v>
      </c>
      <c r="M29" s="45">
        <v>40</v>
      </c>
      <c r="N29" s="91" t="s">
        <v>97</v>
      </c>
      <c r="O29" s="46" t="s">
        <v>138</v>
      </c>
      <c r="P29" s="47" t="s">
        <v>142</v>
      </c>
      <c r="Q29" s="147" t="s">
        <v>60</v>
      </c>
      <c r="R29" s="45" t="s">
        <v>55</v>
      </c>
      <c r="S29" s="62">
        <v>6965.45</v>
      </c>
      <c r="T29" s="50"/>
      <c r="U29" s="49">
        <f t="shared" si="0"/>
        <v>6965.45</v>
      </c>
      <c r="V29" s="51"/>
      <c r="W29" s="165"/>
      <c r="X29" s="165"/>
      <c r="Y29" s="169"/>
      <c r="Z29" s="153">
        <f t="shared" si="3"/>
        <v>661.71775000000002</v>
      </c>
      <c r="AA29" s="53">
        <f t="shared" si="1"/>
        <v>208.96349999999998</v>
      </c>
      <c r="AB29" s="53">
        <f t="shared" si="4"/>
        <v>487.58150000000001</v>
      </c>
      <c r="AC29" s="53">
        <f t="shared" si="6"/>
        <v>139.309</v>
      </c>
      <c r="AD29" s="54">
        <v>771</v>
      </c>
      <c r="AE29" s="96"/>
      <c r="AF29" s="142"/>
      <c r="AG29" s="96"/>
      <c r="AH29" s="96"/>
      <c r="AI29" s="170"/>
      <c r="AJ29" s="170"/>
      <c r="AK29" s="130">
        <f t="shared" si="2"/>
        <v>110808.26099999997</v>
      </c>
      <c r="AL29" s="224"/>
      <c r="AM29" s="156"/>
      <c r="AN29" s="157"/>
    </row>
    <row r="30" spans="1:51" s="24" customFormat="1" ht="24" customHeight="1">
      <c r="A30" s="98">
        <v>25</v>
      </c>
      <c r="B30" s="91" t="str">
        <f t="shared" si="5"/>
        <v>*09</v>
      </c>
      <c r="C30" s="137">
        <v>32</v>
      </c>
      <c r="D30" s="37">
        <v>26</v>
      </c>
      <c r="E30" s="139" t="s">
        <v>46</v>
      </c>
      <c r="F30" s="140" t="s">
        <v>47</v>
      </c>
      <c r="G30" s="161" t="s">
        <v>135</v>
      </c>
      <c r="H30" s="171" t="s">
        <v>143</v>
      </c>
      <c r="I30" s="168" t="s">
        <v>144</v>
      </c>
      <c r="J30" s="163" t="s">
        <v>51</v>
      </c>
      <c r="K30" s="44">
        <v>40954</v>
      </c>
      <c r="L30" s="45">
        <v>10</v>
      </c>
      <c r="M30" s="45">
        <v>40</v>
      </c>
      <c r="N30" s="91" t="s">
        <v>97</v>
      </c>
      <c r="O30" s="46" t="s">
        <v>138</v>
      </c>
      <c r="P30" s="147" t="s">
        <v>84</v>
      </c>
      <c r="Q30" s="47" t="s">
        <v>63</v>
      </c>
      <c r="R30" s="45" t="s">
        <v>55</v>
      </c>
      <c r="S30" s="62">
        <v>6965.45</v>
      </c>
      <c r="T30" s="50"/>
      <c r="U30" s="49">
        <f t="shared" si="0"/>
        <v>6965.45</v>
      </c>
      <c r="V30" s="51"/>
      <c r="W30" s="165"/>
      <c r="X30" s="165"/>
      <c r="Y30" s="169"/>
      <c r="Z30" s="153">
        <f t="shared" si="3"/>
        <v>661.71775000000002</v>
      </c>
      <c r="AA30" s="53">
        <f t="shared" si="1"/>
        <v>208.96349999999998</v>
      </c>
      <c r="AB30" s="53">
        <f t="shared" si="4"/>
        <v>487.58150000000001</v>
      </c>
      <c r="AC30" s="53">
        <f t="shared" si="6"/>
        <v>139.309</v>
      </c>
      <c r="AD30" s="54">
        <v>771</v>
      </c>
      <c r="AE30" s="96"/>
      <c r="AF30" s="142"/>
      <c r="AG30" s="96"/>
      <c r="AH30" s="96"/>
      <c r="AI30" s="170"/>
      <c r="AJ30" s="170"/>
      <c r="AK30" s="130">
        <f t="shared" si="2"/>
        <v>110808.26099999997</v>
      </c>
      <c r="AL30" s="224"/>
      <c r="AM30" s="156"/>
      <c r="AN30" s="157"/>
    </row>
    <row r="31" spans="1:51" s="24" customFormat="1" ht="24" customHeight="1">
      <c r="A31" s="98">
        <v>26</v>
      </c>
      <c r="B31" s="91" t="str">
        <f t="shared" si="5"/>
        <v>*09</v>
      </c>
      <c r="C31" s="137">
        <v>32</v>
      </c>
      <c r="D31" s="37">
        <v>26</v>
      </c>
      <c r="E31" s="139" t="s">
        <v>46</v>
      </c>
      <c r="F31" s="140" t="s">
        <v>47</v>
      </c>
      <c r="G31" s="161" t="s">
        <v>145</v>
      </c>
      <c r="H31" s="171" t="s">
        <v>146</v>
      </c>
      <c r="I31" s="168" t="s">
        <v>147</v>
      </c>
      <c r="J31" s="163" t="s">
        <v>74</v>
      </c>
      <c r="K31" s="172">
        <v>40984</v>
      </c>
      <c r="L31" s="45">
        <v>8</v>
      </c>
      <c r="M31" s="45">
        <v>40</v>
      </c>
      <c r="N31" s="91" t="s">
        <v>97</v>
      </c>
      <c r="O31" s="46" t="s">
        <v>148</v>
      </c>
      <c r="P31" s="47" t="s">
        <v>149</v>
      </c>
      <c r="Q31" s="47" t="s">
        <v>63</v>
      </c>
      <c r="R31" s="45" t="s">
        <v>55</v>
      </c>
      <c r="S31" s="62">
        <v>5403.6</v>
      </c>
      <c r="T31" s="50"/>
      <c r="U31" s="49">
        <f t="shared" si="0"/>
        <v>5403.6</v>
      </c>
      <c r="V31" s="51"/>
      <c r="W31" s="165"/>
      <c r="X31" s="165"/>
      <c r="Y31" s="169"/>
      <c r="Z31" s="153">
        <f t="shared" si="3"/>
        <v>513.34199999999998</v>
      </c>
      <c r="AA31" s="53">
        <f t="shared" si="1"/>
        <v>162.108</v>
      </c>
      <c r="AB31" s="53">
        <f t="shared" si="4"/>
        <v>378.25200000000007</v>
      </c>
      <c r="AC31" s="53">
        <f t="shared" si="6"/>
        <v>108.072</v>
      </c>
      <c r="AD31" s="54">
        <v>771</v>
      </c>
      <c r="AE31" s="96"/>
      <c r="AF31" s="173"/>
      <c r="AG31" s="96"/>
      <c r="AH31" s="96">
        <f>892*2</f>
        <v>1784</v>
      </c>
      <c r="AI31" s="170"/>
      <c r="AJ31" s="170"/>
      <c r="AK31" s="130">
        <f t="shared" si="2"/>
        <v>109444.488</v>
      </c>
      <c r="AL31" s="224"/>
      <c r="AM31" s="156"/>
      <c r="AN31" s="157"/>
    </row>
    <row r="32" spans="1:51" s="24" customFormat="1" ht="24" customHeight="1">
      <c r="A32" s="98">
        <v>27</v>
      </c>
      <c r="B32" s="91" t="str">
        <f t="shared" si="5"/>
        <v>*09</v>
      </c>
      <c r="C32" s="137">
        <v>32</v>
      </c>
      <c r="D32" s="37">
        <v>26</v>
      </c>
      <c r="E32" s="139" t="s">
        <v>46</v>
      </c>
      <c r="F32" s="140" t="s">
        <v>47</v>
      </c>
      <c r="G32" s="161" t="s">
        <v>145</v>
      </c>
      <c r="H32" s="174" t="s">
        <v>150</v>
      </c>
      <c r="I32" s="168" t="s">
        <v>151</v>
      </c>
      <c r="J32" s="163" t="s">
        <v>74</v>
      </c>
      <c r="K32" s="172">
        <v>41655</v>
      </c>
      <c r="L32" s="45">
        <v>8</v>
      </c>
      <c r="M32" s="45">
        <v>40</v>
      </c>
      <c r="N32" s="91" t="s">
        <v>97</v>
      </c>
      <c r="O32" s="46" t="s">
        <v>148</v>
      </c>
      <c r="P32" s="47" t="s">
        <v>142</v>
      </c>
      <c r="Q32" s="147" t="s">
        <v>60</v>
      </c>
      <c r="R32" s="45" t="s">
        <v>55</v>
      </c>
      <c r="S32" s="62">
        <v>5403.6</v>
      </c>
      <c r="T32" s="50"/>
      <c r="U32" s="49">
        <f t="shared" si="0"/>
        <v>5403.6</v>
      </c>
      <c r="V32" s="51"/>
      <c r="W32" s="165"/>
      <c r="X32" s="165"/>
      <c r="Y32" s="169"/>
      <c r="Z32" s="153">
        <f t="shared" si="3"/>
        <v>513.34199999999998</v>
      </c>
      <c r="AA32" s="53">
        <f t="shared" si="1"/>
        <v>162.108</v>
      </c>
      <c r="AB32" s="53">
        <f t="shared" si="4"/>
        <v>378.25200000000007</v>
      </c>
      <c r="AC32" s="53">
        <f t="shared" si="6"/>
        <v>108.072</v>
      </c>
      <c r="AD32" s="54">
        <v>771</v>
      </c>
      <c r="AE32" s="96"/>
      <c r="AF32" s="173"/>
      <c r="AG32" s="96"/>
      <c r="AH32" s="96">
        <v>1784</v>
      </c>
      <c r="AI32" s="170"/>
      <c r="AJ32" s="170"/>
      <c r="AK32" s="130">
        <f t="shared" si="2"/>
        <v>109444.488</v>
      </c>
      <c r="AL32" s="224"/>
      <c r="AM32" s="156"/>
      <c r="AN32" s="157"/>
    </row>
    <row r="33" spans="1:51" s="227" customFormat="1" ht="24" customHeight="1">
      <c r="A33" s="100">
        <v>28</v>
      </c>
      <c r="B33" s="67" t="str">
        <f>B31</f>
        <v>*09</v>
      </c>
      <c r="C33" s="68">
        <v>32</v>
      </c>
      <c r="D33" s="69">
        <v>26</v>
      </c>
      <c r="E33" s="70" t="s">
        <v>46</v>
      </c>
      <c r="F33" s="71" t="s">
        <v>47</v>
      </c>
      <c r="G33" s="166" t="s">
        <v>152</v>
      </c>
      <c r="H33" s="175" t="s">
        <v>153</v>
      </c>
      <c r="I33" s="102" t="s">
        <v>154</v>
      </c>
      <c r="J33" s="74" t="s">
        <v>74</v>
      </c>
      <c r="K33" s="103">
        <v>41655</v>
      </c>
      <c r="L33" s="76">
        <v>7</v>
      </c>
      <c r="M33" s="76">
        <v>40</v>
      </c>
      <c r="N33" s="67" t="s">
        <v>97</v>
      </c>
      <c r="O33" s="77" t="s">
        <v>155</v>
      </c>
      <c r="P33" s="78" t="s">
        <v>84</v>
      </c>
      <c r="Q33" s="78" t="s">
        <v>63</v>
      </c>
      <c r="R33" s="76" t="s">
        <v>55</v>
      </c>
      <c r="S33" s="79">
        <v>5140.2</v>
      </c>
      <c r="T33" s="80"/>
      <c r="U33" s="81">
        <f t="shared" si="0"/>
        <v>5140.2</v>
      </c>
      <c r="V33" s="82"/>
      <c r="W33" s="83"/>
      <c r="X33" s="83"/>
      <c r="Y33" s="83"/>
      <c r="Z33" s="84">
        <f t="shared" si="3"/>
        <v>488.31900000000002</v>
      </c>
      <c r="AA33" s="84">
        <f t="shared" si="1"/>
        <v>154.20599999999999</v>
      </c>
      <c r="AB33" s="84">
        <f t="shared" si="4"/>
        <v>359.81400000000002</v>
      </c>
      <c r="AC33" s="53">
        <f t="shared" si="6"/>
        <v>102.804</v>
      </c>
      <c r="AD33" s="85">
        <v>771</v>
      </c>
      <c r="AE33" s="86"/>
      <c r="AF33" s="105"/>
      <c r="AG33" s="86"/>
      <c r="AH33" s="86"/>
      <c r="AI33" s="74"/>
      <c r="AJ33" s="74"/>
      <c r="AK33" s="130">
        <f t="shared" si="2"/>
        <v>84196.116000000009</v>
      </c>
      <c r="AL33" s="226"/>
      <c r="AM33" s="156"/>
      <c r="AN33" s="157"/>
    </row>
    <row r="34" spans="1:51" s="185" customFormat="1" ht="24" customHeight="1">
      <c r="A34" s="100">
        <v>29</v>
      </c>
      <c r="B34" s="67" t="str">
        <f>B33</f>
        <v>*09</v>
      </c>
      <c r="C34" s="68">
        <v>32</v>
      </c>
      <c r="D34" s="69">
        <v>26</v>
      </c>
      <c r="E34" s="70" t="s">
        <v>46</v>
      </c>
      <c r="F34" s="71" t="s">
        <v>47</v>
      </c>
      <c r="G34" s="74" t="s">
        <v>152</v>
      </c>
      <c r="H34" s="74" t="s">
        <v>156</v>
      </c>
      <c r="I34" s="74"/>
      <c r="J34" s="74" t="s">
        <v>51</v>
      </c>
      <c r="K34" s="228">
        <v>41928</v>
      </c>
      <c r="L34" s="76">
        <v>7</v>
      </c>
      <c r="M34" s="76">
        <v>40</v>
      </c>
      <c r="N34" s="67" t="s">
        <v>97</v>
      </c>
      <c r="O34" s="77" t="s">
        <v>155</v>
      </c>
      <c r="P34" s="78" t="s">
        <v>90</v>
      </c>
      <c r="Q34" s="78" t="s">
        <v>63</v>
      </c>
      <c r="R34" s="76" t="s">
        <v>55</v>
      </c>
      <c r="S34" s="79">
        <v>5140.2</v>
      </c>
      <c r="T34" s="80"/>
      <c r="U34" s="81">
        <f t="shared" si="0"/>
        <v>5140.2</v>
      </c>
      <c r="V34" s="82"/>
      <c r="W34" s="83"/>
      <c r="X34" s="83"/>
      <c r="Y34" s="83"/>
      <c r="Z34" s="84">
        <f t="shared" si="3"/>
        <v>488.31900000000002</v>
      </c>
      <c r="AA34" s="84">
        <f t="shared" si="1"/>
        <v>154.20599999999999</v>
      </c>
      <c r="AB34" s="84">
        <f t="shared" si="4"/>
        <v>359.81400000000002</v>
      </c>
      <c r="AC34" s="84">
        <f t="shared" si="6"/>
        <v>102.804</v>
      </c>
      <c r="AD34" s="85">
        <v>771</v>
      </c>
      <c r="AE34" s="86"/>
      <c r="AF34" s="105"/>
      <c r="AG34" s="86"/>
      <c r="AH34" s="86"/>
      <c r="AI34" s="74"/>
      <c r="AJ34" s="74"/>
      <c r="AK34" s="87">
        <f t="shared" si="2"/>
        <v>84196.116000000009</v>
      </c>
      <c r="AL34" s="216"/>
      <c r="AM34" s="88"/>
      <c r="AN34" s="89"/>
    </row>
    <row r="35" spans="1:51" s="185" customFormat="1" ht="24" customHeight="1">
      <c r="A35" s="100">
        <v>30</v>
      </c>
      <c r="B35" s="67" t="str">
        <f>B34</f>
        <v>*09</v>
      </c>
      <c r="C35" s="68">
        <v>32</v>
      </c>
      <c r="D35" s="69">
        <v>26</v>
      </c>
      <c r="E35" s="70" t="s">
        <v>46</v>
      </c>
      <c r="F35" s="71" t="s">
        <v>47</v>
      </c>
      <c r="G35" s="166" t="s">
        <v>152</v>
      </c>
      <c r="H35" s="101" t="s">
        <v>157</v>
      </c>
      <c r="I35" s="102" t="s">
        <v>158</v>
      </c>
      <c r="J35" s="74" t="s">
        <v>51</v>
      </c>
      <c r="K35" s="103">
        <v>41913</v>
      </c>
      <c r="L35" s="76">
        <v>7</v>
      </c>
      <c r="M35" s="76">
        <v>40</v>
      </c>
      <c r="N35" s="67" t="s">
        <v>97</v>
      </c>
      <c r="O35" s="77" t="s">
        <v>155</v>
      </c>
      <c r="P35" s="78" t="s">
        <v>159</v>
      </c>
      <c r="Q35" s="78" t="s">
        <v>60</v>
      </c>
      <c r="R35" s="76" t="s">
        <v>55</v>
      </c>
      <c r="S35" s="79">
        <v>5140.2</v>
      </c>
      <c r="T35" s="80"/>
      <c r="U35" s="81">
        <f t="shared" si="0"/>
        <v>5140.2</v>
      </c>
      <c r="V35" s="82"/>
      <c r="W35" s="83"/>
      <c r="X35" s="83"/>
      <c r="Y35" s="83"/>
      <c r="Z35" s="84">
        <f>+S35*8.5%</f>
        <v>436.91700000000003</v>
      </c>
      <c r="AA35" s="84">
        <f t="shared" si="1"/>
        <v>154.20599999999999</v>
      </c>
      <c r="AB35" s="84">
        <f t="shared" si="4"/>
        <v>359.81400000000002</v>
      </c>
      <c r="AC35" s="84">
        <f t="shared" si="6"/>
        <v>102.804</v>
      </c>
      <c r="AD35" s="85">
        <v>771</v>
      </c>
      <c r="AE35" s="86"/>
      <c r="AF35" s="105"/>
      <c r="AG35" s="86"/>
      <c r="AH35" s="86"/>
      <c r="AI35" s="74"/>
      <c r="AJ35" s="74"/>
      <c r="AK35" s="87">
        <f t="shared" si="2"/>
        <v>83579.292000000016</v>
      </c>
      <c r="AL35" s="216"/>
      <c r="AM35" s="88"/>
      <c r="AN35" s="89"/>
    </row>
    <row r="36" spans="1:51" s="185" customFormat="1" ht="24" customHeight="1">
      <c r="A36" s="100">
        <v>31</v>
      </c>
      <c r="B36" s="67" t="str">
        <f>B35</f>
        <v>*09</v>
      </c>
      <c r="C36" s="68">
        <v>32</v>
      </c>
      <c r="D36" s="69">
        <v>26</v>
      </c>
      <c r="E36" s="70" t="s">
        <v>46</v>
      </c>
      <c r="F36" s="71" t="s">
        <v>47</v>
      </c>
      <c r="G36" s="166" t="s">
        <v>152</v>
      </c>
      <c r="H36" s="175" t="s">
        <v>160</v>
      </c>
      <c r="I36" s="102" t="s">
        <v>161</v>
      </c>
      <c r="J36" s="74" t="s">
        <v>51</v>
      </c>
      <c r="K36" s="103">
        <v>41836</v>
      </c>
      <c r="L36" s="76">
        <v>7</v>
      </c>
      <c r="M36" s="76">
        <v>40</v>
      </c>
      <c r="N36" s="67" t="s">
        <v>97</v>
      </c>
      <c r="O36" s="77" t="s">
        <v>155</v>
      </c>
      <c r="P36" s="78" t="s">
        <v>159</v>
      </c>
      <c r="Q36" s="78" t="s">
        <v>60</v>
      </c>
      <c r="R36" s="76" t="s">
        <v>55</v>
      </c>
      <c r="S36" s="79">
        <v>5140.2</v>
      </c>
      <c r="T36" s="80"/>
      <c r="U36" s="81">
        <f t="shared" si="0"/>
        <v>5140.2</v>
      </c>
      <c r="V36" s="82"/>
      <c r="W36" s="83"/>
      <c r="X36" s="83"/>
      <c r="Y36" s="83"/>
      <c r="Z36" s="84">
        <f t="shared" ref="Z36:Z53" si="7">+S36*9.5%</f>
        <v>488.31900000000002</v>
      </c>
      <c r="AA36" s="84">
        <f t="shared" si="1"/>
        <v>154.20599999999999</v>
      </c>
      <c r="AB36" s="84">
        <f t="shared" si="4"/>
        <v>359.81400000000002</v>
      </c>
      <c r="AC36" s="84">
        <f t="shared" si="6"/>
        <v>102.804</v>
      </c>
      <c r="AD36" s="85">
        <v>771</v>
      </c>
      <c r="AE36" s="86"/>
      <c r="AF36" s="105"/>
      <c r="AG36" s="86"/>
      <c r="AH36" s="86"/>
      <c r="AI36" s="74"/>
      <c r="AJ36" s="74"/>
      <c r="AK36" s="87">
        <f t="shared" si="2"/>
        <v>84196.116000000009</v>
      </c>
      <c r="AL36" s="216"/>
      <c r="AM36" s="88"/>
      <c r="AN36" s="89"/>
    </row>
    <row r="37" spans="1:51" s="185" customFormat="1" ht="24" customHeight="1">
      <c r="A37" s="100">
        <v>32</v>
      </c>
      <c r="B37" s="67" t="str">
        <f>B35</f>
        <v>*09</v>
      </c>
      <c r="C37" s="68">
        <v>32</v>
      </c>
      <c r="D37" s="69">
        <v>26</v>
      </c>
      <c r="E37" s="70" t="s">
        <v>46</v>
      </c>
      <c r="F37" s="71" t="s">
        <v>47</v>
      </c>
      <c r="G37" s="166" t="s">
        <v>162</v>
      </c>
      <c r="H37" s="90" t="s">
        <v>163</v>
      </c>
      <c r="I37" s="102" t="s">
        <v>164</v>
      </c>
      <c r="J37" s="74" t="s">
        <v>51</v>
      </c>
      <c r="K37" s="103">
        <v>39630</v>
      </c>
      <c r="L37" s="76">
        <v>7</v>
      </c>
      <c r="M37" s="76">
        <v>40</v>
      </c>
      <c r="N37" s="67" t="s">
        <v>97</v>
      </c>
      <c r="O37" s="77" t="s">
        <v>165</v>
      </c>
      <c r="P37" s="78" t="s">
        <v>54</v>
      </c>
      <c r="Q37" s="78" t="s">
        <v>54</v>
      </c>
      <c r="R37" s="76" t="s">
        <v>55</v>
      </c>
      <c r="S37" s="79">
        <v>5140.2</v>
      </c>
      <c r="T37" s="80"/>
      <c r="U37" s="81">
        <f t="shared" si="0"/>
        <v>5140.2</v>
      </c>
      <c r="V37" s="82">
        <f>S37*1.9 %</f>
        <v>97.663799999999995</v>
      </c>
      <c r="W37" s="83"/>
      <c r="X37" s="83"/>
      <c r="Y37" s="83"/>
      <c r="Z37" s="84">
        <f t="shared" si="7"/>
        <v>488.31900000000002</v>
      </c>
      <c r="AA37" s="84">
        <f t="shared" si="1"/>
        <v>154.20599999999999</v>
      </c>
      <c r="AB37" s="84">
        <f t="shared" si="4"/>
        <v>359.81400000000002</v>
      </c>
      <c r="AC37" s="84">
        <f t="shared" si="6"/>
        <v>102.804</v>
      </c>
      <c r="AD37" s="85">
        <v>771</v>
      </c>
      <c r="AE37" s="86"/>
      <c r="AF37" s="87"/>
      <c r="AG37" s="86"/>
      <c r="AH37" s="86"/>
      <c r="AI37" s="74"/>
      <c r="AJ37" s="74"/>
      <c r="AK37" s="87">
        <f t="shared" si="2"/>
        <v>84196.116000000009</v>
      </c>
      <c r="AL37" s="216"/>
      <c r="AM37" s="88"/>
      <c r="AN37" s="89"/>
    </row>
    <row r="38" spans="1:51" s="232" customFormat="1" ht="24" customHeight="1">
      <c r="A38" s="66">
        <v>33</v>
      </c>
      <c r="B38" s="67" t="str">
        <f>B36</f>
        <v>*09</v>
      </c>
      <c r="C38" s="68">
        <v>32</v>
      </c>
      <c r="D38" s="69">
        <v>26</v>
      </c>
      <c r="E38" s="70" t="s">
        <v>46</v>
      </c>
      <c r="F38" s="71" t="s">
        <v>47</v>
      </c>
      <c r="G38" s="72" t="s">
        <v>166</v>
      </c>
      <c r="H38" s="77" t="s">
        <v>167</v>
      </c>
      <c r="I38" s="102" t="s">
        <v>168</v>
      </c>
      <c r="J38" s="74" t="s">
        <v>51</v>
      </c>
      <c r="K38" s="103">
        <v>39676</v>
      </c>
      <c r="L38" s="76">
        <v>6</v>
      </c>
      <c r="M38" s="76">
        <v>40</v>
      </c>
      <c r="N38" s="67" t="s">
        <v>97</v>
      </c>
      <c r="O38" s="77" t="s">
        <v>169</v>
      </c>
      <c r="P38" s="78" t="s">
        <v>170</v>
      </c>
      <c r="Q38" s="78" t="s">
        <v>60</v>
      </c>
      <c r="R38" s="76" t="s">
        <v>55</v>
      </c>
      <c r="S38" s="79">
        <v>4893.25</v>
      </c>
      <c r="T38" s="80"/>
      <c r="U38" s="81">
        <f t="shared" si="0"/>
        <v>4893.25</v>
      </c>
      <c r="V38" s="82">
        <f>U38*1.9%</f>
        <v>92.97175</v>
      </c>
      <c r="W38" s="229"/>
      <c r="X38" s="229"/>
      <c r="Y38" s="229"/>
      <c r="Z38" s="84">
        <f t="shared" si="7"/>
        <v>464.85874999999999</v>
      </c>
      <c r="AA38" s="84">
        <f t="shared" si="1"/>
        <v>146.79749999999999</v>
      </c>
      <c r="AB38" s="84">
        <f t="shared" si="4"/>
        <v>342.52750000000003</v>
      </c>
      <c r="AC38" s="84">
        <f t="shared" si="6"/>
        <v>97.865000000000009</v>
      </c>
      <c r="AD38" s="85">
        <v>771</v>
      </c>
      <c r="AE38" s="86"/>
      <c r="AF38" s="230"/>
      <c r="AG38" s="86"/>
      <c r="AH38" s="86"/>
      <c r="AI38" s="230"/>
      <c r="AJ38" s="230"/>
      <c r="AK38" s="87">
        <f t="shared" si="2"/>
        <v>80595.584999999992</v>
      </c>
      <c r="AL38" s="88"/>
      <c r="AM38" s="88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231"/>
    </row>
    <row r="39" spans="1:51" s="134" customFormat="1" ht="24" customHeight="1">
      <c r="A39" s="176">
        <v>34</v>
      </c>
      <c r="B39" s="107" t="str">
        <f>B37</f>
        <v>*09</v>
      </c>
      <c r="C39" s="108">
        <v>32</v>
      </c>
      <c r="D39" s="109">
        <v>26</v>
      </c>
      <c r="E39" s="110" t="s">
        <v>46</v>
      </c>
      <c r="F39" s="111" t="s">
        <v>47</v>
      </c>
      <c r="G39" s="177"/>
      <c r="H39" s="118" t="s">
        <v>115</v>
      </c>
      <c r="I39" s="178"/>
      <c r="J39" s="170"/>
      <c r="K39" s="116"/>
      <c r="L39" s="117">
        <v>6</v>
      </c>
      <c r="M39" s="117">
        <v>40</v>
      </c>
      <c r="N39" s="107" t="s">
        <v>97</v>
      </c>
      <c r="O39" s="118" t="s">
        <v>169</v>
      </c>
      <c r="P39" s="119" t="s">
        <v>170</v>
      </c>
      <c r="Q39" s="119" t="s">
        <v>60</v>
      </c>
      <c r="R39" s="117" t="s">
        <v>55</v>
      </c>
      <c r="S39" s="120">
        <v>4893.25</v>
      </c>
      <c r="T39" s="121"/>
      <c r="U39" s="122">
        <f t="shared" si="0"/>
        <v>4893.25</v>
      </c>
      <c r="V39" s="123"/>
      <c r="W39" s="179"/>
      <c r="X39" s="179"/>
      <c r="Y39" s="179"/>
      <c r="Z39" s="125">
        <f t="shared" si="7"/>
        <v>464.85874999999999</v>
      </c>
      <c r="AA39" s="125">
        <f t="shared" si="1"/>
        <v>146.79749999999999</v>
      </c>
      <c r="AB39" s="125">
        <f t="shared" si="4"/>
        <v>342.52750000000003</v>
      </c>
      <c r="AC39" s="125">
        <f t="shared" si="6"/>
        <v>97.865000000000009</v>
      </c>
      <c r="AD39" s="126">
        <v>771</v>
      </c>
      <c r="AE39" s="127"/>
      <c r="AF39" s="130"/>
      <c r="AG39" s="127"/>
      <c r="AH39" s="127"/>
      <c r="AI39" s="130"/>
      <c r="AJ39" s="130"/>
      <c r="AK39" s="130">
        <f t="shared" si="2"/>
        <v>80595.584999999992</v>
      </c>
      <c r="AL39" s="131"/>
      <c r="AM39" s="131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3"/>
    </row>
    <row r="40" spans="1:51" s="134" customFormat="1" ht="24" customHeight="1">
      <c r="A40" s="176">
        <v>35</v>
      </c>
      <c r="B40" s="107" t="str">
        <f>B37</f>
        <v>*09</v>
      </c>
      <c r="C40" s="108">
        <v>32</v>
      </c>
      <c r="D40" s="109">
        <v>26</v>
      </c>
      <c r="E40" s="110" t="s">
        <v>46</v>
      </c>
      <c r="F40" s="111" t="s">
        <v>47</v>
      </c>
      <c r="G40" s="180"/>
      <c r="H40" s="113" t="s">
        <v>115</v>
      </c>
      <c r="I40" s="178"/>
      <c r="J40" s="170"/>
      <c r="K40" s="116"/>
      <c r="L40" s="117">
        <v>5</v>
      </c>
      <c r="M40" s="117">
        <v>40</v>
      </c>
      <c r="N40" s="107" t="s">
        <v>97</v>
      </c>
      <c r="O40" s="118" t="s">
        <v>171</v>
      </c>
      <c r="P40" s="119" t="s">
        <v>81</v>
      </c>
      <c r="Q40" s="119" t="s">
        <v>60</v>
      </c>
      <c r="R40" s="117" t="s">
        <v>55</v>
      </c>
      <c r="S40" s="120">
        <v>4662.55</v>
      </c>
      <c r="T40" s="121"/>
      <c r="U40" s="122">
        <f t="shared" si="0"/>
        <v>4662.55</v>
      </c>
      <c r="V40" s="123"/>
      <c r="W40" s="169"/>
      <c r="X40" s="169"/>
      <c r="Y40" s="169"/>
      <c r="Z40" s="125">
        <f t="shared" si="7"/>
        <v>442.94225</v>
      </c>
      <c r="AA40" s="125">
        <f t="shared" si="1"/>
        <v>139.87649999999999</v>
      </c>
      <c r="AB40" s="125">
        <f t="shared" si="4"/>
        <v>326.37850000000003</v>
      </c>
      <c r="AC40" s="125">
        <f t="shared" si="6"/>
        <v>93.251000000000005</v>
      </c>
      <c r="AD40" s="126">
        <v>771</v>
      </c>
      <c r="AE40" s="127"/>
      <c r="AF40" s="130"/>
      <c r="AG40" s="127"/>
      <c r="AH40" s="127"/>
      <c r="AI40" s="130"/>
      <c r="AJ40" s="130"/>
      <c r="AK40" s="130">
        <f t="shared" si="2"/>
        <v>77231.979000000007</v>
      </c>
      <c r="AL40" s="215"/>
      <c r="AM40" s="131"/>
      <c r="AN40" s="132"/>
    </row>
    <row r="41" spans="1:51" s="24" customFormat="1" ht="24" customHeight="1">
      <c r="A41" s="176">
        <v>36</v>
      </c>
      <c r="B41" s="107" t="str">
        <f t="shared" ref="B41:B53" si="8">B40</f>
        <v>*09</v>
      </c>
      <c r="C41" s="108">
        <v>32</v>
      </c>
      <c r="D41" s="109">
        <v>26</v>
      </c>
      <c r="E41" s="110" t="s">
        <v>46</v>
      </c>
      <c r="F41" s="111" t="s">
        <v>47</v>
      </c>
      <c r="G41" s="180"/>
      <c r="H41" s="127" t="s">
        <v>115</v>
      </c>
      <c r="I41" s="127"/>
      <c r="J41" s="170"/>
      <c r="K41" s="181"/>
      <c r="L41" s="117">
        <v>5</v>
      </c>
      <c r="M41" s="117">
        <v>40</v>
      </c>
      <c r="N41" s="107" t="s">
        <v>97</v>
      </c>
      <c r="O41" s="118" t="s">
        <v>171</v>
      </c>
      <c r="P41" s="119" t="s">
        <v>84</v>
      </c>
      <c r="Q41" s="119" t="s">
        <v>63</v>
      </c>
      <c r="R41" s="117" t="s">
        <v>55</v>
      </c>
      <c r="S41" s="120">
        <v>4662.55</v>
      </c>
      <c r="T41" s="121"/>
      <c r="U41" s="122">
        <f t="shared" si="0"/>
        <v>4662.55</v>
      </c>
      <c r="V41" s="123"/>
      <c r="W41" s="169"/>
      <c r="X41" s="169"/>
      <c r="Y41" s="169"/>
      <c r="Z41" s="125">
        <f t="shared" si="7"/>
        <v>442.94225</v>
      </c>
      <c r="AA41" s="125">
        <f t="shared" si="1"/>
        <v>139.87649999999999</v>
      </c>
      <c r="AB41" s="125">
        <f t="shared" si="4"/>
        <v>326.37850000000003</v>
      </c>
      <c r="AC41" s="125">
        <f t="shared" si="6"/>
        <v>93.251000000000005</v>
      </c>
      <c r="AD41" s="126">
        <v>771</v>
      </c>
      <c r="AE41" s="127"/>
      <c r="AF41" s="130"/>
      <c r="AG41" s="127"/>
      <c r="AH41" s="127"/>
      <c r="AI41" s="170"/>
      <c r="AJ41" s="170"/>
      <c r="AK41" s="130">
        <f t="shared" si="2"/>
        <v>77231.979000000007</v>
      </c>
      <c r="AL41" s="224"/>
      <c r="AM41" s="131"/>
      <c r="AN41" s="132"/>
    </row>
    <row r="42" spans="1:51" s="24" customFormat="1" ht="24" customHeight="1">
      <c r="A42" s="176">
        <v>37</v>
      </c>
      <c r="B42" s="107" t="str">
        <f t="shared" si="8"/>
        <v>*09</v>
      </c>
      <c r="C42" s="108">
        <v>32</v>
      </c>
      <c r="D42" s="109">
        <v>26</v>
      </c>
      <c r="E42" s="110" t="s">
        <v>46</v>
      </c>
      <c r="F42" s="111" t="s">
        <v>47</v>
      </c>
      <c r="G42" s="180"/>
      <c r="H42" s="127" t="s">
        <v>115</v>
      </c>
      <c r="I42" s="127"/>
      <c r="J42" s="170"/>
      <c r="K42" s="107"/>
      <c r="L42" s="117">
        <v>5</v>
      </c>
      <c r="M42" s="117">
        <v>40</v>
      </c>
      <c r="N42" s="107" t="s">
        <v>97</v>
      </c>
      <c r="O42" s="118" t="s">
        <v>171</v>
      </c>
      <c r="P42" s="119" t="s">
        <v>172</v>
      </c>
      <c r="Q42" s="119" t="s">
        <v>63</v>
      </c>
      <c r="R42" s="117" t="s">
        <v>55</v>
      </c>
      <c r="S42" s="120">
        <v>4662.55</v>
      </c>
      <c r="T42" s="121"/>
      <c r="U42" s="122">
        <f t="shared" si="0"/>
        <v>4662.55</v>
      </c>
      <c r="V42" s="123"/>
      <c r="W42" s="169"/>
      <c r="X42" s="169"/>
      <c r="Y42" s="169"/>
      <c r="Z42" s="125">
        <f t="shared" si="7"/>
        <v>442.94225</v>
      </c>
      <c r="AA42" s="125">
        <f t="shared" si="1"/>
        <v>139.87649999999999</v>
      </c>
      <c r="AB42" s="125">
        <f t="shared" si="4"/>
        <v>326.37850000000003</v>
      </c>
      <c r="AC42" s="125">
        <f t="shared" si="6"/>
        <v>93.251000000000005</v>
      </c>
      <c r="AD42" s="126">
        <v>771</v>
      </c>
      <c r="AE42" s="127"/>
      <c r="AF42" s="130"/>
      <c r="AG42" s="127"/>
      <c r="AH42" s="127"/>
      <c r="AI42" s="170"/>
      <c r="AJ42" s="170"/>
      <c r="AK42" s="130">
        <f t="shared" si="2"/>
        <v>77231.979000000007</v>
      </c>
      <c r="AL42" s="224"/>
      <c r="AM42" s="131"/>
      <c r="AN42" s="132"/>
    </row>
    <row r="43" spans="1:51" s="24" customFormat="1" ht="24" customHeight="1">
      <c r="A43" s="176">
        <v>38</v>
      </c>
      <c r="B43" s="107" t="str">
        <f t="shared" si="8"/>
        <v>*09</v>
      </c>
      <c r="C43" s="108">
        <v>32</v>
      </c>
      <c r="D43" s="109">
        <v>26</v>
      </c>
      <c r="E43" s="110" t="s">
        <v>46</v>
      </c>
      <c r="F43" s="111" t="s">
        <v>47</v>
      </c>
      <c r="G43" s="180"/>
      <c r="H43" s="113" t="s">
        <v>115</v>
      </c>
      <c r="I43" s="178"/>
      <c r="J43" s="170"/>
      <c r="K43" s="116"/>
      <c r="L43" s="117">
        <v>5</v>
      </c>
      <c r="M43" s="117">
        <v>40</v>
      </c>
      <c r="N43" s="107" t="s">
        <v>97</v>
      </c>
      <c r="O43" s="118" t="s">
        <v>171</v>
      </c>
      <c r="P43" s="119" t="s">
        <v>87</v>
      </c>
      <c r="Q43" s="119" t="s">
        <v>63</v>
      </c>
      <c r="R43" s="117" t="s">
        <v>55</v>
      </c>
      <c r="S43" s="120">
        <v>4662.55</v>
      </c>
      <c r="T43" s="121"/>
      <c r="U43" s="122">
        <f t="shared" si="0"/>
        <v>4662.55</v>
      </c>
      <c r="V43" s="123"/>
      <c r="W43" s="169"/>
      <c r="X43" s="169"/>
      <c r="Y43" s="169"/>
      <c r="Z43" s="125">
        <f t="shared" si="7"/>
        <v>442.94225</v>
      </c>
      <c r="AA43" s="125">
        <f t="shared" si="1"/>
        <v>139.87649999999999</v>
      </c>
      <c r="AB43" s="125">
        <f t="shared" si="4"/>
        <v>326.37850000000003</v>
      </c>
      <c r="AC43" s="125">
        <f t="shared" si="6"/>
        <v>93.251000000000005</v>
      </c>
      <c r="AD43" s="126">
        <v>771</v>
      </c>
      <c r="AE43" s="127"/>
      <c r="AF43" s="130"/>
      <c r="AG43" s="127"/>
      <c r="AH43" s="127"/>
      <c r="AI43" s="170"/>
      <c r="AJ43" s="170"/>
      <c r="AK43" s="130">
        <f t="shared" si="2"/>
        <v>77231.979000000007</v>
      </c>
      <c r="AL43" s="224"/>
      <c r="AM43" s="131"/>
      <c r="AN43" s="132"/>
    </row>
    <row r="44" spans="1:51" s="24" customFormat="1" ht="24" customHeight="1">
      <c r="A44" s="176">
        <v>39</v>
      </c>
      <c r="B44" s="107" t="str">
        <f t="shared" si="8"/>
        <v>*09</v>
      </c>
      <c r="C44" s="108">
        <v>32</v>
      </c>
      <c r="D44" s="109">
        <v>26</v>
      </c>
      <c r="E44" s="110" t="s">
        <v>46</v>
      </c>
      <c r="F44" s="111" t="s">
        <v>47</v>
      </c>
      <c r="G44" s="180"/>
      <c r="H44" s="113" t="s">
        <v>115</v>
      </c>
      <c r="I44" s="178"/>
      <c r="J44" s="170"/>
      <c r="K44" s="116"/>
      <c r="L44" s="117">
        <v>5</v>
      </c>
      <c r="M44" s="117">
        <v>40</v>
      </c>
      <c r="N44" s="107" t="s">
        <v>97</v>
      </c>
      <c r="O44" s="118" t="s">
        <v>171</v>
      </c>
      <c r="P44" s="119" t="s">
        <v>173</v>
      </c>
      <c r="Q44" s="119" t="s">
        <v>60</v>
      </c>
      <c r="R44" s="117" t="s">
        <v>55</v>
      </c>
      <c r="S44" s="120">
        <v>4662.55</v>
      </c>
      <c r="T44" s="121"/>
      <c r="U44" s="122">
        <f t="shared" si="0"/>
        <v>4662.55</v>
      </c>
      <c r="V44" s="123"/>
      <c r="W44" s="169"/>
      <c r="X44" s="169"/>
      <c r="Y44" s="169"/>
      <c r="Z44" s="125">
        <f t="shared" si="7"/>
        <v>442.94225</v>
      </c>
      <c r="AA44" s="125">
        <f t="shared" si="1"/>
        <v>139.87649999999999</v>
      </c>
      <c r="AB44" s="125">
        <f t="shared" si="4"/>
        <v>326.37850000000003</v>
      </c>
      <c r="AC44" s="125">
        <f t="shared" si="6"/>
        <v>93.251000000000005</v>
      </c>
      <c r="AD44" s="126">
        <v>771</v>
      </c>
      <c r="AE44" s="127"/>
      <c r="AF44" s="130"/>
      <c r="AG44" s="127"/>
      <c r="AH44" s="127"/>
      <c r="AI44" s="170"/>
      <c r="AJ44" s="170"/>
      <c r="AK44" s="130">
        <f t="shared" si="2"/>
        <v>77231.979000000007</v>
      </c>
      <c r="AL44" s="224"/>
      <c r="AM44" s="131"/>
      <c r="AN44" s="132"/>
    </row>
    <row r="45" spans="1:51" s="99" customFormat="1" ht="24" customHeight="1">
      <c r="A45" s="98">
        <v>40</v>
      </c>
      <c r="B45" s="91" t="str">
        <f t="shared" si="8"/>
        <v>*09</v>
      </c>
      <c r="C45" s="36">
        <v>32</v>
      </c>
      <c r="D45" s="37">
        <v>26</v>
      </c>
      <c r="E45" s="38" t="s">
        <v>46</v>
      </c>
      <c r="F45" s="39" t="s">
        <v>47</v>
      </c>
      <c r="G45" s="233" t="s">
        <v>174</v>
      </c>
      <c r="H45" s="214" t="s">
        <v>175</v>
      </c>
      <c r="I45" s="42" t="s">
        <v>176</v>
      </c>
      <c r="J45" s="61" t="s">
        <v>74</v>
      </c>
      <c r="K45" s="44">
        <v>40313</v>
      </c>
      <c r="L45" s="45">
        <v>4</v>
      </c>
      <c r="M45" s="45">
        <v>40</v>
      </c>
      <c r="N45" s="91" t="s">
        <v>97</v>
      </c>
      <c r="O45" s="46" t="s">
        <v>177</v>
      </c>
      <c r="P45" s="47" t="s">
        <v>172</v>
      </c>
      <c r="Q45" s="47" t="s">
        <v>63</v>
      </c>
      <c r="R45" s="45" t="s">
        <v>55</v>
      </c>
      <c r="S45" s="62">
        <v>4443.75</v>
      </c>
      <c r="T45" s="50"/>
      <c r="U45" s="49">
        <f t="shared" si="0"/>
        <v>4443.75</v>
      </c>
      <c r="V45" s="51"/>
      <c r="W45" s="95"/>
      <c r="X45" s="95"/>
      <c r="Y45" s="95"/>
      <c r="Z45" s="53">
        <f t="shared" si="7"/>
        <v>422.15625</v>
      </c>
      <c r="AA45" s="53">
        <f t="shared" si="1"/>
        <v>133.3125</v>
      </c>
      <c r="AB45" s="53">
        <f t="shared" si="4"/>
        <v>311.06250000000006</v>
      </c>
      <c r="AC45" s="53">
        <f t="shared" si="6"/>
        <v>88.875</v>
      </c>
      <c r="AD45" s="54">
        <v>771</v>
      </c>
      <c r="AE45" s="96"/>
      <c r="AF45" s="97"/>
      <c r="AG45" s="96"/>
      <c r="AH45" s="96">
        <v>892</v>
      </c>
      <c r="AI45" s="61"/>
      <c r="AJ45" s="61"/>
      <c r="AK45" s="56">
        <f t="shared" si="2"/>
        <v>84745.875</v>
      </c>
      <c r="AL45" s="221"/>
      <c r="AM45" s="57"/>
      <c r="AN45" s="58"/>
    </row>
    <row r="46" spans="1:51" s="99" customFormat="1" ht="24" customHeight="1">
      <c r="A46" s="98">
        <v>41</v>
      </c>
      <c r="B46" s="91" t="str">
        <f t="shared" si="8"/>
        <v>*09</v>
      </c>
      <c r="C46" s="36">
        <v>32</v>
      </c>
      <c r="D46" s="37">
        <v>26</v>
      </c>
      <c r="E46" s="38" t="s">
        <v>46</v>
      </c>
      <c r="F46" s="39" t="s">
        <v>47</v>
      </c>
      <c r="G46" s="233" t="s">
        <v>178</v>
      </c>
      <c r="H46" s="214" t="s">
        <v>179</v>
      </c>
      <c r="I46" s="214" t="s">
        <v>180</v>
      </c>
      <c r="J46" s="61" t="s">
        <v>51</v>
      </c>
      <c r="K46" s="44">
        <v>40313</v>
      </c>
      <c r="L46" s="45">
        <v>4</v>
      </c>
      <c r="M46" s="45">
        <v>40</v>
      </c>
      <c r="N46" s="91" t="s">
        <v>97</v>
      </c>
      <c r="O46" s="46" t="s">
        <v>181</v>
      </c>
      <c r="P46" s="47" t="s">
        <v>87</v>
      </c>
      <c r="Q46" s="47" t="s">
        <v>63</v>
      </c>
      <c r="R46" s="45" t="s">
        <v>55</v>
      </c>
      <c r="S46" s="62">
        <v>4443.75</v>
      </c>
      <c r="T46" s="50"/>
      <c r="U46" s="49">
        <f t="shared" si="0"/>
        <v>4443.75</v>
      </c>
      <c r="V46" s="51"/>
      <c r="W46" s="95"/>
      <c r="X46" s="95"/>
      <c r="Y46" s="95"/>
      <c r="Z46" s="153">
        <f t="shared" si="7"/>
        <v>422.15625</v>
      </c>
      <c r="AA46" s="53">
        <f t="shared" si="1"/>
        <v>133.3125</v>
      </c>
      <c r="AB46" s="53">
        <f t="shared" si="4"/>
        <v>311.06250000000006</v>
      </c>
      <c r="AC46" s="53">
        <f t="shared" si="6"/>
        <v>88.875</v>
      </c>
      <c r="AD46" s="54">
        <v>771</v>
      </c>
      <c r="AE46" s="96"/>
      <c r="AF46" s="142"/>
      <c r="AG46" s="96"/>
      <c r="AH46" s="96"/>
      <c r="AI46" s="61"/>
      <c r="AJ46" s="61"/>
      <c r="AK46" s="56">
        <f t="shared" si="2"/>
        <v>74041.875</v>
      </c>
      <c r="AL46" s="221"/>
      <c r="AM46" s="156"/>
      <c r="AN46" s="157"/>
    </row>
    <row r="47" spans="1:51" s="24" customFormat="1" ht="24" customHeight="1">
      <c r="A47" s="176">
        <v>42</v>
      </c>
      <c r="B47" s="107" t="str">
        <f t="shared" si="8"/>
        <v>*09</v>
      </c>
      <c r="C47" s="108">
        <v>32</v>
      </c>
      <c r="D47" s="109">
        <v>26</v>
      </c>
      <c r="E47" s="110" t="s">
        <v>46</v>
      </c>
      <c r="F47" s="111" t="s">
        <v>47</v>
      </c>
      <c r="G47" s="180"/>
      <c r="H47" s="113" t="s">
        <v>115</v>
      </c>
      <c r="I47" s="178"/>
      <c r="J47" s="170"/>
      <c r="K47" s="116"/>
      <c r="L47" s="117">
        <v>4</v>
      </c>
      <c r="M47" s="117">
        <v>40</v>
      </c>
      <c r="N47" s="107" t="s">
        <v>97</v>
      </c>
      <c r="O47" s="118" t="s">
        <v>182</v>
      </c>
      <c r="P47" s="119" t="s">
        <v>87</v>
      </c>
      <c r="Q47" s="119" t="s">
        <v>63</v>
      </c>
      <c r="R47" s="117" t="s">
        <v>55</v>
      </c>
      <c r="S47" s="120">
        <v>4443.75</v>
      </c>
      <c r="T47" s="121"/>
      <c r="U47" s="122">
        <f t="shared" si="0"/>
        <v>4443.75</v>
      </c>
      <c r="V47" s="123"/>
      <c r="W47" s="169"/>
      <c r="X47" s="169"/>
      <c r="Y47" s="169"/>
      <c r="Z47" s="125">
        <f t="shared" si="7"/>
        <v>422.15625</v>
      </c>
      <c r="AA47" s="125">
        <f t="shared" si="1"/>
        <v>133.3125</v>
      </c>
      <c r="AB47" s="125">
        <f t="shared" si="4"/>
        <v>311.06250000000006</v>
      </c>
      <c r="AC47" s="125">
        <f t="shared" si="6"/>
        <v>88.875</v>
      </c>
      <c r="AD47" s="126">
        <v>771</v>
      </c>
      <c r="AE47" s="127"/>
      <c r="AF47" s="182"/>
      <c r="AG47" s="127"/>
      <c r="AH47" s="127"/>
      <c r="AI47" s="170"/>
      <c r="AJ47" s="170"/>
      <c r="AK47" s="130">
        <f t="shared" si="2"/>
        <v>74041.875</v>
      </c>
      <c r="AL47" s="224"/>
      <c r="AM47" s="131"/>
      <c r="AN47" s="132"/>
    </row>
    <row r="48" spans="1:51" s="185" customFormat="1" ht="24" customHeight="1">
      <c r="A48" s="100">
        <v>43</v>
      </c>
      <c r="B48" s="67" t="str">
        <f t="shared" si="8"/>
        <v>*09</v>
      </c>
      <c r="C48" s="68">
        <v>32</v>
      </c>
      <c r="D48" s="69">
        <v>26</v>
      </c>
      <c r="E48" s="70" t="s">
        <v>46</v>
      </c>
      <c r="F48" s="71" t="s">
        <v>47</v>
      </c>
      <c r="G48" s="166" t="s">
        <v>183</v>
      </c>
      <c r="H48" s="86" t="s">
        <v>184</v>
      </c>
      <c r="I48" s="167" t="s">
        <v>185</v>
      </c>
      <c r="J48" s="74" t="s">
        <v>74</v>
      </c>
      <c r="K48" s="183">
        <v>40984</v>
      </c>
      <c r="L48" s="76">
        <v>3</v>
      </c>
      <c r="M48" s="76">
        <v>40</v>
      </c>
      <c r="N48" s="67" t="s">
        <v>97</v>
      </c>
      <c r="O48" s="77" t="s">
        <v>186</v>
      </c>
      <c r="P48" s="78" t="s">
        <v>87</v>
      </c>
      <c r="Q48" s="78" t="s">
        <v>63</v>
      </c>
      <c r="R48" s="76" t="s">
        <v>55</v>
      </c>
      <c r="S48" s="79">
        <v>4247.45</v>
      </c>
      <c r="T48" s="80"/>
      <c r="U48" s="81">
        <f t="shared" si="0"/>
        <v>4247.45</v>
      </c>
      <c r="V48" s="82"/>
      <c r="W48" s="83"/>
      <c r="X48" s="83"/>
      <c r="Y48" s="83"/>
      <c r="Z48" s="84">
        <f t="shared" si="7"/>
        <v>403.50774999999999</v>
      </c>
      <c r="AA48" s="84">
        <f t="shared" si="1"/>
        <v>127.42349999999999</v>
      </c>
      <c r="AB48" s="84">
        <f t="shared" si="4"/>
        <v>297.32150000000001</v>
      </c>
      <c r="AC48" s="84">
        <f t="shared" si="6"/>
        <v>84.948999999999998</v>
      </c>
      <c r="AD48" s="85">
        <v>771</v>
      </c>
      <c r="AE48" s="86"/>
      <c r="AF48" s="105"/>
      <c r="AG48" s="86"/>
      <c r="AH48" s="86">
        <v>892</v>
      </c>
      <c r="AI48" s="74"/>
      <c r="AJ48" s="74"/>
      <c r="AK48" s="87">
        <f t="shared" si="2"/>
        <v>81883.820999999996</v>
      </c>
      <c r="AL48" s="216"/>
      <c r="AM48" s="88"/>
      <c r="AN48" s="89"/>
    </row>
    <row r="49" spans="1:40" s="185" customFormat="1" ht="24" customHeight="1">
      <c r="A49" s="100">
        <v>44</v>
      </c>
      <c r="B49" s="67" t="str">
        <f t="shared" si="8"/>
        <v>*09</v>
      </c>
      <c r="C49" s="68">
        <v>32</v>
      </c>
      <c r="D49" s="69">
        <v>26</v>
      </c>
      <c r="E49" s="70" t="s">
        <v>46</v>
      </c>
      <c r="F49" s="71" t="s">
        <v>47</v>
      </c>
      <c r="G49" s="166" t="s">
        <v>187</v>
      </c>
      <c r="H49" s="184" t="s">
        <v>188</v>
      </c>
      <c r="I49" s="86" t="s">
        <v>189</v>
      </c>
      <c r="J49" s="185" t="s">
        <v>74</v>
      </c>
      <c r="K49" s="183">
        <v>41579</v>
      </c>
      <c r="L49" s="76">
        <v>3</v>
      </c>
      <c r="M49" s="76">
        <v>40</v>
      </c>
      <c r="N49" s="67" t="s">
        <v>97</v>
      </c>
      <c r="O49" s="77" t="s">
        <v>190</v>
      </c>
      <c r="P49" s="78" t="s">
        <v>87</v>
      </c>
      <c r="Q49" s="78" t="s">
        <v>63</v>
      </c>
      <c r="R49" s="76" t="s">
        <v>55</v>
      </c>
      <c r="S49" s="79">
        <v>4247.45</v>
      </c>
      <c r="T49" s="80"/>
      <c r="U49" s="81">
        <f t="shared" si="0"/>
        <v>4247.45</v>
      </c>
      <c r="V49" s="82"/>
      <c r="W49" s="83"/>
      <c r="X49" s="83"/>
      <c r="Y49" s="83"/>
      <c r="Z49" s="84">
        <f t="shared" si="7"/>
        <v>403.50774999999999</v>
      </c>
      <c r="AA49" s="84">
        <f t="shared" si="1"/>
        <v>127.42349999999999</v>
      </c>
      <c r="AB49" s="84">
        <f t="shared" si="4"/>
        <v>297.32150000000001</v>
      </c>
      <c r="AC49" s="84">
        <f t="shared" si="6"/>
        <v>84.948999999999998</v>
      </c>
      <c r="AD49" s="85">
        <v>771</v>
      </c>
      <c r="AE49" s="86"/>
      <c r="AF49" s="105"/>
      <c r="AG49" s="86"/>
      <c r="AH49" s="86"/>
      <c r="AI49" s="74"/>
      <c r="AJ49" s="74"/>
      <c r="AK49" s="87">
        <f t="shared" si="2"/>
        <v>71179.820999999996</v>
      </c>
      <c r="AL49" s="216"/>
      <c r="AM49" s="88"/>
      <c r="AN49" s="89"/>
    </row>
    <row r="50" spans="1:40" s="185" customFormat="1" ht="24" customHeight="1">
      <c r="A50" s="100">
        <v>45</v>
      </c>
      <c r="B50" s="67" t="str">
        <f t="shared" si="8"/>
        <v>*09</v>
      </c>
      <c r="C50" s="68">
        <v>32</v>
      </c>
      <c r="D50" s="69">
        <v>26</v>
      </c>
      <c r="E50" s="70" t="s">
        <v>46</v>
      </c>
      <c r="F50" s="71" t="s">
        <v>47</v>
      </c>
      <c r="G50" s="166" t="s">
        <v>187</v>
      </c>
      <c r="H50" s="186" t="s">
        <v>191</v>
      </c>
      <c r="I50" s="86" t="s">
        <v>192</v>
      </c>
      <c r="J50" s="185" t="s">
        <v>51</v>
      </c>
      <c r="K50" s="183">
        <v>41579</v>
      </c>
      <c r="L50" s="76">
        <v>3</v>
      </c>
      <c r="M50" s="76">
        <v>40</v>
      </c>
      <c r="N50" s="67" t="s">
        <v>97</v>
      </c>
      <c r="O50" s="77" t="s">
        <v>190</v>
      </c>
      <c r="P50" s="78" t="s">
        <v>87</v>
      </c>
      <c r="Q50" s="78" t="s">
        <v>63</v>
      </c>
      <c r="R50" s="76" t="s">
        <v>55</v>
      </c>
      <c r="S50" s="79">
        <v>4247.45</v>
      </c>
      <c r="T50" s="80"/>
      <c r="U50" s="81">
        <f t="shared" si="0"/>
        <v>4247.45</v>
      </c>
      <c r="V50" s="82"/>
      <c r="W50" s="83"/>
      <c r="X50" s="83"/>
      <c r="Y50" s="83"/>
      <c r="Z50" s="84">
        <f t="shared" si="7"/>
        <v>403.50774999999999</v>
      </c>
      <c r="AA50" s="84">
        <f t="shared" si="1"/>
        <v>127.42349999999999</v>
      </c>
      <c r="AB50" s="84">
        <f t="shared" si="4"/>
        <v>297.32150000000001</v>
      </c>
      <c r="AC50" s="84">
        <f t="shared" si="6"/>
        <v>84.948999999999998</v>
      </c>
      <c r="AD50" s="85">
        <v>771</v>
      </c>
      <c r="AE50" s="86"/>
      <c r="AF50" s="105"/>
      <c r="AG50" s="86"/>
      <c r="AH50" s="86"/>
      <c r="AI50" s="74"/>
      <c r="AJ50" s="74"/>
      <c r="AK50" s="87">
        <f t="shared" si="2"/>
        <v>71179.820999999996</v>
      </c>
      <c r="AL50" s="216"/>
      <c r="AM50" s="88"/>
      <c r="AN50" s="89"/>
    </row>
    <row r="51" spans="1:40" s="185" customFormat="1" ht="24" customHeight="1">
      <c r="A51" s="100">
        <v>46</v>
      </c>
      <c r="B51" s="67" t="str">
        <f t="shared" si="8"/>
        <v>*09</v>
      </c>
      <c r="C51" s="68">
        <v>32</v>
      </c>
      <c r="D51" s="69">
        <v>26</v>
      </c>
      <c r="E51" s="70" t="s">
        <v>46</v>
      </c>
      <c r="F51" s="71" t="s">
        <v>47</v>
      </c>
      <c r="G51" s="166" t="s">
        <v>193</v>
      </c>
      <c r="H51" s="86" t="s">
        <v>194</v>
      </c>
      <c r="I51" s="86"/>
      <c r="J51" s="74" t="s">
        <v>51</v>
      </c>
      <c r="K51" s="183">
        <v>41867</v>
      </c>
      <c r="L51" s="76">
        <v>1</v>
      </c>
      <c r="M51" s="76">
        <v>40</v>
      </c>
      <c r="N51" s="67" t="s">
        <v>97</v>
      </c>
      <c r="O51" s="77" t="s">
        <v>195</v>
      </c>
      <c r="P51" s="78" t="s">
        <v>87</v>
      </c>
      <c r="Q51" s="78" t="s">
        <v>63</v>
      </c>
      <c r="R51" s="76" t="s">
        <v>55</v>
      </c>
      <c r="S51" s="79">
        <v>3941.05</v>
      </c>
      <c r="T51" s="80"/>
      <c r="U51" s="81">
        <f t="shared" si="0"/>
        <v>3941.05</v>
      </c>
      <c r="V51" s="82"/>
      <c r="W51" s="83"/>
      <c r="X51" s="83"/>
      <c r="Y51" s="83"/>
      <c r="Z51" s="84">
        <f t="shared" si="7"/>
        <v>374.39975000000004</v>
      </c>
      <c r="AA51" s="84">
        <f t="shared" si="1"/>
        <v>118.2315</v>
      </c>
      <c r="AB51" s="84">
        <f t="shared" si="4"/>
        <v>275.87350000000004</v>
      </c>
      <c r="AC51" s="84">
        <f t="shared" si="6"/>
        <v>78.821000000000012</v>
      </c>
      <c r="AD51" s="85">
        <v>771</v>
      </c>
      <c r="AE51" s="86"/>
      <c r="AF51" s="105"/>
      <c r="AG51" s="86"/>
      <c r="AH51" s="86"/>
      <c r="AI51" s="74"/>
      <c r="AJ51" s="74"/>
      <c r="AK51" s="87">
        <f t="shared" si="2"/>
        <v>66712.508999999991</v>
      </c>
      <c r="AL51" s="216"/>
      <c r="AM51" s="88"/>
      <c r="AN51" s="89"/>
    </row>
    <row r="52" spans="1:40" s="185" customFormat="1" ht="24" customHeight="1">
      <c r="A52" s="100">
        <v>47</v>
      </c>
      <c r="B52" s="67" t="str">
        <f t="shared" si="8"/>
        <v>*09</v>
      </c>
      <c r="C52" s="68">
        <v>32</v>
      </c>
      <c r="D52" s="69">
        <v>26</v>
      </c>
      <c r="E52" s="70" t="s">
        <v>46</v>
      </c>
      <c r="F52" s="71" t="s">
        <v>47</v>
      </c>
      <c r="G52" s="166" t="s">
        <v>193</v>
      </c>
      <c r="H52" s="86" t="s">
        <v>196</v>
      </c>
      <c r="I52" s="86"/>
      <c r="J52" s="74" t="s">
        <v>51</v>
      </c>
      <c r="K52" s="183">
        <v>41867</v>
      </c>
      <c r="L52" s="76">
        <v>1</v>
      </c>
      <c r="M52" s="76">
        <v>40</v>
      </c>
      <c r="N52" s="67" t="s">
        <v>97</v>
      </c>
      <c r="O52" s="77" t="s">
        <v>195</v>
      </c>
      <c r="P52" s="78" t="s">
        <v>87</v>
      </c>
      <c r="Q52" s="78" t="s">
        <v>63</v>
      </c>
      <c r="R52" s="76" t="s">
        <v>55</v>
      </c>
      <c r="S52" s="79">
        <v>3941.05</v>
      </c>
      <c r="T52" s="80"/>
      <c r="U52" s="81">
        <f t="shared" si="0"/>
        <v>3941.05</v>
      </c>
      <c r="V52" s="82"/>
      <c r="W52" s="83"/>
      <c r="X52" s="83"/>
      <c r="Y52" s="83"/>
      <c r="Z52" s="84">
        <f t="shared" si="7"/>
        <v>374.39975000000004</v>
      </c>
      <c r="AA52" s="84">
        <f t="shared" si="1"/>
        <v>118.2315</v>
      </c>
      <c r="AB52" s="84">
        <f t="shared" si="4"/>
        <v>275.87350000000004</v>
      </c>
      <c r="AC52" s="84">
        <f t="shared" si="6"/>
        <v>78.821000000000012</v>
      </c>
      <c r="AD52" s="85">
        <v>771</v>
      </c>
      <c r="AE52" s="86"/>
      <c r="AF52" s="105"/>
      <c r="AG52" s="86"/>
      <c r="AH52" s="86"/>
      <c r="AI52" s="74"/>
      <c r="AJ52" s="74"/>
      <c r="AK52" s="87">
        <f t="shared" si="2"/>
        <v>66712.508999999991</v>
      </c>
      <c r="AL52" s="216"/>
      <c r="AM52" s="88"/>
      <c r="AN52" s="89"/>
    </row>
    <row r="53" spans="1:40" s="185" customFormat="1" ht="24" customHeight="1">
      <c r="A53" s="100">
        <v>48</v>
      </c>
      <c r="B53" s="67" t="str">
        <f t="shared" si="8"/>
        <v>*09</v>
      </c>
      <c r="C53" s="68">
        <v>32</v>
      </c>
      <c r="D53" s="69">
        <v>26</v>
      </c>
      <c r="E53" s="70" t="s">
        <v>46</v>
      </c>
      <c r="F53" s="71" t="s">
        <v>47</v>
      </c>
      <c r="G53" s="166" t="s">
        <v>197</v>
      </c>
      <c r="H53" s="187" t="s">
        <v>198</v>
      </c>
      <c r="I53" s="77"/>
      <c r="J53" s="74"/>
      <c r="K53" s="188"/>
      <c r="L53" s="76"/>
      <c r="M53" s="76">
        <v>360</v>
      </c>
      <c r="N53" s="67" t="s">
        <v>97</v>
      </c>
      <c r="O53" s="77" t="s">
        <v>199</v>
      </c>
      <c r="P53" s="189" t="s">
        <v>200</v>
      </c>
      <c r="Q53" s="78" t="s">
        <v>60</v>
      </c>
      <c r="R53" s="76" t="s">
        <v>55</v>
      </c>
      <c r="S53" s="80">
        <f>360*305.5</f>
        <v>109980</v>
      </c>
      <c r="T53" s="80"/>
      <c r="U53" s="81">
        <f t="shared" si="0"/>
        <v>109980</v>
      </c>
      <c r="V53" s="82">
        <v>490</v>
      </c>
      <c r="W53" s="83"/>
      <c r="X53" s="83"/>
      <c r="Y53" s="83"/>
      <c r="Z53" s="84">
        <f t="shared" si="7"/>
        <v>10448.1</v>
      </c>
      <c r="AA53" s="84">
        <f t="shared" si="1"/>
        <v>3299.4</v>
      </c>
      <c r="AB53" s="84">
        <f t="shared" si="4"/>
        <v>7698.6</v>
      </c>
      <c r="AC53" s="84">
        <f t="shared" si="6"/>
        <v>2199.6</v>
      </c>
      <c r="AD53" s="190">
        <f>M53*19.28</f>
        <v>6940.8</v>
      </c>
      <c r="AE53" s="86"/>
      <c r="AF53" s="105"/>
      <c r="AG53" s="85">
        <v>5037</v>
      </c>
      <c r="AH53" s="80">
        <v>2319.1999999999998</v>
      </c>
      <c r="AI53" s="74"/>
      <c r="AJ53" s="74"/>
      <c r="AK53" s="87">
        <f t="shared" si="2"/>
        <v>1775072.4000000001</v>
      </c>
      <c r="AL53" s="216"/>
      <c r="AM53" s="216"/>
    </row>
    <row r="54" spans="1:40" s="24" customFormat="1" ht="24" customHeight="1">
      <c r="A54" s="176">
        <v>49</v>
      </c>
      <c r="B54" s="176" t="str">
        <f>B53</f>
        <v>*09</v>
      </c>
      <c r="C54" s="176">
        <v>32</v>
      </c>
      <c r="D54" s="176">
        <v>26</v>
      </c>
      <c r="E54" s="191" t="str">
        <f>E53</f>
        <v>001</v>
      </c>
      <c r="F54" s="169" t="str">
        <f>F53</f>
        <v>00837</v>
      </c>
      <c r="G54" s="179"/>
      <c r="H54" s="170" t="s">
        <v>198</v>
      </c>
      <c r="I54" s="170"/>
      <c r="J54" s="163"/>
      <c r="K54" s="176"/>
      <c r="L54" s="176"/>
      <c r="M54" s="176">
        <v>240</v>
      </c>
      <c r="N54" s="176"/>
      <c r="O54" s="170" t="s">
        <v>201</v>
      </c>
      <c r="P54" s="170" t="s">
        <v>202</v>
      </c>
      <c r="Q54" s="170" t="s">
        <v>203</v>
      </c>
      <c r="R54" s="176" t="s">
        <v>55</v>
      </c>
      <c r="S54" s="192">
        <f>M54*348.3</f>
        <v>83592</v>
      </c>
      <c r="T54" s="169"/>
      <c r="U54" s="169">
        <f>S54+T54</f>
        <v>83592</v>
      </c>
      <c r="V54" s="169"/>
      <c r="W54" s="169"/>
      <c r="X54" s="169"/>
      <c r="Y54" s="169"/>
      <c r="Z54" s="179">
        <v>7676.2</v>
      </c>
      <c r="AA54" s="193">
        <v>2423</v>
      </c>
      <c r="AB54" s="193">
        <v>5653</v>
      </c>
      <c r="AC54" s="193">
        <v>2019</v>
      </c>
      <c r="AD54" s="179">
        <v>4627.2</v>
      </c>
      <c r="AE54" s="170"/>
      <c r="AF54" s="170"/>
      <c r="AG54" s="193">
        <v>3168.96</v>
      </c>
      <c r="AH54" s="170"/>
      <c r="AI54" s="170"/>
      <c r="AJ54" s="170"/>
      <c r="AK54" s="130">
        <f t="shared" si="2"/>
        <v>1309912.32</v>
      </c>
      <c r="AL54" s="224"/>
      <c r="AM54" s="224"/>
    </row>
    <row r="55" spans="1:40" s="24" customFormat="1" ht="24" customHeight="1">
      <c r="A55" s="176"/>
      <c r="B55" s="485" t="s">
        <v>204</v>
      </c>
      <c r="C55" s="486"/>
      <c r="D55" s="486"/>
      <c r="E55" s="486"/>
      <c r="F55" s="486"/>
      <c r="G55" s="486"/>
      <c r="H55" s="486"/>
      <c r="I55" s="486"/>
      <c r="J55" s="486"/>
      <c r="K55" s="486"/>
      <c r="L55" s="486"/>
      <c r="M55" s="486"/>
      <c r="N55" s="486"/>
      <c r="O55" s="486"/>
      <c r="P55" s="486"/>
      <c r="Q55" s="486"/>
      <c r="R55" s="487"/>
      <c r="S55" s="194">
        <f>SUM(S6:S54)*12</f>
        <v>7724651.3999999994</v>
      </c>
      <c r="T55" s="169">
        <f>SUM(T6:T54)*12</f>
        <v>192000</v>
      </c>
      <c r="U55" s="169">
        <f>SUM(U6:U54)*12</f>
        <v>7916651.3999999994</v>
      </c>
      <c r="V55" s="169">
        <f>SUM(V6:V54)*12</f>
        <v>17897.093399999998</v>
      </c>
      <c r="W55" s="169"/>
      <c r="X55" s="169"/>
      <c r="Y55" s="169"/>
      <c r="Z55" s="130">
        <f>SUM(Z6:Z54)*12</f>
        <v>738557.04599999986</v>
      </c>
      <c r="AA55" s="130">
        <f>SUM(AA6:AA54)*12</f>
        <v>230722.42200000008</v>
      </c>
      <c r="AB55" s="130">
        <f>SUM(AB6:AB54)*12</f>
        <v>541309.37999999989</v>
      </c>
      <c r="AC55" s="130">
        <f>SUM(AC6:AC54)*12</f>
        <v>158658.94800000003</v>
      </c>
      <c r="AD55" s="195">
        <f>SUM(AD6:AD54)*12</f>
        <v>588048</v>
      </c>
      <c r="AE55" s="170"/>
      <c r="AF55" s="170"/>
      <c r="AG55" s="195">
        <f>AG53+AG54</f>
        <v>8205.9599999999991</v>
      </c>
      <c r="AH55" s="130">
        <f>SUM(AH6:AH54)*12</f>
        <v>134870.40000000002</v>
      </c>
      <c r="AI55" s="170"/>
      <c r="AJ55" s="170"/>
      <c r="AK55" s="130">
        <f>SUM(AK6:AK54)</f>
        <v>10424233.116000002</v>
      </c>
      <c r="AL55" s="224"/>
      <c r="AM55" s="224"/>
    </row>
    <row r="56" spans="1:40" s="24" customFormat="1" ht="12" customHeight="1">
      <c r="A56" s="234"/>
      <c r="B56" s="234"/>
      <c r="C56" s="234"/>
      <c r="D56" s="234"/>
      <c r="E56" s="234"/>
      <c r="F56" s="235"/>
      <c r="G56" s="235"/>
      <c r="H56" s="224"/>
      <c r="I56" s="224"/>
      <c r="J56" s="224"/>
      <c r="K56" s="234"/>
      <c r="L56" s="234"/>
      <c r="M56" s="234"/>
      <c r="N56" s="234"/>
      <c r="O56" s="224"/>
      <c r="P56" s="224"/>
      <c r="Q56" s="224"/>
      <c r="R56" s="234"/>
      <c r="S56" s="234"/>
      <c r="T56" s="236"/>
      <c r="U56" s="236"/>
      <c r="V56" s="236"/>
      <c r="W56" s="236"/>
      <c r="X56" s="236"/>
      <c r="Y56" s="236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  <c r="AL56" s="224"/>
      <c r="AM56" s="224"/>
    </row>
    <row r="57" spans="1:40" s="24" customFormat="1" ht="24" customHeight="1">
      <c r="A57" s="488" t="s">
        <v>205</v>
      </c>
      <c r="B57" s="488"/>
      <c r="C57" s="488"/>
      <c r="D57" s="488"/>
      <c r="E57" s="488"/>
      <c r="F57" s="488"/>
      <c r="G57" s="488"/>
      <c r="H57" s="488"/>
      <c r="I57" s="488"/>
      <c r="J57" s="488"/>
      <c r="K57" s="488"/>
      <c r="L57" s="488"/>
      <c r="M57" s="488"/>
      <c r="N57" s="488"/>
      <c r="O57" s="488"/>
      <c r="P57" s="488"/>
      <c r="Q57" s="488"/>
      <c r="R57" s="488"/>
      <c r="S57" s="488"/>
      <c r="T57" s="488"/>
      <c r="U57" s="488"/>
      <c r="V57" s="488"/>
      <c r="W57" s="488"/>
      <c r="X57" s="488"/>
      <c r="Y57" s="236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  <c r="AL57" s="224"/>
      <c r="AM57" s="224"/>
    </row>
    <row r="58" spans="1:40" s="24" customFormat="1" ht="15.6" customHeight="1">
      <c r="A58" s="237">
        <v>49</v>
      </c>
      <c r="B58" s="238"/>
      <c r="C58" s="239" t="s">
        <v>206</v>
      </c>
      <c r="D58" s="238"/>
      <c r="E58" s="238"/>
      <c r="F58" s="240"/>
      <c r="G58" s="240"/>
      <c r="K58" s="241"/>
      <c r="L58" s="241"/>
      <c r="M58" s="241"/>
      <c r="N58" s="241"/>
      <c r="R58" s="241"/>
      <c r="S58" s="241"/>
      <c r="T58" s="242"/>
      <c r="U58" s="242"/>
      <c r="V58" s="242"/>
      <c r="W58" s="242"/>
      <c r="X58" s="242"/>
      <c r="Y58" s="242"/>
    </row>
    <row r="59" spans="1:40" s="24" customFormat="1" ht="24" customHeight="1">
      <c r="C59" s="243" t="s">
        <v>207</v>
      </c>
      <c r="D59" s="244"/>
      <c r="E59" s="245"/>
      <c r="F59" s="246"/>
      <c r="G59" s="246"/>
      <c r="H59" s="244"/>
      <c r="I59" s="244"/>
      <c r="J59" s="244"/>
      <c r="K59" s="245"/>
      <c r="L59" s="245"/>
      <c r="M59" s="245"/>
      <c r="N59" s="245"/>
      <c r="P59" s="247"/>
      <c r="Q59" s="247"/>
      <c r="R59" s="238"/>
      <c r="S59" s="241"/>
      <c r="T59" s="242"/>
      <c r="U59" s="242"/>
      <c r="V59" s="242"/>
      <c r="W59" s="242"/>
      <c r="X59" s="242"/>
      <c r="Y59" s="242"/>
      <c r="AI59" s="248"/>
      <c r="AJ59" s="248" t="s">
        <v>208</v>
      </c>
      <c r="AK59" s="248"/>
    </row>
    <row r="60" spans="1:40" s="24" customFormat="1" ht="24" customHeight="1">
      <c r="C60" s="249" t="s">
        <v>209</v>
      </c>
      <c r="D60" s="224"/>
      <c r="E60" s="234"/>
      <c r="F60" s="235"/>
      <c r="G60" s="235"/>
      <c r="H60" s="224"/>
      <c r="I60" s="224"/>
      <c r="J60" s="224"/>
      <c r="K60" s="234"/>
      <c r="L60" s="234"/>
      <c r="M60" s="234"/>
      <c r="N60" s="234"/>
      <c r="P60" s="247"/>
      <c r="Q60" s="247"/>
      <c r="R60" s="250" t="s">
        <v>210</v>
      </c>
      <c r="S60" s="241"/>
      <c r="T60" s="242"/>
      <c r="U60" s="242"/>
      <c r="V60" s="242"/>
      <c r="W60" s="242"/>
      <c r="X60" s="242"/>
      <c r="Y60" s="242"/>
      <c r="AI60" s="248"/>
      <c r="AJ60" s="248"/>
      <c r="AK60" s="248"/>
    </row>
    <row r="61" spans="1:40" s="24" customFormat="1" ht="19.5" customHeight="1">
      <c r="C61" s="249" t="s">
        <v>9</v>
      </c>
      <c r="D61" s="249"/>
      <c r="E61" s="249"/>
      <c r="F61" s="251"/>
      <c r="G61" s="251"/>
      <c r="H61" s="249" t="s">
        <v>211</v>
      </c>
      <c r="K61" s="241"/>
      <c r="L61" s="241"/>
      <c r="M61" s="241"/>
      <c r="N61" s="241"/>
      <c r="P61" s="238"/>
      <c r="Q61" s="238"/>
      <c r="R61" s="252" t="s">
        <v>212</v>
      </c>
      <c r="S61" s="241"/>
      <c r="T61" s="242"/>
      <c r="U61" s="242"/>
      <c r="V61" s="242"/>
      <c r="W61" s="242"/>
      <c r="X61" s="242"/>
      <c r="Y61" s="242"/>
      <c r="AI61" s="248" t="s">
        <v>85</v>
      </c>
      <c r="AJ61" s="248"/>
      <c r="AK61" s="248"/>
    </row>
    <row r="62" spans="1:40" s="24" customFormat="1" ht="17.25" customHeight="1">
      <c r="C62" s="249" t="s">
        <v>213</v>
      </c>
      <c r="D62" s="249"/>
      <c r="E62" s="249"/>
      <c r="F62" s="251"/>
      <c r="G62" s="251"/>
      <c r="H62" s="249" t="s">
        <v>214</v>
      </c>
      <c r="K62" s="241"/>
      <c r="L62" s="241"/>
      <c r="M62" s="241"/>
      <c r="N62" s="241"/>
      <c r="P62" s="238"/>
      <c r="Q62" s="238"/>
      <c r="R62" s="253" t="s">
        <v>215</v>
      </c>
      <c r="S62" s="241"/>
      <c r="T62" s="242"/>
      <c r="U62" s="242"/>
      <c r="V62" s="242"/>
      <c r="W62" s="242"/>
      <c r="X62" s="242"/>
      <c r="Y62" s="242"/>
      <c r="AI62" s="248" t="s">
        <v>216</v>
      </c>
      <c r="AJ62" s="248"/>
      <c r="AK62" s="248"/>
    </row>
    <row r="63" spans="1:40" s="24" customFormat="1" ht="17.25" customHeight="1">
      <c r="C63" s="249" t="s">
        <v>11</v>
      </c>
      <c r="D63" s="249"/>
      <c r="E63" s="249"/>
      <c r="F63" s="251"/>
      <c r="G63" s="251"/>
      <c r="H63" s="249" t="s">
        <v>217</v>
      </c>
      <c r="K63" s="241"/>
      <c r="L63" s="241"/>
      <c r="M63" s="241"/>
      <c r="N63" s="241"/>
      <c r="P63" s="238"/>
      <c r="Q63" s="238"/>
      <c r="R63" s="253" t="s">
        <v>218</v>
      </c>
      <c r="S63" s="241"/>
      <c r="T63" s="242"/>
      <c r="U63" s="242"/>
      <c r="V63" s="242"/>
      <c r="W63" s="242"/>
      <c r="X63" s="242"/>
      <c r="Y63" s="242"/>
      <c r="AI63" s="248"/>
      <c r="AJ63" s="248"/>
      <c r="AK63" s="248"/>
    </row>
    <row r="64" spans="1:40" s="24" customFormat="1" ht="18.75" customHeight="1">
      <c r="C64" s="249" t="s">
        <v>12</v>
      </c>
      <c r="D64" s="249"/>
      <c r="E64" s="249"/>
      <c r="F64" s="251"/>
      <c r="G64" s="251"/>
      <c r="H64" s="249" t="s">
        <v>219</v>
      </c>
      <c r="K64" s="241"/>
      <c r="L64" s="241"/>
      <c r="M64" s="241"/>
      <c r="N64" s="241"/>
      <c r="P64" s="238"/>
      <c r="Q64" s="238"/>
      <c r="R64" s="241"/>
      <c r="S64" s="241"/>
      <c r="T64" s="242"/>
      <c r="U64" s="242"/>
      <c r="V64" s="242"/>
      <c r="W64" s="242"/>
      <c r="X64" s="242"/>
      <c r="Y64" s="242"/>
      <c r="AI64" s="248"/>
      <c r="AJ64" s="248"/>
      <c r="AK64" s="248"/>
    </row>
    <row r="65" spans="1:37" s="24" customFormat="1" ht="16.5" customHeight="1">
      <c r="A65" s="241"/>
      <c r="B65" s="241"/>
      <c r="C65" s="249" t="s">
        <v>13</v>
      </c>
      <c r="D65" s="249"/>
      <c r="E65" s="249"/>
      <c r="F65" s="251"/>
      <c r="G65" s="251"/>
      <c r="H65" s="249" t="s">
        <v>220</v>
      </c>
      <c r="K65" s="241"/>
      <c r="L65" s="241"/>
      <c r="M65" s="241"/>
      <c r="N65" s="241"/>
      <c r="R65" s="253" t="s">
        <v>221</v>
      </c>
      <c r="S65" s="241"/>
      <c r="T65" s="242"/>
      <c r="U65" s="242"/>
      <c r="V65" s="242"/>
      <c r="W65" s="242"/>
      <c r="X65" s="242"/>
      <c r="Y65" s="242"/>
      <c r="AI65" s="248"/>
      <c r="AJ65" s="248" t="s">
        <v>222</v>
      </c>
      <c r="AK65" s="248"/>
    </row>
    <row r="66" spans="1:37" s="24" customFormat="1" ht="16.5" customHeight="1">
      <c r="A66" s="241"/>
      <c r="B66" s="241"/>
      <c r="C66" s="249" t="s">
        <v>223</v>
      </c>
      <c r="D66" s="249"/>
      <c r="E66" s="249"/>
      <c r="F66" s="251"/>
      <c r="G66" s="251"/>
      <c r="H66" s="249" t="s">
        <v>224</v>
      </c>
      <c r="K66" s="241"/>
      <c r="L66" s="241"/>
      <c r="M66" s="241"/>
      <c r="N66" s="241"/>
      <c r="R66" s="253"/>
      <c r="S66" s="241"/>
      <c r="T66" s="242"/>
      <c r="U66" s="242"/>
      <c r="V66" s="242"/>
      <c r="W66" s="242"/>
      <c r="X66" s="242"/>
      <c r="Y66" s="242"/>
      <c r="AI66" s="248" t="s">
        <v>61</v>
      </c>
      <c r="AJ66" s="248"/>
      <c r="AK66" s="248"/>
    </row>
    <row r="67" spans="1:37" s="24" customFormat="1" ht="16.5" customHeight="1">
      <c r="A67" s="241"/>
      <c r="B67" s="241"/>
      <c r="C67" s="249" t="s">
        <v>15</v>
      </c>
      <c r="D67" s="249"/>
      <c r="E67" s="249"/>
      <c r="F67" s="251"/>
      <c r="G67" s="251"/>
      <c r="H67" s="249" t="s">
        <v>225</v>
      </c>
      <c r="K67" s="241"/>
      <c r="L67" s="241"/>
      <c r="M67" s="241"/>
      <c r="N67" s="241"/>
      <c r="R67" s="239"/>
      <c r="S67" s="238"/>
      <c r="T67" s="254"/>
      <c r="U67" s="254"/>
      <c r="V67" s="242"/>
      <c r="W67" s="242"/>
      <c r="X67" s="242"/>
      <c r="Y67" s="242"/>
      <c r="AI67" s="248" t="s">
        <v>226</v>
      </c>
      <c r="AJ67" s="248"/>
      <c r="AK67" s="248"/>
    </row>
    <row r="68" spans="1:37" s="24" customFormat="1" ht="17.25" customHeight="1">
      <c r="A68" s="249"/>
      <c r="B68" s="249"/>
      <c r="C68" s="249" t="s">
        <v>16</v>
      </c>
      <c r="D68" s="249"/>
      <c r="E68" s="249"/>
      <c r="F68" s="251"/>
      <c r="G68" s="251"/>
      <c r="H68" s="249" t="s">
        <v>227</v>
      </c>
      <c r="I68" s="249"/>
      <c r="J68" s="249"/>
      <c r="K68" s="249"/>
      <c r="L68" s="241"/>
      <c r="M68" s="241"/>
      <c r="N68" s="241"/>
      <c r="R68" s="255"/>
      <c r="S68" s="241"/>
      <c r="T68" s="256"/>
      <c r="U68" s="242"/>
      <c r="V68" s="257"/>
      <c r="W68" s="242"/>
      <c r="X68" s="242"/>
      <c r="Y68" s="242"/>
      <c r="AI68" s="248"/>
      <c r="AJ68" s="248"/>
      <c r="AK68" s="248"/>
    </row>
    <row r="69" spans="1:37" s="24" customFormat="1" ht="17.25" customHeight="1">
      <c r="A69" s="249"/>
      <c r="B69" s="249"/>
      <c r="C69" s="249" t="s">
        <v>17</v>
      </c>
      <c r="D69" s="249"/>
      <c r="E69" s="249"/>
      <c r="F69" s="251"/>
      <c r="G69" s="251"/>
      <c r="H69" s="249" t="s">
        <v>228</v>
      </c>
      <c r="I69" s="249"/>
      <c r="J69" s="249"/>
      <c r="K69" s="249"/>
      <c r="L69" s="241"/>
      <c r="M69" s="241"/>
      <c r="N69" s="241"/>
      <c r="R69" s="255"/>
      <c r="S69" s="241"/>
      <c r="T69" s="256"/>
      <c r="U69" s="242"/>
      <c r="V69" s="257"/>
      <c r="W69" s="242"/>
      <c r="X69" s="242"/>
      <c r="Y69" s="242"/>
      <c r="AI69" s="248"/>
      <c r="AJ69" s="248"/>
      <c r="AK69" s="248"/>
    </row>
    <row r="70" spans="1:37" s="24" customFormat="1" ht="12.75" customHeight="1">
      <c r="A70" s="249"/>
      <c r="B70" s="249"/>
      <c r="C70" s="249" t="s">
        <v>18</v>
      </c>
      <c r="D70" s="249"/>
      <c r="E70" s="249"/>
      <c r="F70" s="251"/>
      <c r="G70" s="251"/>
      <c r="H70" s="249" t="s">
        <v>229</v>
      </c>
      <c r="I70" s="249"/>
      <c r="J70" s="249"/>
      <c r="K70" s="249"/>
      <c r="L70" s="241"/>
      <c r="M70" s="241"/>
      <c r="N70" s="241"/>
      <c r="R70" s="255"/>
      <c r="S70" s="241"/>
      <c r="T70" s="256"/>
      <c r="U70" s="254"/>
      <c r="V70" s="257"/>
      <c r="W70" s="242"/>
      <c r="X70" s="242"/>
      <c r="Y70" s="242"/>
      <c r="AI70" s="248"/>
      <c r="AJ70" s="248"/>
      <c r="AK70" s="248"/>
    </row>
    <row r="71" spans="1:37" s="24" customFormat="1" ht="18.75" customHeight="1">
      <c r="A71" s="249"/>
      <c r="B71" s="249"/>
      <c r="C71" s="249" t="s">
        <v>19</v>
      </c>
      <c r="D71" s="249"/>
      <c r="E71" s="249"/>
      <c r="F71" s="251"/>
      <c r="G71" s="251"/>
      <c r="H71" s="249" t="s">
        <v>230</v>
      </c>
      <c r="I71" s="249"/>
      <c r="J71" s="249"/>
      <c r="K71" s="249"/>
      <c r="L71" s="241"/>
      <c r="M71" s="241"/>
      <c r="N71" s="241"/>
      <c r="P71" s="24" t="s">
        <v>231</v>
      </c>
      <c r="R71" s="238"/>
      <c r="S71" s="238"/>
      <c r="T71" s="254"/>
      <c r="U71" s="254"/>
      <c r="V71" s="242"/>
      <c r="W71" s="242"/>
      <c r="X71" s="242"/>
      <c r="Y71" s="242"/>
      <c r="AI71" s="248"/>
      <c r="AJ71" s="248"/>
      <c r="AK71" s="248"/>
    </row>
    <row r="72" spans="1:37" s="24" customFormat="1" ht="15.75" customHeight="1">
      <c r="A72" s="249"/>
      <c r="B72" s="249"/>
      <c r="C72" s="249" t="s">
        <v>232</v>
      </c>
      <c r="D72" s="249"/>
      <c r="E72" s="249"/>
      <c r="F72" s="251"/>
      <c r="G72" s="251"/>
      <c r="H72" s="249" t="s">
        <v>233</v>
      </c>
      <c r="I72" s="249"/>
      <c r="J72" s="249"/>
      <c r="K72" s="249"/>
      <c r="L72" s="241"/>
      <c r="M72" s="241"/>
      <c r="N72" s="241"/>
      <c r="R72" s="238"/>
      <c r="S72" s="238"/>
      <c r="T72" s="254"/>
      <c r="U72" s="254"/>
      <c r="V72" s="242"/>
      <c r="W72" s="242"/>
      <c r="X72" s="242"/>
      <c r="Y72" s="242"/>
      <c r="AI72" s="248"/>
      <c r="AJ72" s="248" t="s">
        <v>234</v>
      </c>
      <c r="AK72" s="248"/>
    </row>
    <row r="73" spans="1:37" s="24" customFormat="1" ht="16.5" customHeight="1">
      <c r="A73" s="249"/>
      <c r="B73" s="249"/>
      <c r="C73" s="249" t="s">
        <v>235</v>
      </c>
      <c r="D73" s="249"/>
      <c r="E73" s="249"/>
      <c r="F73" s="251"/>
      <c r="G73" s="251"/>
      <c r="H73" s="249" t="s">
        <v>236</v>
      </c>
      <c r="I73" s="249"/>
      <c r="J73" s="249"/>
      <c r="K73" s="249"/>
      <c r="L73" s="241"/>
      <c r="M73" s="241"/>
      <c r="N73" s="241"/>
      <c r="P73" s="258"/>
      <c r="Q73" s="259"/>
      <c r="R73" s="241"/>
      <c r="S73" s="260"/>
      <c r="T73" s="254"/>
      <c r="U73" s="254"/>
      <c r="V73" s="242"/>
      <c r="W73" s="242"/>
      <c r="X73" s="242"/>
      <c r="Y73" s="242"/>
      <c r="AI73" s="489" t="s">
        <v>49</v>
      </c>
      <c r="AJ73" s="489"/>
      <c r="AK73" s="489"/>
    </row>
    <row r="74" spans="1:37" s="24" customFormat="1" ht="24" customHeight="1">
      <c r="A74" s="249"/>
      <c r="B74" s="249"/>
      <c r="C74" s="249" t="s">
        <v>22</v>
      </c>
      <c r="D74" s="249"/>
      <c r="E74" s="249"/>
      <c r="F74" s="251"/>
      <c r="G74" s="251"/>
      <c r="H74" s="249" t="s">
        <v>237</v>
      </c>
      <c r="I74" s="249"/>
      <c r="J74" s="249"/>
      <c r="K74" s="249"/>
      <c r="L74" s="241"/>
      <c r="M74" s="241"/>
      <c r="N74" s="241"/>
      <c r="P74" s="258"/>
      <c r="Q74" s="259"/>
      <c r="R74" s="241"/>
      <c r="S74" s="260"/>
      <c r="T74" s="242"/>
      <c r="U74" s="242"/>
      <c r="V74" s="242"/>
      <c r="W74" s="242"/>
      <c r="X74" s="242"/>
      <c r="Y74" s="242"/>
    </row>
    <row r="75" spans="1:37" s="24" customFormat="1" ht="26.45" customHeight="1">
      <c r="A75" s="249"/>
      <c r="B75" s="249"/>
      <c r="C75" s="490" t="s">
        <v>238</v>
      </c>
      <c r="D75" s="490"/>
      <c r="E75" s="490"/>
      <c r="F75" s="490"/>
      <c r="G75" s="490"/>
      <c r="H75" s="249" t="s">
        <v>239</v>
      </c>
      <c r="I75" s="249"/>
      <c r="J75" s="249"/>
      <c r="K75" s="249"/>
      <c r="L75" s="241"/>
      <c r="M75" s="241"/>
      <c r="N75" s="241"/>
      <c r="P75" s="258"/>
      <c r="Q75" s="259"/>
      <c r="R75" s="261"/>
      <c r="S75" s="260"/>
      <c r="T75" s="242"/>
      <c r="U75" s="242"/>
      <c r="V75" s="242"/>
      <c r="W75" s="242"/>
      <c r="X75" s="242"/>
      <c r="Y75" s="242"/>
    </row>
    <row r="76" spans="1:37" s="24" customFormat="1" ht="27.6" customHeight="1">
      <c r="A76" s="249"/>
      <c r="B76" s="249"/>
      <c r="C76" s="490" t="s">
        <v>240</v>
      </c>
      <c r="D76" s="490"/>
      <c r="E76" s="490"/>
      <c r="F76" s="490"/>
      <c r="G76" s="490"/>
      <c r="H76" s="249" t="s">
        <v>241</v>
      </c>
      <c r="I76" s="249"/>
      <c r="J76" s="249"/>
      <c r="K76" s="249"/>
      <c r="L76" s="241"/>
      <c r="M76" s="241"/>
      <c r="N76" s="241"/>
      <c r="P76" s="262" t="s">
        <v>242</v>
      </c>
      <c r="Q76" s="262"/>
      <c r="R76" s="263" t="s">
        <v>243</v>
      </c>
      <c r="S76" s="260"/>
      <c r="T76" s="242"/>
      <c r="U76" s="242"/>
      <c r="V76" s="242"/>
      <c r="W76" s="242"/>
      <c r="X76" s="242"/>
      <c r="Y76" s="242"/>
    </row>
    <row r="77" spans="1:37" s="24" customFormat="1" ht="17.25" customHeight="1">
      <c r="A77" s="249"/>
      <c r="B77" s="249"/>
      <c r="C77" s="249" t="s">
        <v>244</v>
      </c>
      <c r="D77" s="249"/>
      <c r="E77" s="249"/>
      <c r="F77" s="251"/>
      <c r="G77" s="251"/>
      <c r="H77" s="249" t="s">
        <v>245</v>
      </c>
      <c r="I77" s="249"/>
      <c r="J77" s="249"/>
      <c r="K77" s="249"/>
      <c r="L77" s="241"/>
      <c r="M77" s="241"/>
      <c r="N77" s="241"/>
      <c r="P77" s="262" t="s">
        <v>246</v>
      </c>
      <c r="Q77" s="264" t="s">
        <v>247</v>
      </c>
      <c r="R77" s="263" t="s">
        <v>248</v>
      </c>
      <c r="S77" s="265"/>
      <c r="T77" s="242"/>
      <c r="U77" s="242"/>
      <c r="V77" s="242"/>
      <c r="W77" s="242"/>
      <c r="X77" s="242"/>
      <c r="Y77" s="242"/>
    </row>
    <row r="78" spans="1:37" ht="21" customHeight="1">
      <c r="A78" s="197"/>
      <c r="B78" s="197"/>
      <c r="C78" s="197" t="s">
        <v>249</v>
      </c>
      <c r="D78" s="197"/>
      <c r="E78" s="197"/>
      <c r="F78" s="198"/>
      <c r="G78" s="198"/>
      <c r="H78" s="197" t="s">
        <v>250</v>
      </c>
      <c r="I78" s="197"/>
      <c r="J78" s="197"/>
      <c r="K78" s="197"/>
      <c r="P78" s="200" t="s">
        <v>251</v>
      </c>
      <c r="Q78" s="206"/>
      <c r="R78" s="205" t="s">
        <v>252</v>
      </c>
      <c r="S78" s="207"/>
    </row>
    <row r="79" spans="1:37" ht="18.75" customHeight="1">
      <c r="A79" s="197"/>
      <c r="B79" s="197"/>
      <c r="C79" s="197" t="s">
        <v>253</v>
      </c>
      <c r="D79" s="197"/>
      <c r="E79" s="197"/>
      <c r="F79" s="198"/>
      <c r="G79" s="198"/>
      <c r="H79" s="197" t="s">
        <v>254</v>
      </c>
      <c r="I79" s="197"/>
      <c r="J79" s="197"/>
      <c r="K79" s="197"/>
      <c r="P79" s="200" t="s">
        <v>255</v>
      </c>
      <c r="Q79" s="201"/>
      <c r="R79" s="203" t="s">
        <v>256</v>
      </c>
      <c r="S79" s="202"/>
    </row>
    <row r="80" spans="1:37" ht="18.75" customHeight="1">
      <c r="A80" s="197"/>
      <c r="B80" s="197"/>
      <c r="C80" s="197" t="s">
        <v>257</v>
      </c>
      <c r="D80" s="197"/>
      <c r="E80" s="197"/>
      <c r="F80" s="198"/>
      <c r="G80" s="198"/>
      <c r="H80" s="197" t="s">
        <v>258</v>
      </c>
      <c r="I80" s="197"/>
      <c r="J80" s="197"/>
      <c r="K80" s="197"/>
      <c r="P80" s="200" t="s">
        <v>259</v>
      </c>
      <c r="Q80" s="201"/>
      <c r="R80" s="203" t="s">
        <v>260</v>
      </c>
      <c r="S80" s="202"/>
    </row>
    <row r="81" spans="1:25" ht="16.5" customHeight="1">
      <c r="A81" s="197"/>
      <c r="B81" s="197"/>
      <c r="C81" s="197" t="s">
        <v>261</v>
      </c>
      <c r="D81" s="197"/>
      <c r="E81" s="197"/>
      <c r="F81" s="198"/>
      <c r="G81" s="198"/>
      <c r="H81" s="197" t="s">
        <v>262</v>
      </c>
      <c r="I81" s="197"/>
      <c r="J81" s="197"/>
      <c r="K81" s="197"/>
      <c r="P81" s="200" t="s">
        <v>263</v>
      </c>
      <c r="Q81" s="201"/>
      <c r="R81" s="203" t="s">
        <v>264</v>
      </c>
      <c r="S81" s="202"/>
    </row>
    <row r="82" spans="1:25" ht="17.25" customHeight="1">
      <c r="A82" s="197"/>
      <c r="B82" s="197"/>
      <c r="C82" s="197" t="s">
        <v>265</v>
      </c>
      <c r="D82" s="197"/>
      <c r="E82" s="197"/>
      <c r="F82" s="198"/>
      <c r="G82" s="198"/>
      <c r="H82" s="197" t="s">
        <v>266</v>
      </c>
      <c r="I82" s="197"/>
      <c r="J82" s="197"/>
      <c r="K82" s="197"/>
      <c r="P82" s="200" t="s">
        <v>267</v>
      </c>
      <c r="Q82" s="206"/>
      <c r="R82" s="203" t="s">
        <v>268</v>
      </c>
      <c r="S82" s="207"/>
    </row>
    <row r="83" spans="1:25" ht="18.75" customHeight="1">
      <c r="A83" s="197"/>
      <c r="B83" s="197"/>
      <c r="C83" s="197" t="s">
        <v>269</v>
      </c>
      <c r="D83" s="197"/>
      <c r="E83" s="197"/>
      <c r="F83" s="198"/>
      <c r="G83" s="198"/>
      <c r="H83" s="197" t="s">
        <v>270</v>
      </c>
      <c r="I83" s="197"/>
      <c r="J83" s="197"/>
      <c r="K83" s="197"/>
      <c r="P83" s="200" t="s">
        <v>271</v>
      </c>
      <c r="Q83" s="206"/>
      <c r="R83" s="203"/>
      <c r="S83" s="207"/>
      <c r="T83" s="1"/>
      <c r="U83" s="1"/>
      <c r="V83" s="1"/>
      <c r="W83" s="1"/>
      <c r="X83" s="1"/>
      <c r="Y83" s="1"/>
    </row>
    <row r="84" spans="1:25" ht="17.25" customHeight="1">
      <c r="A84" s="197"/>
      <c r="B84" s="197"/>
      <c r="C84" s="197" t="s">
        <v>272</v>
      </c>
      <c r="D84" s="197"/>
      <c r="E84" s="197"/>
      <c r="F84" s="198"/>
      <c r="G84" s="198"/>
      <c r="H84" s="197" t="s">
        <v>273</v>
      </c>
      <c r="I84" s="197"/>
      <c r="J84" s="197"/>
      <c r="K84" s="197"/>
      <c r="P84" s="204" t="s">
        <v>274</v>
      </c>
      <c r="Q84" s="206"/>
      <c r="R84" s="207" t="s">
        <v>275</v>
      </c>
      <c r="S84" s="202"/>
      <c r="T84" s="1"/>
      <c r="U84" s="1"/>
      <c r="V84" s="1"/>
      <c r="W84" s="1"/>
      <c r="X84" s="1"/>
      <c r="Y84" s="1"/>
    </row>
    <row r="85" spans="1:25" ht="17.25" customHeight="1">
      <c r="A85" s="197"/>
      <c r="B85" s="197"/>
      <c r="C85" s="197" t="s">
        <v>276</v>
      </c>
      <c r="D85" s="197"/>
      <c r="E85" s="197"/>
      <c r="F85" s="198"/>
      <c r="G85" s="198"/>
      <c r="H85" s="197" t="s">
        <v>277</v>
      </c>
      <c r="I85" s="197"/>
      <c r="J85" s="197"/>
      <c r="K85" s="197"/>
      <c r="P85" s="204" t="s">
        <v>278</v>
      </c>
      <c r="Q85" s="206"/>
      <c r="R85" s="207" t="s">
        <v>279</v>
      </c>
      <c r="S85" s="202"/>
      <c r="T85" s="1"/>
      <c r="U85" s="1"/>
      <c r="V85" s="1"/>
      <c r="W85" s="1"/>
      <c r="X85" s="1"/>
      <c r="Y85" s="1"/>
    </row>
    <row r="86" spans="1:25" ht="17.25" customHeight="1">
      <c r="A86" s="197"/>
      <c r="B86" s="197"/>
      <c r="C86" s="197" t="s">
        <v>280</v>
      </c>
      <c r="D86" s="197"/>
      <c r="E86" s="197"/>
      <c r="F86" s="198"/>
      <c r="G86" s="198"/>
      <c r="H86" s="197" t="s">
        <v>281</v>
      </c>
      <c r="I86" s="197"/>
      <c r="J86" s="197"/>
      <c r="K86" s="197"/>
      <c r="P86" s="206" t="s">
        <v>282</v>
      </c>
      <c r="Q86" s="206"/>
      <c r="R86" s="207"/>
      <c r="S86" s="202"/>
      <c r="T86" s="1"/>
      <c r="U86" s="1"/>
      <c r="V86" s="1"/>
      <c r="W86" s="1"/>
      <c r="X86" s="1"/>
      <c r="Y86" s="1"/>
    </row>
    <row r="87" spans="1:25" ht="17.25" customHeight="1">
      <c r="A87" s="197"/>
      <c r="B87" s="197"/>
      <c r="C87" s="197" t="s">
        <v>283</v>
      </c>
      <c r="D87" s="197"/>
      <c r="E87" s="197"/>
      <c r="F87" s="198"/>
      <c r="G87" s="198"/>
      <c r="H87" s="197" t="s">
        <v>284</v>
      </c>
      <c r="I87" s="197"/>
      <c r="J87" s="197"/>
      <c r="K87" s="197"/>
      <c r="T87" s="1"/>
      <c r="U87" s="1"/>
      <c r="V87" s="1"/>
      <c r="W87" s="1"/>
      <c r="X87" s="1"/>
      <c r="Y87" s="1"/>
    </row>
    <row r="88" spans="1:25" ht="18.75" customHeight="1">
      <c r="A88" s="197"/>
      <c r="B88" s="197"/>
      <c r="C88" s="197" t="s">
        <v>285</v>
      </c>
      <c r="D88" s="197"/>
      <c r="E88" s="197"/>
      <c r="F88" s="198"/>
      <c r="G88" s="198"/>
      <c r="H88" s="197" t="s">
        <v>286</v>
      </c>
      <c r="I88" s="197"/>
      <c r="J88" s="197"/>
      <c r="K88" s="197"/>
      <c r="T88" s="1"/>
      <c r="U88" s="1"/>
      <c r="V88" s="1"/>
      <c r="W88" s="1"/>
      <c r="X88" s="1"/>
      <c r="Y88" s="1"/>
    </row>
    <row r="89" spans="1:25" ht="14.25" customHeight="1">
      <c r="A89" s="197"/>
      <c r="B89" s="197"/>
      <c r="C89" s="197" t="s">
        <v>287</v>
      </c>
      <c r="D89" s="197"/>
      <c r="E89" s="197"/>
      <c r="F89" s="198"/>
      <c r="G89" s="198"/>
      <c r="H89" s="197" t="s">
        <v>286</v>
      </c>
      <c r="I89" s="197"/>
      <c r="J89" s="197"/>
      <c r="K89" s="197"/>
      <c r="T89" s="1"/>
      <c r="U89" s="1"/>
      <c r="V89" s="1"/>
      <c r="W89" s="1"/>
      <c r="X89" s="1"/>
      <c r="Y89" s="1"/>
    </row>
    <row r="90" spans="1:25" ht="24" customHeight="1">
      <c r="A90" s="197"/>
      <c r="B90" s="197"/>
      <c r="C90" s="197" t="s">
        <v>288</v>
      </c>
      <c r="D90" s="197"/>
      <c r="E90" s="197"/>
      <c r="F90" s="198"/>
      <c r="G90" s="198"/>
      <c r="H90" s="197" t="s">
        <v>289</v>
      </c>
      <c r="I90" s="197"/>
      <c r="J90" s="197"/>
      <c r="K90" s="197"/>
      <c r="T90" s="1"/>
      <c r="U90" s="1"/>
      <c r="V90" s="1"/>
      <c r="W90" s="1"/>
      <c r="X90" s="1"/>
      <c r="Y90" s="1"/>
    </row>
    <row r="91" spans="1:25" ht="24" customHeight="1">
      <c r="A91" s="197"/>
      <c r="B91" s="197"/>
      <c r="C91" s="199" t="s">
        <v>290</v>
      </c>
      <c r="D91" s="1" t="s">
        <v>291</v>
      </c>
      <c r="E91" s="1"/>
      <c r="F91" s="1"/>
      <c r="G91" s="1"/>
      <c r="I91" s="197"/>
      <c r="J91" s="197"/>
      <c r="K91" s="197"/>
      <c r="T91" s="1"/>
      <c r="U91" s="1"/>
      <c r="V91" s="1"/>
      <c r="W91" s="1"/>
      <c r="X91" s="1"/>
      <c r="Y91" s="1"/>
    </row>
    <row r="92" spans="1:25" ht="24" customHeight="1">
      <c r="A92" s="197"/>
      <c r="B92" s="197"/>
      <c r="C92" s="1"/>
      <c r="D92" s="1"/>
      <c r="E92" s="1"/>
      <c r="F92" s="1"/>
      <c r="G92" s="1"/>
      <c r="I92" s="197"/>
      <c r="J92" s="197"/>
      <c r="K92" s="197"/>
      <c r="T92" s="1"/>
      <c r="U92" s="1"/>
      <c r="V92" s="1"/>
      <c r="W92" s="1"/>
      <c r="X92" s="1"/>
      <c r="Y92" s="1"/>
    </row>
    <row r="93" spans="1:25" ht="24" customHeight="1">
      <c r="A93" s="197"/>
      <c r="B93" s="197"/>
      <c r="C93" s="1"/>
      <c r="D93" s="1"/>
      <c r="E93" s="1"/>
      <c r="F93" s="1"/>
      <c r="G93" s="1"/>
      <c r="I93" s="197"/>
      <c r="J93" s="197"/>
      <c r="K93" s="197"/>
      <c r="T93" s="1"/>
      <c r="U93" s="1"/>
      <c r="V93" s="1"/>
      <c r="W93" s="1"/>
      <c r="X93" s="1"/>
      <c r="Y93" s="1"/>
    </row>
    <row r="94" spans="1:25" ht="24" customHeight="1">
      <c r="A94" s="197"/>
      <c r="B94" s="197"/>
      <c r="C94" s="1"/>
      <c r="D94" s="1"/>
      <c r="E94" s="1"/>
      <c r="F94" s="1"/>
      <c r="G94" s="1"/>
      <c r="I94" s="197"/>
      <c r="J94" s="197"/>
      <c r="K94" s="197"/>
      <c r="T94" s="1"/>
      <c r="U94" s="1"/>
      <c r="V94" s="1"/>
      <c r="W94" s="1"/>
      <c r="X94" s="1"/>
      <c r="Y94" s="1"/>
    </row>
    <row r="95" spans="1:25" ht="24" customHeight="1">
      <c r="A95" s="197"/>
      <c r="B95" s="197"/>
      <c r="C95" s="1"/>
      <c r="D95" s="1"/>
      <c r="E95" s="1"/>
      <c r="F95" s="1"/>
      <c r="G95" s="1"/>
      <c r="I95" s="197"/>
      <c r="J95" s="197"/>
      <c r="K95" s="197"/>
      <c r="T95" s="1"/>
      <c r="U95" s="1"/>
      <c r="V95" s="1"/>
      <c r="W95" s="1"/>
      <c r="X95" s="1"/>
      <c r="Y95" s="1"/>
    </row>
    <row r="96" spans="1:25" ht="24" customHeight="1">
      <c r="A96" s="197"/>
      <c r="B96" s="197"/>
      <c r="C96" s="1"/>
      <c r="D96" s="1"/>
      <c r="E96" s="1"/>
      <c r="F96" s="1"/>
      <c r="G96" s="1"/>
      <c r="I96" s="197"/>
      <c r="J96" s="197"/>
      <c r="K96" s="197"/>
      <c r="T96" s="1"/>
      <c r="U96" s="1"/>
      <c r="V96" s="1"/>
      <c r="W96" s="1"/>
      <c r="X96" s="1"/>
      <c r="Y96" s="1"/>
    </row>
    <row r="97" spans="1:25">
      <c r="A97" s="197"/>
      <c r="B97" s="197"/>
      <c r="C97" s="197"/>
      <c r="D97" s="197"/>
      <c r="E97" s="197"/>
      <c r="F97" s="198"/>
      <c r="G97" s="198"/>
      <c r="H97" s="197"/>
      <c r="I97" s="197"/>
      <c r="J97" s="197"/>
      <c r="K97" s="197"/>
      <c r="T97" s="1"/>
      <c r="U97" s="1"/>
      <c r="V97" s="1"/>
      <c r="W97" s="1"/>
      <c r="X97" s="1"/>
      <c r="Y97" s="1"/>
    </row>
    <row r="98" spans="1:25">
      <c r="A98" s="197"/>
      <c r="B98" s="197"/>
      <c r="C98" s="197"/>
      <c r="D98" s="197"/>
      <c r="E98" s="197"/>
      <c r="F98" s="198"/>
      <c r="G98" s="198"/>
      <c r="H98" s="197"/>
      <c r="I98" s="197"/>
      <c r="J98" s="197"/>
      <c r="K98" s="197"/>
      <c r="T98" s="1"/>
      <c r="U98" s="1"/>
      <c r="V98" s="1"/>
      <c r="W98" s="1"/>
      <c r="X98" s="1"/>
      <c r="Y98" s="1"/>
    </row>
    <row r="99" spans="1:25">
      <c r="A99" s="197"/>
      <c r="B99" s="197"/>
      <c r="C99" s="197"/>
      <c r="D99" s="197"/>
      <c r="E99" s="197"/>
      <c r="F99" s="198"/>
      <c r="G99" s="198"/>
      <c r="H99" s="197"/>
      <c r="I99" s="197"/>
      <c r="J99" s="197"/>
      <c r="K99" s="197"/>
      <c r="L99" s="1"/>
      <c r="M99" s="1"/>
      <c r="N99" s="1"/>
      <c r="R99" s="1"/>
      <c r="S99" s="1"/>
      <c r="T99" s="1"/>
      <c r="U99" s="1"/>
      <c r="V99" s="1"/>
      <c r="W99" s="1"/>
      <c r="X99" s="1"/>
      <c r="Y99" s="1"/>
    </row>
    <row r="100" spans="1:25">
      <c r="A100" s="197"/>
      <c r="B100" s="197"/>
      <c r="C100" s="197"/>
      <c r="D100" s="197"/>
      <c r="E100" s="197"/>
      <c r="F100" s="198"/>
      <c r="G100" s="198"/>
      <c r="H100" s="197"/>
      <c r="I100" s="197"/>
      <c r="J100" s="197"/>
      <c r="K100" s="197"/>
      <c r="L100" s="1"/>
      <c r="M100" s="1"/>
      <c r="N100" s="1"/>
      <c r="R100" s="1"/>
      <c r="S100" s="1"/>
      <c r="T100" s="1"/>
      <c r="U100" s="1"/>
      <c r="V100" s="1"/>
      <c r="W100" s="1"/>
      <c r="X100" s="1"/>
      <c r="Y100" s="1"/>
    </row>
    <row r="101" spans="1:25">
      <c r="A101" s="197"/>
      <c r="B101" s="197"/>
      <c r="C101" s="197"/>
      <c r="D101" s="197"/>
      <c r="E101" s="197"/>
      <c r="F101" s="198"/>
      <c r="G101" s="198"/>
      <c r="H101" s="197"/>
      <c r="I101" s="197"/>
      <c r="J101" s="197"/>
      <c r="K101" s="197"/>
      <c r="L101" s="1"/>
      <c r="M101" s="1"/>
      <c r="N101" s="1"/>
      <c r="R101" s="1"/>
      <c r="S101" s="1"/>
      <c r="T101" s="1"/>
      <c r="U101" s="1"/>
      <c r="V101" s="1"/>
      <c r="W101" s="1"/>
      <c r="X101" s="1"/>
      <c r="Y101" s="1"/>
    </row>
    <row r="102" spans="1:25">
      <c r="A102" s="197"/>
      <c r="B102" s="197"/>
      <c r="C102" s="197"/>
      <c r="D102" s="197"/>
      <c r="E102" s="197"/>
      <c r="F102" s="198"/>
      <c r="G102" s="198"/>
      <c r="H102" s="197"/>
      <c r="I102" s="197"/>
      <c r="J102" s="197"/>
      <c r="K102" s="197"/>
      <c r="L102" s="1"/>
      <c r="M102" s="1"/>
      <c r="N102" s="1"/>
      <c r="R102" s="1"/>
      <c r="S102" s="1"/>
      <c r="T102" s="1"/>
      <c r="U102" s="1"/>
      <c r="V102" s="1"/>
      <c r="W102" s="1"/>
      <c r="X102" s="1"/>
      <c r="Y102" s="1"/>
    </row>
    <row r="103" spans="1:25">
      <c r="A103" s="197"/>
      <c r="B103" s="197"/>
      <c r="C103" s="197"/>
      <c r="D103" s="197"/>
      <c r="E103" s="197"/>
      <c r="F103" s="198"/>
      <c r="G103" s="198"/>
      <c r="H103" s="197"/>
      <c r="I103" s="197"/>
      <c r="J103" s="197"/>
      <c r="K103" s="197"/>
      <c r="L103" s="1"/>
      <c r="M103" s="1"/>
      <c r="N103" s="1"/>
      <c r="R103" s="1"/>
      <c r="S103" s="1"/>
      <c r="T103" s="1"/>
      <c r="U103" s="1"/>
      <c r="V103" s="1"/>
      <c r="W103" s="1"/>
      <c r="X103" s="1"/>
      <c r="Y103" s="1"/>
    </row>
    <row r="104" spans="1:25">
      <c r="A104" s="197"/>
      <c r="B104" s="197"/>
      <c r="C104" s="197"/>
      <c r="D104" s="197"/>
      <c r="E104" s="197"/>
      <c r="F104" s="198"/>
      <c r="G104" s="198"/>
      <c r="H104" s="197"/>
      <c r="I104" s="197"/>
      <c r="J104" s="197"/>
      <c r="K104" s="197"/>
      <c r="L104" s="1"/>
      <c r="M104" s="1"/>
      <c r="N104" s="1"/>
      <c r="R104" s="1"/>
      <c r="S104" s="1"/>
      <c r="T104" s="1"/>
      <c r="U104" s="1"/>
      <c r="V104" s="1"/>
      <c r="W104" s="1"/>
      <c r="X104" s="1"/>
      <c r="Y104" s="1"/>
    </row>
    <row r="105" spans="1:25">
      <c r="A105" s="197"/>
      <c r="B105" s="197"/>
      <c r="C105" s="197"/>
      <c r="D105" s="197"/>
      <c r="E105" s="197"/>
      <c r="F105" s="198"/>
      <c r="G105" s="198"/>
      <c r="H105" s="197"/>
      <c r="I105" s="197"/>
      <c r="J105" s="197"/>
      <c r="K105" s="197"/>
      <c r="L105" s="1"/>
      <c r="M105" s="1"/>
      <c r="N105" s="1"/>
      <c r="R105" s="1"/>
      <c r="S105" s="1"/>
      <c r="T105" s="1"/>
      <c r="U105" s="1"/>
      <c r="V105" s="1"/>
      <c r="W105" s="1"/>
      <c r="X105" s="1"/>
      <c r="Y105" s="1"/>
    </row>
    <row r="106" spans="1:25">
      <c r="A106" s="197"/>
      <c r="B106" s="197"/>
      <c r="C106" s="197"/>
      <c r="D106" s="197"/>
      <c r="E106" s="197"/>
      <c r="F106" s="198"/>
      <c r="G106" s="198"/>
      <c r="H106" s="197"/>
      <c r="I106" s="197"/>
      <c r="J106" s="197"/>
      <c r="K106" s="197"/>
      <c r="L106" s="1"/>
      <c r="M106" s="1"/>
      <c r="N106" s="1"/>
      <c r="R106" s="1"/>
      <c r="S106" s="1"/>
      <c r="T106" s="1"/>
      <c r="U106" s="1"/>
      <c r="V106" s="1"/>
      <c r="W106" s="1"/>
      <c r="X106" s="1"/>
      <c r="Y106" s="1"/>
    </row>
    <row r="107" spans="1:25">
      <c r="A107" s="197"/>
      <c r="B107" s="197"/>
      <c r="C107" s="197"/>
      <c r="D107" s="197"/>
      <c r="E107" s="197"/>
      <c r="F107" s="198"/>
      <c r="G107" s="198"/>
      <c r="H107" s="197"/>
      <c r="I107" s="197"/>
      <c r="J107" s="197"/>
      <c r="K107" s="197"/>
      <c r="L107" s="1"/>
      <c r="M107" s="1"/>
      <c r="N107" s="1"/>
      <c r="R107" s="1"/>
      <c r="S107" s="1"/>
      <c r="T107" s="1"/>
      <c r="U107" s="1"/>
      <c r="V107" s="1"/>
      <c r="W107" s="1"/>
      <c r="X107" s="1"/>
      <c r="Y107" s="1"/>
    </row>
    <row r="108" spans="1:25">
      <c r="A108" s="197"/>
      <c r="B108" s="197"/>
      <c r="C108" s="197"/>
      <c r="D108" s="197"/>
      <c r="E108" s="197"/>
      <c r="F108" s="198"/>
      <c r="G108" s="198"/>
      <c r="H108" s="197"/>
      <c r="I108" s="197"/>
      <c r="J108" s="197"/>
      <c r="K108" s="197"/>
      <c r="L108" s="1"/>
      <c r="M108" s="1"/>
      <c r="N108" s="1"/>
      <c r="R108" s="1"/>
      <c r="S108" s="1"/>
      <c r="T108" s="1"/>
      <c r="U108" s="1"/>
      <c r="V108" s="1"/>
      <c r="W108" s="1"/>
      <c r="X108" s="1"/>
      <c r="Y108" s="1"/>
    </row>
    <row r="109" spans="1:25">
      <c r="A109" s="197"/>
      <c r="B109" s="197"/>
      <c r="C109" s="197"/>
      <c r="D109" s="197"/>
      <c r="E109" s="197"/>
      <c r="F109" s="198"/>
      <c r="G109" s="198"/>
      <c r="H109" s="197"/>
      <c r="I109" s="197"/>
      <c r="J109" s="197"/>
      <c r="K109" s="197"/>
      <c r="L109" s="1"/>
      <c r="M109" s="1"/>
      <c r="N109" s="1"/>
      <c r="R109" s="1"/>
      <c r="S109" s="1"/>
      <c r="T109" s="1"/>
      <c r="U109" s="1"/>
      <c r="V109" s="1"/>
      <c r="W109" s="1"/>
      <c r="X109" s="1"/>
      <c r="Y109" s="1"/>
    </row>
    <row r="110" spans="1:25">
      <c r="A110" s="197"/>
      <c r="B110" s="197"/>
      <c r="C110" s="197"/>
      <c r="D110" s="197"/>
      <c r="E110" s="197"/>
      <c r="F110" s="198"/>
      <c r="G110" s="198"/>
      <c r="H110" s="197"/>
      <c r="I110" s="197"/>
      <c r="J110" s="197"/>
      <c r="K110" s="197"/>
      <c r="L110" s="1"/>
      <c r="M110" s="1"/>
      <c r="N110" s="1"/>
      <c r="R110" s="1"/>
      <c r="S110" s="1"/>
      <c r="T110" s="1"/>
      <c r="U110" s="1"/>
      <c r="V110" s="1"/>
      <c r="W110" s="1"/>
      <c r="X110" s="1"/>
      <c r="Y110" s="1"/>
    </row>
    <row r="111" spans="1:25">
      <c r="A111" s="197"/>
      <c r="B111" s="197"/>
      <c r="C111" s="197"/>
      <c r="D111" s="197"/>
      <c r="E111" s="197"/>
      <c r="F111" s="198"/>
      <c r="G111" s="198"/>
      <c r="H111" s="197"/>
      <c r="I111" s="197"/>
      <c r="J111" s="197"/>
      <c r="K111" s="197"/>
      <c r="L111" s="1"/>
      <c r="M111" s="1"/>
      <c r="N111" s="1"/>
      <c r="R111" s="1"/>
      <c r="S111" s="1"/>
      <c r="T111" s="1"/>
      <c r="U111" s="1"/>
      <c r="V111" s="1"/>
      <c r="W111" s="1"/>
      <c r="X111" s="1"/>
      <c r="Y111" s="1"/>
    </row>
    <row r="112" spans="1:25">
      <c r="A112" s="197"/>
      <c r="B112" s="197"/>
      <c r="C112" s="197"/>
      <c r="D112" s="197"/>
      <c r="E112" s="197"/>
      <c r="F112" s="198"/>
      <c r="G112" s="198"/>
      <c r="H112" s="197"/>
      <c r="I112" s="197"/>
      <c r="J112" s="197"/>
      <c r="K112" s="197"/>
      <c r="L112" s="1"/>
      <c r="M112" s="1"/>
      <c r="N112" s="1"/>
      <c r="R112" s="1"/>
      <c r="S112" s="1"/>
      <c r="T112" s="1"/>
      <c r="U112" s="1"/>
      <c r="V112" s="1"/>
      <c r="W112" s="1"/>
      <c r="X112" s="1"/>
      <c r="Y112" s="1"/>
    </row>
    <row r="113" spans="1:25">
      <c r="A113" s="197"/>
      <c r="B113" s="197"/>
      <c r="C113" s="197"/>
      <c r="D113" s="197"/>
      <c r="E113" s="197"/>
      <c r="F113" s="198"/>
      <c r="G113" s="198"/>
      <c r="H113" s="197"/>
      <c r="I113" s="197"/>
      <c r="J113" s="197"/>
      <c r="K113" s="197"/>
      <c r="L113" s="1"/>
      <c r="M113" s="1"/>
      <c r="N113" s="1"/>
      <c r="R113" s="1"/>
      <c r="S113" s="1"/>
      <c r="T113" s="1"/>
      <c r="U113" s="1"/>
      <c r="V113" s="1"/>
      <c r="W113" s="1"/>
      <c r="X113" s="1"/>
      <c r="Y113" s="1"/>
    </row>
    <row r="114" spans="1:25">
      <c r="A114" s="197"/>
      <c r="B114" s="197"/>
      <c r="C114" s="197"/>
      <c r="D114" s="197"/>
      <c r="E114" s="197"/>
      <c r="F114" s="198"/>
      <c r="G114" s="198"/>
      <c r="H114" s="197"/>
      <c r="I114" s="197"/>
      <c r="J114" s="197"/>
      <c r="K114" s="197"/>
      <c r="L114" s="1"/>
      <c r="M114" s="1"/>
      <c r="N114" s="1"/>
      <c r="R114" s="1"/>
      <c r="S114" s="1"/>
      <c r="T114" s="1"/>
      <c r="U114" s="1"/>
      <c r="V114" s="1"/>
      <c r="W114" s="1"/>
      <c r="X114" s="1"/>
      <c r="Y114" s="1"/>
    </row>
    <row r="115" spans="1:25">
      <c r="A115" s="197"/>
      <c r="B115" s="197"/>
      <c r="C115" s="197"/>
      <c r="D115" s="197"/>
      <c r="E115" s="197"/>
      <c r="F115" s="198"/>
      <c r="G115" s="198"/>
      <c r="H115" s="197"/>
      <c r="I115" s="197"/>
      <c r="J115" s="197"/>
      <c r="K115" s="197"/>
      <c r="L115" s="1"/>
      <c r="M115" s="1"/>
      <c r="N115" s="1"/>
      <c r="R115" s="1"/>
      <c r="S115" s="1"/>
      <c r="T115" s="1"/>
      <c r="U115" s="1"/>
      <c r="V115" s="1"/>
      <c r="W115" s="1"/>
      <c r="X115" s="1"/>
      <c r="Y115" s="1"/>
    </row>
    <row r="116" spans="1:25">
      <c r="A116" s="197"/>
      <c r="B116" s="197"/>
      <c r="C116" s="197"/>
      <c r="D116" s="197"/>
      <c r="E116" s="197"/>
      <c r="F116" s="198"/>
      <c r="G116" s="198"/>
      <c r="H116" s="197"/>
      <c r="I116" s="197"/>
      <c r="J116" s="197"/>
      <c r="K116" s="197"/>
      <c r="L116" s="1"/>
      <c r="M116" s="1"/>
      <c r="N116" s="1"/>
      <c r="R116" s="1"/>
      <c r="S116" s="1"/>
      <c r="T116" s="1"/>
      <c r="U116" s="1"/>
      <c r="V116" s="1"/>
      <c r="W116" s="1"/>
      <c r="X116" s="1"/>
      <c r="Y116" s="1"/>
    </row>
    <row r="117" spans="1:25">
      <c r="A117" s="197"/>
      <c r="B117" s="197"/>
      <c r="C117" s="197"/>
      <c r="D117" s="197"/>
      <c r="E117" s="197"/>
      <c r="F117" s="198"/>
      <c r="G117" s="198"/>
      <c r="H117" s="197"/>
      <c r="I117" s="197"/>
      <c r="J117" s="197"/>
      <c r="K117" s="197"/>
      <c r="L117" s="1"/>
      <c r="M117" s="1"/>
      <c r="N117" s="1"/>
      <c r="R117" s="1"/>
      <c r="S117" s="1"/>
      <c r="T117" s="1"/>
      <c r="U117" s="1"/>
      <c r="V117" s="1"/>
      <c r="W117" s="1"/>
      <c r="X117" s="1"/>
      <c r="Y117" s="1"/>
    </row>
    <row r="118" spans="1:25">
      <c r="A118" s="197"/>
      <c r="B118" s="197"/>
      <c r="C118" s="197"/>
      <c r="D118" s="197"/>
      <c r="E118" s="197"/>
      <c r="F118" s="198"/>
      <c r="G118" s="198"/>
      <c r="H118" s="197"/>
      <c r="I118" s="197"/>
      <c r="J118" s="197"/>
      <c r="K118" s="197"/>
      <c r="L118" s="1"/>
      <c r="M118" s="1"/>
      <c r="N118" s="1"/>
      <c r="R118" s="1"/>
      <c r="S118" s="1"/>
      <c r="T118" s="1"/>
      <c r="U118" s="1"/>
      <c r="V118" s="1"/>
      <c r="W118" s="1"/>
      <c r="X118" s="1"/>
      <c r="Y118" s="1"/>
    </row>
    <row r="119" spans="1:25">
      <c r="A119" s="197"/>
      <c r="B119" s="197"/>
      <c r="C119" s="197"/>
      <c r="D119" s="197"/>
      <c r="E119" s="197"/>
      <c r="F119" s="198"/>
      <c r="G119" s="198"/>
      <c r="H119" s="197"/>
      <c r="I119" s="197"/>
      <c r="J119" s="197"/>
      <c r="K119" s="197"/>
      <c r="L119" s="1"/>
      <c r="M119" s="1"/>
      <c r="N119" s="1"/>
      <c r="R119" s="1"/>
      <c r="S119" s="1"/>
      <c r="T119" s="1"/>
      <c r="U119" s="1"/>
      <c r="V119" s="1"/>
      <c r="W119" s="1"/>
      <c r="X119" s="1"/>
      <c r="Y119" s="1"/>
    </row>
    <row r="120" spans="1:25">
      <c r="A120" s="197"/>
      <c r="B120" s="197"/>
      <c r="C120" s="197"/>
      <c r="D120" s="197"/>
      <c r="E120" s="197"/>
      <c r="F120" s="198"/>
      <c r="G120" s="198"/>
      <c r="H120" s="197"/>
      <c r="I120" s="197"/>
      <c r="J120" s="197"/>
      <c r="K120" s="197"/>
      <c r="L120" s="1"/>
      <c r="M120" s="1"/>
      <c r="N120" s="1"/>
      <c r="R120" s="1"/>
      <c r="S120" s="1"/>
      <c r="T120" s="1"/>
      <c r="U120" s="1"/>
      <c r="V120" s="1"/>
      <c r="W120" s="1"/>
      <c r="X120" s="1"/>
      <c r="Y120" s="1"/>
    </row>
    <row r="121" spans="1:25">
      <c r="A121" s="197"/>
      <c r="B121" s="197"/>
      <c r="C121" s="197"/>
      <c r="D121" s="197"/>
      <c r="E121" s="197"/>
      <c r="F121" s="198"/>
      <c r="G121" s="198"/>
      <c r="H121" s="197"/>
      <c r="I121" s="197"/>
      <c r="J121" s="197"/>
      <c r="K121" s="197"/>
      <c r="L121" s="1"/>
      <c r="M121" s="1"/>
      <c r="N121" s="1"/>
      <c r="R121" s="1"/>
      <c r="S121" s="1"/>
      <c r="T121" s="1"/>
      <c r="U121" s="1"/>
      <c r="V121" s="1"/>
      <c r="W121" s="1"/>
      <c r="X121" s="1"/>
      <c r="Y121" s="1"/>
    </row>
    <row r="122" spans="1:25">
      <c r="A122" s="197"/>
      <c r="B122" s="197"/>
      <c r="C122" s="197"/>
      <c r="D122" s="197"/>
      <c r="E122" s="197"/>
      <c r="F122" s="198"/>
      <c r="G122" s="198"/>
      <c r="H122" s="197"/>
      <c r="I122" s="197"/>
      <c r="J122" s="197"/>
      <c r="K122" s="197"/>
      <c r="L122" s="1"/>
      <c r="M122" s="1"/>
      <c r="N122" s="1"/>
      <c r="R122" s="1"/>
      <c r="S122" s="1"/>
      <c r="T122" s="1"/>
      <c r="U122" s="1"/>
      <c r="V122" s="1"/>
      <c r="W122" s="1"/>
      <c r="X122" s="1"/>
      <c r="Y122" s="1"/>
    </row>
    <row r="123" spans="1:25">
      <c r="A123" s="197"/>
      <c r="B123" s="197"/>
      <c r="C123" s="197"/>
      <c r="D123" s="197"/>
      <c r="E123" s="197"/>
      <c r="F123" s="198"/>
      <c r="G123" s="198"/>
      <c r="H123" s="197"/>
      <c r="I123" s="197"/>
      <c r="J123" s="197"/>
      <c r="K123" s="197"/>
      <c r="L123" s="1"/>
      <c r="M123" s="1"/>
      <c r="N123" s="1"/>
      <c r="R123" s="1"/>
      <c r="S123" s="1"/>
      <c r="T123" s="1"/>
      <c r="U123" s="1"/>
      <c r="V123" s="1"/>
      <c r="W123" s="1"/>
      <c r="X123" s="1"/>
      <c r="Y123" s="1"/>
    </row>
    <row r="124" spans="1:25">
      <c r="A124" s="197"/>
      <c r="B124" s="197"/>
      <c r="C124" s="197"/>
      <c r="D124" s="197"/>
      <c r="E124" s="197"/>
      <c r="F124" s="198"/>
      <c r="G124" s="198"/>
      <c r="H124" s="197"/>
      <c r="I124" s="197"/>
      <c r="J124" s="197"/>
      <c r="K124" s="197"/>
      <c r="L124" s="1"/>
      <c r="M124" s="1"/>
      <c r="N124" s="1"/>
      <c r="R124" s="1"/>
      <c r="S124" s="1"/>
      <c r="T124" s="1"/>
      <c r="U124" s="1"/>
      <c r="V124" s="1"/>
      <c r="W124" s="1"/>
      <c r="X124" s="1"/>
      <c r="Y124" s="1"/>
    </row>
    <row r="125" spans="1:25">
      <c r="A125" s="197"/>
      <c r="B125" s="197"/>
      <c r="C125" s="197"/>
      <c r="D125" s="197"/>
      <c r="E125" s="197"/>
      <c r="F125" s="198"/>
      <c r="G125" s="198"/>
      <c r="H125" s="197"/>
      <c r="I125" s="197"/>
      <c r="J125" s="197"/>
      <c r="K125" s="197"/>
      <c r="L125" s="1"/>
      <c r="M125" s="1"/>
      <c r="N125" s="1"/>
      <c r="R125" s="1"/>
      <c r="S125" s="1"/>
      <c r="T125" s="1"/>
      <c r="U125" s="1"/>
      <c r="V125" s="1"/>
      <c r="W125" s="1"/>
      <c r="X125" s="1"/>
      <c r="Y125" s="1"/>
    </row>
    <row r="126" spans="1:25">
      <c r="A126" s="197"/>
      <c r="B126" s="197"/>
      <c r="C126" s="197"/>
      <c r="D126" s="197"/>
      <c r="E126" s="197"/>
      <c r="F126" s="198"/>
      <c r="G126" s="198"/>
      <c r="H126" s="197"/>
      <c r="I126" s="197"/>
      <c r="J126" s="197"/>
      <c r="K126" s="197"/>
      <c r="L126" s="1"/>
      <c r="M126" s="1"/>
      <c r="N126" s="1"/>
      <c r="R126" s="1"/>
      <c r="S126" s="1"/>
      <c r="T126" s="1"/>
      <c r="U126" s="1"/>
      <c r="V126" s="1"/>
      <c r="W126" s="1"/>
      <c r="X126" s="1"/>
      <c r="Y126" s="1"/>
    </row>
    <row r="127" spans="1:25">
      <c r="A127" s="197"/>
      <c r="B127" s="197"/>
      <c r="C127" s="197"/>
      <c r="D127" s="197"/>
      <c r="E127" s="197"/>
      <c r="F127" s="198"/>
      <c r="G127" s="198"/>
      <c r="H127" s="197"/>
      <c r="I127" s="197"/>
      <c r="J127" s="197"/>
      <c r="K127" s="197"/>
      <c r="L127" s="1"/>
      <c r="M127" s="1"/>
      <c r="N127" s="1"/>
      <c r="R127" s="1"/>
      <c r="S127" s="1"/>
      <c r="T127" s="1"/>
      <c r="U127" s="1"/>
      <c r="V127" s="1"/>
      <c r="W127" s="1"/>
      <c r="X127" s="1"/>
      <c r="Y127" s="1"/>
    </row>
    <row r="128" spans="1:25">
      <c r="A128" s="197"/>
      <c r="B128" s="197"/>
      <c r="C128" s="197"/>
      <c r="D128" s="197"/>
      <c r="E128" s="197"/>
      <c r="F128" s="198"/>
      <c r="G128" s="198"/>
      <c r="H128" s="197"/>
      <c r="I128" s="197"/>
      <c r="J128" s="197"/>
      <c r="K128" s="197"/>
      <c r="L128" s="1"/>
      <c r="M128" s="1"/>
      <c r="N128" s="1"/>
      <c r="R128" s="1"/>
      <c r="S128" s="1"/>
      <c r="T128" s="1"/>
      <c r="U128" s="1"/>
      <c r="V128" s="1"/>
      <c r="W128" s="1"/>
      <c r="X128" s="1"/>
      <c r="Y128" s="1"/>
    </row>
    <row r="129" spans="1:25">
      <c r="A129" s="197"/>
      <c r="B129" s="197"/>
      <c r="C129" s="197"/>
      <c r="D129" s="197"/>
      <c r="E129" s="197"/>
      <c r="F129" s="198"/>
      <c r="G129" s="198"/>
      <c r="H129" s="197"/>
      <c r="I129" s="197"/>
      <c r="J129" s="197"/>
      <c r="K129" s="197"/>
      <c r="L129" s="1"/>
      <c r="M129" s="1"/>
      <c r="N129" s="1"/>
      <c r="R129" s="1"/>
      <c r="S129" s="1"/>
      <c r="T129" s="1"/>
      <c r="U129" s="1"/>
      <c r="V129" s="1"/>
      <c r="W129" s="1"/>
      <c r="X129" s="1"/>
      <c r="Y129" s="1"/>
    </row>
    <row r="130" spans="1:25">
      <c r="A130" s="197"/>
      <c r="B130" s="197"/>
      <c r="C130" s="197"/>
      <c r="D130" s="197"/>
      <c r="E130" s="197"/>
      <c r="F130" s="198"/>
      <c r="G130" s="198"/>
      <c r="H130" s="197"/>
      <c r="I130" s="197"/>
      <c r="J130" s="197"/>
      <c r="K130" s="197"/>
      <c r="L130" s="1"/>
      <c r="M130" s="1"/>
      <c r="N130" s="1"/>
      <c r="R130" s="1"/>
      <c r="S130" s="1"/>
      <c r="T130" s="1"/>
      <c r="U130" s="1"/>
      <c r="V130" s="1"/>
      <c r="W130" s="1"/>
      <c r="X130" s="1"/>
      <c r="Y130" s="1"/>
    </row>
    <row r="131" spans="1:25">
      <c r="A131" s="197"/>
      <c r="B131" s="197"/>
      <c r="C131" s="197"/>
      <c r="D131" s="197"/>
      <c r="E131" s="197"/>
      <c r="F131" s="198"/>
      <c r="G131" s="198"/>
      <c r="H131" s="197"/>
      <c r="I131" s="197"/>
      <c r="J131" s="197"/>
      <c r="K131" s="197"/>
      <c r="L131" s="1"/>
      <c r="M131" s="1"/>
      <c r="N131" s="1"/>
      <c r="R131" s="1"/>
      <c r="S131" s="1"/>
      <c r="T131" s="1"/>
      <c r="U131" s="1"/>
      <c r="V131" s="1"/>
      <c r="W131" s="1"/>
      <c r="X131" s="1"/>
      <c r="Y131" s="1"/>
    </row>
    <row r="132" spans="1:25">
      <c r="A132" s="197"/>
      <c r="B132" s="197"/>
      <c r="C132" s="197"/>
      <c r="D132" s="197"/>
      <c r="E132" s="197"/>
      <c r="F132" s="198"/>
      <c r="G132" s="198"/>
      <c r="H132" s="197"/>
      <c r="I132" s="197"/>
      <c r="J132" s="197"/>
      <c r="K132" s="197"/>
      <c r="L132" s="1"/>
      <c r="M132" s="1"/>
      <c r="N132" s="1"/>
      <c r="R132" s="1"/>
      <c r="S132" s="1"/>
      <c r="T132" s="1"/>
      <c r="U132" s="1"/>
      <c r="V132" s="1"/>
      <c r="W132" s="1"/>
      <c r="X132" s="1"/>
      <c r="Y132" s="1"/>
    </row>
    <row r="133" spans="1:25">
      <c r="A133" s="197"/>
      <c r="B133" s="197"/>
      <c r="C133" s="197"/>
      <c r="D133" s="197"/>
      <c r="E133" s="197"/>
      <c r="F133" s="198"/>
      <c r="G133" s="198"/>
      <c r="H133" s="197"/>
      <c r="I133" s="197"/>
      <c r="J133" s="197"/>
      <c r="K133" s="197"/>
      <c r="L133" s="1"/>
      <c r="M133" s="1"/>
      <c r="N133" s="1"/>
      <c r="R133" s="1"/>
      <c r="S133" s="1"/>
      <c r="T133" s="1"/>
      <c r="U133" s="1"/>
      <c r="V133" s="1"/>
      <c r="W133" s="1"/>
      <c r="X133" s="1"/>
      <c r="Y133" s="1"/>
    </row>
    <row r="134" spans="1:25">
      <c r="A134" s="197"/>
      <c r="B134" s="197"/>
      <c r="C134" s="197"/>
      <c r="D134" s="197"/>
      <c r="E134" s="197"/>
      <c r="F134" s="198"/>
      <c r="G134" s="198"/>
      <c r="H134" s="197"/>
      <c r="I134" s="197"/>
      <c r="J134" s="197"/>
      <c r="K134" s="197"/>
      <c r="L134" s="1"/>
      <c r="M134" s="1"/>
      <c r="N134" s="1"/>
      <c r="R134" s="1"/>
      <c r="S134" s="1"/>
      <c r="T134" s="1"/>
      <c r="U134" s="1"/>
      <c r="V134" s="1"/>
      <c r="W134" s="1"/>
      <c r="X134" s="1"/>
      <c r="Y134" s="1"/>
    </row>
    <row r="135" spans="1:25">
      <c r="A135" s="197"/>
      <c r="B135" s="197"/>
      <c r="C135" s="197"/>
      <c r="D135" s="197"/>
      <c r="E135" s="197"/>
      <c r="F135" s="198"/>
      <c r="G135" s="198"/>
      <c r="H135" s="197"/>
      <c r="I135" s="197"/>
      <c r="J135" s="197"/>
      <c r="K135" s="197"/>
      <c r="L135" s="1"/>
      <c r="M135" s="1"/>
      <c r="N135" s="1"/>
      <c r="R135" s="1"/>
      <c r="S135" s="1"/>
      <c r="T135" s="1"/>
      <c r="U135" s="1"/>
      <c r="V135" s="1"/>
      <c r="W135" s="1"/>
      <c r="X135" s="1"/>
      <c r="Y135" s="1"/>
    </row>
    <row r="136" spans="1:25">
      <c r="A136" s="197"/>
      <c r="B136" s="197"/>
      <c r="C136" s="197"/>
      <c r="D136" s="197"/>
      <c r="E136" s="197"/>
      <c r="F136" s="198"/>
      <c r="G136" s="198"/>
      <c r="H136" s="197"/>
      <c r="I136" s="197"/>
      <c r="J136" s="197"/>
      <c r="K136" s="197"/>
      <c r="L136" s="1"/>
      <c r="M136" s="1"/>
      <c r="N136" s="1"/>
      <c r="R136" s="1"/>
      <c r="S136" s="1"/>
      <c r="T136" s="1"/>
      <c r="U136" s="1"/>
      <c r="V136" s="1"/>
      <c r="W136" s="1"/>
      <c r="X136" s="1"/>
      <c r="Y136" s="1"/>
    </row>
    <row r="137" spans="1:25">
      <c r="A137" s="197"/>
      <c r="B137" s="197"/>
      <c r="C137" s="197"/>
      <c r="D137" s="197"/>
      <c r="E137" s="197"/>
      <c r="F137" s="198"/>
      <c r="G137" s="198"/>
      <c r="H137" s="197"/>
      <c r="I137" s="197"/>
      <c r="J137" s="197"/>
      <c r="K137" s="197"/>
      <c r="L137" s="1"/>
      <c r="M137" s="1"/>
      <c r="N137" s="1"/>
      <c r="R137" s="1"/>
      <c r="S137" s="1"/>
      <c r="T137" s="1"/>
      <c r="U137" s="1"/>
      <c r="V137" s="1"/>
      <c r="W137" s="1"/>
      <c r="X137" s="1"/>
      <c r="Y137" s="1"/>
    </row>
    <row r="138" spans="1:25">
      <c r="A138" s="197"/>
      <c r="B138" s="197"/>
      <c r="C138" s="197"/>
      <c r="D138" s="197"/>
      <c r="E138" s="197"/>
      <c r="F138" s="198"/>
      <c r="G138" s="198"/>
      <c r="H138" s="197"/>
      <c r="I138" s="197"/>
      <c r="J138" s="197"/>
      <c r="K138" s="197"/>
      <c r="L138" s="1"/>
      <c r="M138" s="1"/>
      <c r="N138" s="1"/>
      <c r="R138" s="1"/>
      <c r="S138" s="1"/>
      <c r="T138" s="1"/>
      <c r="U138" s="1"/>
      <c r="V138" s="1"/>
      <c r="W138" s="1"/>
      <c r="X138" s="1"/>
      <c r="Y138" s="1"/>
    </row>
    <row r="139" spans="1:25">
      <c r="A139" s="197"/>
      <c r="B139" s="197"/>
      <c r="C139" s="197"/>
      <c r="D139" s="197"/>
      <c r="E139" s="197"/>
      <c r="F139" s="198"/>
      <c r="G139" s="198"/>
      <c r="H139" s="197"/>
      <c r="I139" s="197"/>
      <c r="J139" s="197"/>
      <c r="K139" s="197"/>
      <c r="L139" s="1"/>
      <c r="M139" s="1"/>
      <c r="N139" s="1"/>
      <c r="R139" s="1"/>
      <c r="S139" s="1"/>
      <c r="T139" s="1"/>
      <c r="U139" s="1"/>
      <c r="V139" s="1"/>
      <c r="W139" s="1"/>
      <c r="X139" s="1"/>
      <c r="Y139" s="1"/>
    </row>
    <row r="140" spans="1:25">
      <c r="A140" s="197"/>
      <c r="B140" s="197"/>
      <c r="C140" s="197"/>
      <c r="D140" s="197"/>
      <c r="E140" s="197"/>
      <c r="F140" s="198"/>
      <c r="G140" s="198"/>
      <c r="H140" s="197"/>
      <c r="I140" s="197"/>
      <c r="J140" s="197"/>
      <c r="K140" s="197"/>
      <c r="L140" s="1"/>
      <c r="M140" s="1"/>
      <c r="N140" s="1"/>
      <c r="R140" s="1"/>
      <c r="S140" s="1"/>
      <c r="T140" s="1"/>
      <c r="U140" s="1"/>
      <c r="V140" s="1"/>
      <c r="W140" s="1"/>
      <c r="X140" s="1"/>
      <c r="Y140" s="1"/>
    </row>
    <row r="141" spans="1:25">
      <c r="A141" s="197"/>
      <c r="B141" s="197"/>
      <c r="C141" s="197"/>
      <c r="D141" s="197"/>
      <c r="E141" s="197"/>
      <c r="F141" s="198"/>
      <c r="G141" s="198"/>
      <c r="H141" s="197"/>
      <c r="I141" s="197"/>
      <c r="J141" s="197"/>
      <c r="K141" s="197"/>
      <c r="L141" s="1"/>
      <c r="M141" s="1"/>
      <c r="N141" s="1"/>
      <c r="R141" s="1"/>
      <c r="S141" s="1"/>
      <c r="T141" s="1"/>
      <c r="U141" s="1"/>
      <c r="V141" s="1"/>
      <c r="W141" s="1"/>
      <c r="X141" s="1"/>
      <c r="Y141" s="1"/>
    </row>
    <row r="142" spans="1:25">
      <c r="A142" s="197"/>
      <c r="B142" s="197"/>
      <c r="C142" s="197"/>
      <c r="D142" s="197"/>
      <c r="E142" s="197"/>
      <c r="F142" s="198"/>
      <c r="G142" s="198"/>
      <c r="H142" s="197"/>
      <c r="I142" s="197"/>
      <c r="J142" s="197"/>
      <c r="K142" s="197"/>
      <c r="L142" s="1"/>
      <c r="M142" s="1"/>
      <c r="N142" s="1"/>
      <c r="R142" s="1"/>
      <c r="S142" s="1"/>
      <c r="T142" s="1"/>
      <c r="U142" s="1"/>
      <c r="V142" s="1"/>
      <c r="W142" s="1"/>
      <c r="X142" s="1"/>
      <c r="Y142" s="1"/>
    </row>
  </sheetData>
  <mergeCells count="12">
    <mergeCell ref="B55:R55"/>
    <mergeCell ref="A57:X57"/>
    <mergeCell ref="AI73:AK73"/>
    <mergeCell ref="C75:G75"/>
    <mergeCell ref="C76:G76"/>
    <mergeCell ref="A1:AJ1"/>
    <mergeCell ref="AN1:AV1"/>
    <mergeCell ref="S4:V4"/>
    <mergeCell ref="W4:Y4"/>
    <mergeCell ref="Z4:AE4"/>
    <mergeCell ref="AG4:AH4"/>
    <mergeCell ref="AI4:AJ4"/>
  </mergeCells>
  <pageMargins left="0.70866141732283472" right="0.31496062992125984" top="0.15748031496062992" bottom="0" header="0.31496062992125984" footer="0.31496062992125984"/>
  <pageSetup paperSize="5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40"/>
  <sheetViews>
    <sheetView zoomScale="80" zoomScaleNormal="80" workbookViewId="0">
      <pane xSplit="8" ySplit="5" topLeftCell="I21" activePane="bottomRight" state="frozen"/>
      <selection pane="topRight" activeCell="I1" sqref="I1"/>
      <selection pane="bottomLeft" activeCell="A6" sqref="A6"/>
      <selection pane="bottomRight" activeCell="H12" sqref="H12"/>
    </sheetView>
  </sheetViews>
  <sheetFormatPr baseColWidth="10" defaultColWidth="9.140625" defaultRowHeight="12.75"/>
  <cols>
    <col min="1" max="1" width="5.42578125" style="273" customWidth="1"/>
    <col min="2" max="2" width="3.5703125" style="273" customWidth="1"/>
    <col min="3" max="3" width="4.28515625" style="273" customWidth="1"/>
    <col min="4" max="4" width="4" style="273" customWidth="1"/>
    <col min="5" max="5" width="8.140625" style="273" customWidth="1"/>
    <col min="6" max="6" width="12.7109375" style="274" customWidth="1"/>
    <col min="7" max="7" width="14.7109375" style="274" customWidth="1"/>
    <col min="8" max="8" width="54" style="271" customWidth="1"/>
    <col min="9" max="9" width="21.140625" style="271" customWidth="1"/>
    <col min="10" max="10" width="5.7109375" style="271" customWidth="1"/>
    <col min="11" max="11" width="12.7109375" style="273" customWidth="1"/>
    <col min="12" max="12" width="6.140625" style="273" customWidth="1"/>
    <col min="13" max="13" width="6" style="273" customWidth="1"/>
    <col min="14" max="14" width="4" style="273" customWidth="1"/>
    <col min="15" max="15" width="21.5703125" style="271" customWidth="1"/>
    <col min="16" max="16" width="47.7109375" style="271" customWidth="1"/>
    <col min="17" max="17" width="38.42578125" style="271" customWidth="1"/>
    <col min="18" max="18" width="10.140625" style="273" customWidth="1"/>
    <col min="19" max="19" width="14.140625" style="273" customWidth="1"/>
    <col min="20" max="20" width="11.5703125" style="280" customWidth="1"/>
    <col min="21" max="21" width="12.7109375" style="280" customWidth="1"/>
    <col min="22" max="22" width="10.28515625" style="280" customWidth="1"/>
    <col min="23" max="23" width="11.28515625" style="280" customWidth="1"/>
    <col min="24" max="24" width="10.5703125" style="280" customWidth="1"/>
    <col min="25" max="25" width="11" style="280" customWidth="1"/>
    <col min="26" max="27" width="10" style="271" customWidth="1"/>
    <col min="28" max="28" width="11.28515625" style="271" customWidth="1"/>
    <col min="29" max="29" width="11.42578125" style="271" customWidth="1"/>
    <col min="30" max="30" width="12.28515625" style="271" customWidth="1"/>
    <col min="31" max="31" width="9" style="271" customWidth="1"/>
    <col min="32" max="32" width="12" style="271" customWidth="1"/>
    <col min="33" max="33" width="13.85546875" style="271" customWidth="1"/>
    <col min="34" max="34" width="16.42578125" style="271" customWidth="1"/>
    <col min="35" max="35" width="11.28515625" style="271" customWidth="1"/>
    <col min="36" max="36" width="15.7109375" style="271" customWidth="1"/>
    <col min="37" max="37" width="14.7109375" style="271" customWidth="1"/>
    <col min="38" max="39" width="16.140625" style="271" customWidth="1"/>
    <col min="40" max="40" width="20.7109375" style="271" bestFit="1" customWidth="1"/>
    <col min="41" max="42" width="12.28515625" style="271" bestFit="1" customWidth="1"/>
    <col min="43" max="43" width="13.28515625" style="271" bestFit="1" customWidth="1"/>
    <col min="44" max="44" width="12.28515625" style="271" bestFit="1" customWidth="1"/>
    <col min="45" max="50" width="10.7109375" style="271" bestFit="1" customWidth="1"/>
    <col min="51" max="51" width="14.28515625" style="271" bestFit="1" customWidth="1"/>
    <col min="52" max="52" width="11.42578125" style="271" customWidth="1"/>
    <col min="53" max="16384" width="9.140625" style="271"/>
  </cols>
  <sheetData>
    <row r="1" spans="1:51" ht="23.25">
      <c r="A1" s="506" t="s">
        <v>293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506"/>
      <c r="X1" s="506"/>
      <c r="Y1" s="506"/>
      <c r="Z1" s="506"/>
      <c r="AA1" s="506"/>
      <c r="AB1" s="506"/>
      <c r="AC1" s="506"/>
      <c r="AD1" s="506"/>
      <c r="AE1" s="506"/>
      <c r="AF1" s="506"/>
      <c r="AG1" s="506"/>
      <c r="AH1" s="506"/>
      <c r="AI1" s="506"/>
      <c r="AJ1" s="506"/>
      <c r="AN1" s="491"/>
      <c r="AO1" s="491"/>
      <c r="AP1" s="491"/>
      <c r="AQ1" s="491"/>
      <c r="AR1" s="491"/>
      <c r="AS1" s="491"/>
      <c r="AT1" s="491"/>
      <c r="AU1" s="491"/>
      <c r="AV1" s="491"/>
    </row>
    <row r="2" spans="1:51" ht="24" customHeight="1">
      <c r="A2" s="272" t="s">
        <v>0</v>
      </c>
      <c r="B2" s="272"/>
      <c r="H2" s="275"/>
      <c r="I2" s="276" t="s">
        <v>1</v>
      </c>
      <c r="J2" s="277"/>
      <c r="K2" s="278"/>
      <c r="L2" s="278"/>
      <c r="M2" s="279"/>
      <c r="N2" s="277"/>
      <c r="AN2" s="281"/>
      <c r="AO2" s="12"/>
      <c r="AP2" s="281"/>
      <c r="AQ2" s="282"/>
      <c r="AR2" s="14"/>
      <c r="AS2" s="283"/>
      <c r="AT2" s="16"/>
      <c r="AU2" s="284"/>
      <c r="AV2" s="16"/>
    </row>
    <row r="3" spans="1:51" ht="24" customHeight="1">
      <c r="A3" s="285" t="s">
        <v>2</v>
      </c>
      <c r="B3" s="286"/>
      <c r="D3" s="287" t="s">
        <v>3</v>
      </c>
      <c r="E3" s="288"/>
      <c r="F3" s="288"/>
      <c r="G3" s="288"/>
      <c r="AN3" s="281"/>
      <c r="AO3" s="12"/>
      <c r="AP3" s="281"/>
      <c r="AQ3" s="282"/>
      <c r="AR3" s="14"/>
      <c r="AS3" s="283"/>
      <c r="AT3" s="16"/>
      <c r="AU3" s="284"/>
      <c r="AV3" s="16"/>
    </row>
    <row r="4" spans="1:51" ht="57" customHeight="1">
      <c r="S4" s="492" t="s">
        <v>4</v>
      </c>
      <c r="T4" s="493"/>
      <c r="U4" s="493"/>
      <c r="V4" s="494"/>
      <c r="W4" s="495" t="s">
        <v>5</v>
      </c>
      <c r="X4" s="496"/>
      <c r="Y4" s="497"/>
      <c r="Z4" s="492" t="s">
        <v>4</v>
      </c>
      <c r="AA4" s="493"/>
      <c r="AB4" s="493"/>
      <c r="AC4" s="493"/>
      <c r="AD4" s="493"/>
      <c r="AE4" s="494"/>
      <c r="AF4" s="289" t="s">
        <v>5</v>
      </c>
      <c r="AG4" s="498" t="s">
        <v>6</v>
      </c>
      <c r="AH4" s="499"/>
      <c r="AI4" s="500" t="s">
        <v>7</v>
      </c>
      <c r="AJ4" s="501"/>
      <c r="AN4" s="281"/>
      <c r="AO4" s="23"/>
      <c r="AP4" s="290"/>
      <c r="AQ4" s="290"/>
      <c r="AR4" s="290"/>
      <c r="AS4" s="290"/>
      <c r="AT4" s="290"/>
      <c r="AU4" s="290"/>
      <c r="AV4" s="290"/>
    </row>
    <row r="5" spans="1:51" s="303" customFormat="1" ht="54" customHeight="1" thickBot="1">
      <c r="A5" s="291" t="s">
        <v>8</v>
      </c>
      <c r="B5" s="291" t="s">
        <v>9</v>
      </c>
      <c r="C5" s="291" t="s">
        <v>10</v>
      </c>
      <c r="D5" s="291" t="s">
        <v>11</v>
      </c>
      <c r="E5" s="291" t="s">
        <v>12</v>
      </c>
      <c r="F5" s="291" t="s">
        <v>13</v>
      </c>
      <c r="G5" s="292" t="s">
        <v>14</v>
      </c>
      <c r="H5" s="293" t="s">
        <v>15</v>
      </c>
      <c r="I5" s="293" t="s">
        <v>16</v>
      </c>
      <c r="J5" s="294" t="s">
        <v>17</v>
      </c>
      <c r="K5" s="295" t="s">
        <v>18</v>
      </c>
      <c r="L5" s="295" t="s">
        <v>19</v>
      </c>
      <c r="M5" s="295" t="s">
        <v>20</v>
      </c>
      <c r="N5" s="295" t="s">
        <v>21</v>
      </c>
      <c r="O5" s="293" t="s">
        <v>22</v>
      </c>
      <c r="P5" s="293" t="s">
        <v>23</v>
      </c>
      <c r="Q5" s="292" t="s">
        <v>24</v>
      </c>
      <c r="R5" s="291" t="s">
        <v>25</v>
      </c>
      <c r="S5" s="291" t="s">
        <v>294</v>
      </c>
      <c r="T5" s="296" t="s">
        <v>295</v>
      </c>
      <c r="U5" s="296" t="s">
        <v>296</v>
      </c>
      <c r="V5" s="296" t="s">
        <v>297</v>
      </c>
      <c r="W5" s="297" t="s">
        <v>298</v>
      </c>
      <c r="X5" s="297" t="s">
        <v>299</v>
      </c>
      <c r="Y5" s="297" t="s">
        <v>300</v>
      </c>
      <c r="Z5" s="296" t="s">
        <v>301</v>
      </c>
      <c r="AA5" s="296" t="s">
        <v>302</v>
      </c>
      <c r="AB5" s="296" t="s">
        <v>303</v>
      </c>
      <c r="AC5" s="296" t="s">
        <v>304</v>
      </c>
      <c r="AD5" s="296" t="s">
        <v>305</v>
      </c>
      <c r="AE5" s="296" t="s">
        <v>306</v>
      </c>
      <c r="AF5" s="297" t="s">
        <v>307</v>
      </c>
      <c r="AG5" s="27" t="s">
        <v>308</v>
      </c>
      <c r="AH5" s="28" t="s">
        <v>309</v>
      </c>
      <c r="AI5" s="29" t="s">
        <v>310</v>
      </c>
      <c r="AJ5" s="298" t="s">
        <v>311</v>
      </c>
      <c r="AK5" s="299" t="s">
        <v>44</v>
      </c>
      <c r="AL5" s="300"/>
      <c r="AM5" s="300"/>
      <c r="AN5" s="301"/>
      <c r="AO5" s="302"/>
      <c r="AP5" s="301"/>
      <c r="AQ5" s="301"/>
      <c r="AR5" s="301"/>
      <c r="AS5" s="301"/>
      <c r="AT5" s="301"/>
      <c r="AU5" s="301"/>
      <c r="AV5" s="301"/>
      <c r="AW5" s="301"/>
      <c r="AX5" s="301"/>
      <c r="AY5" s="33"/>
    </row>
    <row r="6" spans="1:51" s="320" customFormat="1" ht="24" customHeight="1">
      <c r="A6" s="304">
        <v>1</v>
      </c>
      <c r="B6" s="137" t="s">
        <v>45</v>
      </c>
      <c r="C6" s="137">
        <v>32</v>
      </c>
      <c r="D6" s="138">
        <v>26</v>
      </c>
      <c r="E6" s="139" t="s">
        <v>46</v>
      </c>
      <c r="F6" s="305" t="s">
        <v>47</v>
      </c>
      <c r="G6" s="306" t="s">
        <v>48</v>
      </c>
      <c r="H6" s="307" t="s">
        <v>312</v>
      </c>
      <c r="I6" s="308" t="s">
        <v>313</v>
      </c>
      <c r="J6" s="309" t="s">
        <v>74</v>
      </c>
      <c r="K6" s="223">
        <v>40238</v>
      </c>
      <c r="L6" s="145">
        <v>25</v>
      </c>
      <c r="M6" s="145">
        <v>40</v>
      </c>
      <c r="N6" s="137" t="s">
        <v>52</v>
      </c>
      <c r="O6" s="146" t="s">
        <v>53</v>
      </c>
      <c r="P6" s="147" t="s">
        <v>54</v>
      </c>
      <c r="Q6" s="147" t="s">
        <v>54</v>
      </c>
      <c r="R6" s="145" t="s">
        <v>55</v>
      </c>
      <c r="S6" s="310">
        <v>31499.45</v>
      </c>
      <c r="T6" s="150">
        <v>15606.54</v>
      </c>
      <c r="U6" s="149">
        <f>S6+T6</f>
        <v>47105.990000000005</v>
      </c>
      <c r="V6" s="311"/>
      <c r="W6" s="312">
        <v>18842.400000000001</v>
      </c>
      <c r="X6" s="312">
        <v>78510</v>
      </c>
      <c r="Y6" s="313"/>
      <c r="Z6" s="153">
        <f>+S6*7.5%</f>
        <v>2362.4587499999998</v>
      </c>
      <c r="AA6" s="153">
        <f t="shared" ref="AA6:AA51" si="0">S6*0.03</f>
        <v>944.98349999999994</v>
      </c>
      <c r="AB6" s="153">
        <f>S6*7%</f>
        <v>2204.9615000000003</v>
      </c>
      <c r="AC6" s="153">
        <f t="shared" ref="AC6:AC51" si="1">S6*2.5%</f>
        <v>787.48625000000004</v>
      </c>
      <c r="AD6" s="314">
        <v>1920</v>
      </c>
      <c r="AE6" s="153">
        <v>1376</v>
      </c>
      <c r="AF6" s="315"/>
      <c r="AG6" s="153"/>
      <c r="AH6" s="153"/>
      <c r="AI6" s="315"/>
      <c r="AJ6" s="315"/>
      <c r="AK6" s="316">
        <f>(U6+Z6+AA6+AB6+AC6+AD6+AE6+AG6+AH6)*12+Y6</f>
        <v>680422.56</v>
      </c>
      <c r="AL6" s="317"/>
      <c r="AM6" s="317"/>
      <c r="AN6" s="318"/>
      <c r="AO6" s="318"/>
      <c r="AP6" s="318"/>
      <c r="AQ6" s="318"/>
      <c r="AR6" s="318"/>
      <c r="AS6" s="318"/>
      <c r="AT6" s="318"/>
      <c r="AU6" s="318"/>
      <c r="AV6" s="318"/>
      <c r="AW6" s="318"/>
      <c r="AX6" s="318"/>
      <c r="AY6" s="319"/>
    </row>
    <row r="7" spans="1:51" s="320" customFormat="1" ht="24" customHeight="1">
      <c r="A7" s="304">
        <v>2</v>
      </c>
      <c r="B7" s="137" t="s">
        <v>45</v>
      </c>
      <c r="C7" s="137">
        <v>32</v>
      </c>
      <c r="D7" s="138">
        <v>26</v>
      </c>
      <c r="E7" s="139" t="s">
        <v>46</v>
      </c>
      <c r="F7" s="305" t="s">
        <v>47</v>
      </c>
      <c r="G7" s="306" t="s">
        <v>56</v>
      </c>
      <c r="H7" s="307" t="s">
        <v>314</v>
      </c>
      <c r="I7" s="307" t="s">
        <v>315</v>
      </c>
      <c r="J7" s="321" t="s">
        <v>51</v>
      </c>
      <c r="K7" s="223">
        <v>40312</v>
      </c>
      <c r="L7" s="145">
        <v>22</v>
      </c>
      <c r="M7" s="145">
        <v>40</v>
      </c>
      <c r="N7" s="145" t="s">
        <v>52</v>
      </c>
      <c r="O7" s="146" t="s">
        <v>59</v>
      </c>
      <c r="P7" s="147" t="s">
        <v>60</v>
      </c>
      <c r="Q7" s="147" t="s">
        <v>54</v>
      </c>
      <c r="R7" s="145" t="s">
        <v>55</v>
      </c>
      <c r="S7" s="322">
        <v>24355.1</v>
      </c>
      <c r="T7" s="323"/>
      <c r="U7" s="150">
        <f>S7+T7</f>
        <v>24355.1</v>
      </c>
      <c r="V7" s="311"/>
      <c r="W7" s="324">
        <v>9742.0400000000009</v>
      </c>
      <c r="X7" s="324">
        <v>40591.85</v>
      </c>
      <c r="Y7" s="325"/>
      <c r="Z7" s="153">
        <f>+S7*7.5%</f>
        <v>1826.6324999999999</v>
      </c>
      <c r="AA7" s="153">
        <f t="shared" si="0"/>
        <v>730.65299999999991</v>
      </c>
      <c r="AB7" s="153">
        <f t="shared" ref="AB7:AB51" si="2">S7*7%</f>
        <v>1704.857</v>
      </c>
      <c r="AC7" s="153">
        <f t="shared" si="1"/>
        <v>608.87749999999994</v>
      </c>
      <c r="AD7" s="314">
        <v>621</v>
      </c>
      <c r="AE7" s="326"/>
      <c r="AF7" s="327"/>
      <c r="AG7" s="326"/>
      <c r="AH7" s="326"/>
      <c r="AI7" s="316"/>
      <c r="AJ7" s="316"/>
      <c r="AK7" s="316">
        <f>(U7+Z7+AA7+AB7+AC7+AD7+AE7+AG7+AH7)*12+Y7</f>
        <v>358165.43999999994</v>
      </c>
      <c r="AL7" s="317"/>
      <c r="AM7" s="317"/>
      <c r="AN7" s="318"/>
      <c r="AO7" s="318"/>
      <c r="AP7" s="318"/>
      <c r="AQ7" s="318"/>
      <c r="AR7" s="318"/>
      <c r="AS7" s="318"/>
      <c r="AT7" s="318"/>
      <c r="AU7" s="318"/>
      <c r="AV7" s="318"/>
      <c r="AW7" s="318"/>
      <c r="AX7" s="318"/>
      <c r="AY7" s="319"/>
    </row>
    <row r="8" spans="1:51" s="338" customFormat="1" ht="24" customHeight="1">
      <c r="A8" s="304">
        <v>3</v>
      </c>
      <c r="B8" s="328" t="str">
        <f t="shared" ref="B8:B30" si="3">B7</f>
        <v>*09</v>
      </c>
      <c r="C8" s="137">
        <v>32</v>
      </c>
      <c r="D8" s="37">
        <v>26</v>
      </c>
      <c r="E8" s="139" t="s">
        <v>46</v>
      </c>
      <c r="F8" s="305" t="s">
        <v>47</v>
      </c>
      <c r="G8" s="306" t="s">
        <v>56</v>
      </c>
      <c r="H8" s="329" t="s">
        <v>61</v>
      </c>
      <c r="I8" s="330" t="s">
        <v>316</v>
      </c>
      <c r="J8" s="331" t="s">
        <v>51</v>
      </c>
      <c r="K8" s="44">
        <v>40072</v>
      </c>
      <c r="L8" s="145">
        <v>22</v>
      </c>
      <c r="M8" s="45">
        <v>40</v>
      </c>
      <c r="N8" s="45" t="s">
        <v>52</v>
      </c>
      <c r="O8" s="46" t="s">
        <v>59</v>
      </c>
      <c r="P8" s="47" t="s">
        <v>63</v>
      </c>
      <c r="Q8" s="147" t="s">
        <v>54</v>
      </c>
      <c r="R8" s="45" t="s">
        <v>55</v>
      </c>
      <c r="S8" s="332">
        <v>24355.1</v>
      </c>
      <c r="T8" s="50"/>
      <c r="U8" s="49">
        <f t="shared" ref="U8:U51" si="4">S8+T8</f>
        <v>24355.1</v>
      </c>
      <c r="V8" s="333"/>
      <c r="W8" s="324">
        <v>9742.0400000000009</v>
      </c>
      <c r="X8" s="324">
        <v>40591.85</v>
      </c>
      <c r="Y8" s="325"/>
      <c r="Z8" s="53">
        <f t="shared" ref="Z8:Z51" si="5">+S8*7.5%</f>
        <v>1826.6324999999999</v>
      </c>
      <c r="AA8" s="53">
        <f t="shared" si="0"/>
        <v>730.65299999999991</v>
      </c>
      <c r="AB8" s="53">
        <f t="shared" si="2"/>
        <v>1704.857</v>
      </c>
      <c r="AC8" s="53">
        <f t="shared" si="1"/>
        <v>608.87749999999994</v>
      </c>
      <c r="AD8" s="54">
        <v>621</v>
      </c>
      <c r="AE8" s="334"/>
      <c r="AF8" s="335"/>
      <c r="AG8" s="334"/>
      <c r="AH8" s="334"/>
      <c r="AI8" s="336"/>
      <c r="AJ8" s="336"/>
      <c r="AK8" s="316">
        <f t="shared" ref="AK8:AK52" si="6">(U8+Z8+AA8+AB8+AC8+AD8+AE8+AG8+AH8)*12+Y8</f>
        <v>358165.43999999994</v>
      </c>
      <c r="AL8" s="337"/>
      <c r="AM8" s="337"/>
    </row>
    <row r="9" spans="1:51" ht="24" customHeight="1">
      <c r="A9" s="304">
        <v>4</v>
      </c>
      <c r="B9" s="328" t="str">
        <f t="shared" si="3"/>
        <v>*09</v>
      </c>
      <c r="C9" s="137">
        <v>32</v>
      </c>
      <c r="D9" s="37">
        <v>26</v>
      </c>
      <c r="E9" s="139" t="s">
        <v>46</v>
      </c>
      <c r="F9" s="305" t="s">
        <v>47</v>
      </c>
      <c r="G9" s="306" t="s">
        <v>64</v>
      </c>
      <c r="H9" s="339" t="s">
        <v>317</v>
      </c>
      <c r="I9" s="339" t="s">
        <v>318</v>
      </c>
      <c r="J9" s="331" t="s">
        <v>74</v>
      </c>
      <c r="K9" s="340">
        <v>40435</v>
      </c>
      <c r="L9" s="341">
        <v>20</v>
      </c>
      <c r="M9" s="45">
        <v>40</v>
      </c>
      <c r="N9" s="328" t="s">
        <v>52</v>
      </c>
      <c r="O9" s="46" t="s">
        <v>66</v>
      </c>
      <c r="P9" s="342" t="s">
        <v>67</v>
      </c>
      <c r="Q9" s="147" t="s">
        <v>60</v>
      </c>
      <c r="R9" s="45" t="s">
        <v>55</v>
      </c>
      <c r="S9" s="332">
        <v>21049.9</v>
      </c>
      <c r="T9" s="50"/>
      <c r="U9" s="49">
        <f t="shared" si="4"/>
        <v>21049.9</v>
      </c>
      <c r="V9" s="333"/>
      <c r="W9" s="343">
        <v>8419.8799999999992</v>
      </c>
      <c r="X9" s="343">
        <v>35082.839999999997</v>
      </c>
      <c r="Y9" s="344"/>
      <c r="Z9" s="53">
        <f t="shared" si="5"/>
        <v>1578.7425000000001</v>
      </c>
      <c r="AA9" s="53">
        <f t="shared" si="0"/>
        <v>631.49700000000007</v>
      </c>
      <c r="AB9" s="53">
        <f t="shared" si="2"/>
        <v>1473.4930000000002</v>
      </c>
      <c r="AC9" s="53">
        <f t="shared" si="1"/>
        <v>526.24750000000006</v>
      </c>
      <c r="AD9" s="54">
        <v>621</v>
      </c>
      <c r="AE9" s="345"/>
      <c r="AF9" s="346"/>
      <c r="AG9" s="345"/>
      <c r="AH9" s="345"/>
      <c r="AI9" s="347"/>
      <c r="AJ9" s="347"/>
      <c r="AK9" s="316">
        <f t="shared" si="6"/>
        <v>310570.56</v>
      </c>
      <c r="AL9" s="348"/>
      <c r="AM9" s="348"/>
    </row>
    <row r="10" spans="1:51" s="354" customFormat="1" ht="24" customHeight="1">
      <c r="A10" s="349">
        <v>5</v>
      </c>
      <c r="B10" s="328" t="str">
        <f t="shared" si="3"/>
        <v>*09</v>
      </c>
      <c r="C10" s="36">
        <v>32</v>
      </c>
      <c r="D10" s="37">
        <v>26</v>
      </c>
      <c r="E10" s="38" t="s">
        <v>46</v>
      </c>
      <c r="F10" s="350" t="s">
        <v>47</v>
      </c>
      <c r="G10" s="351" t="s">
        <v>64</v>
      </c>
      <c r="H10" s="339" t="s">
        <v>319</v>
      </c>
      <c r="I10" s="330" t="s">
        <v>320</v>
      </c>
      <c r="J10" s="352" t="s">
        <v>74</v>
      </c>
      <c r="K10" s="340">
        <v>39630</v>
      </c>
      <c r="L10" s="341">
        <v>20</v>
      </c>
      <c r="M10" s="45">
        <v>40</v>
      </c>
      <c r="N10" s="328" t="s">
        <v>52</v>
      </c>
      <c r="O10" s="46" t="s">
        <v>66</v>
      </c>
      <c r="P10" s="342" t="s">
        <v>70</v>
      </c>
      <c r="Q10" s="47" t="s">
        <v>60</v>
      </c>
      <c r="R10" s="45" t="s">
        <v>55</v>
      </c>
      <c r="S10" s="332">
        <v>21049.9</v>
      </c>
      <c r="T10" s="50"/>
      <c r="U10" s="49">
        <f t="shared" si="4"/>
        <v>21049.9</v>
      </c>
      <c r="V10" s="333"/>
      <c r="W10" s="343">
        <v>8419.8799999999992</v>
      </c>
      <c r="X10" s="343">
        <v>35082.839999999997</v>
      </c>
      <c r="Y10" s="344"/>
      <c r="Z10" s="53">
        <f t="shared" si="5"/>
        <v>1578.7425000000001</v>
      </c>
      <c r="AA10" s="53">
        <f t="shared" si="0"/>
        <v>631.49700000000007</v>
      </c>
      <c r="AB10" s="53">
        <f t="shared" si="2"/>
        <v>1473.4930000000002</v>
      </c>
      <c r="AC10" s="53">
        <f t="shared" si="1"/>
        <v>526.24750000000006</v>
      </c>
      <c r="AD10" s="54">
        <v>621</v>
      </c>
      <c r="AE10" s="345"/>
      <c r="AF10" s="346"/>
      <c r="AG10" s="345"/>
      <c r="AH10" s="345"/>
      <c r="AI10" s="352"/>
      <c r="AJ10" s="352"/>
      <c r="AK10" s="316">
        <f t="shared" si="6"/>
        <v>310570.56</v>
      </c>
      <c r="AL10" s="353"/>
      <c r="AM10" s="353"/>
    </row>
    <row r="11" spans="1:51" ht="24" customHeight="1">
      <c r="A11" s="304">
        <v>6</v>
      </c>
      <c r="B11" s="355" t="str">
        <f t="shared" si="3"/>
        <v>*09</v>
      </c>
      <c r="C11" s="137">
        <v>32</v>
      </c>
      <c r="D11" s="138">
        <v>26</v>
      </c>
      <c r="E11" s="139" t="s">
        <v>46</v>
      </c>
      <c r="F11" s="305" t="s">
        <v>47</v>
      </c>
      <c r="G11" s="306" t="s">
        <v>71</v>
      </c>
      <c r="H11" s="307" t="s">
        <v>78</v>
      </c>
      <c r="I11" s="308" t="s">
        <v>321</v>
      </c>
      <c r="J11" s="331" t="s">
        <v>51</v>
      </c>
      <c r="K11" s="223">
        <v>40345</v>
      </c>
      <c r="L11" s="356">
        <v>18</v>
      </c>
      <c r="M11" s="145">
        <v>40</v>
      </c>
      <c r="N11" s="355" t="s">
        <v>52</v>
      </c>
      <c r="O11" s="146" t="s">
        <v>80</v>
      </c>
      <c r="P11" s="357" t="s">
        <v>81</v>
      </c>
      <c r="Q11" s="147" t="s">
        <v>60</v>
      </c>
      <c r="R11" s="145" t="s">
        <v>55</v>
      </c>
      <c r="S11" s="322">
        <v>14923.6</v>
      </c>
      <c r="T11" s="149"/>
      <c r="U11" s="150">
        <f t="shared" si="4"/>
        <v>14923.6</v>
      </c>
      <c r="V11" s="311"/>
      <c r="W11" s="343">
        <v>5934.61</v>
      </c>
      <c r="X11" s="343">
        <v>24733.35</v>
      </c>
      <c r="Y11" s="344"/>
      <c r="Z11" s="153">
        <f t="shared" si="5"/>
        <v>1119.27</v>
      </c>
      <c r="AA11" s="153">
        <f t="shared" si="0"/>
        <v>447.70799999999997</v>
      </c>
      <c r="AB11" s="153">
        <f t="shared" si="2"/>
        <v>1044.652</v>
      </c>
      <c r="AC11" s="153">
        <f t="shared" si="1"/>
        <v>373.09000000000003</v>
      </c>
      <c r="AD11" s="314">
        <v>621</v>
      </c>
      <c r="AE11" s="358"/>
      <c r="AF11" s="346"/>
      <c r="AG11" s="358"/>
      <c r="AH11" s="358"/>
      <c r="AI11" s="347"/>
      <c r="AJ11" s="347"/>
      <c r="AK11" s="316">
        <f t="shared" si="6"/>
        <v>222351.84000000003</v>
      </c>
      <c r="AL11" s="348"/>
      <c r="AM11" s="348"/>
    </row>
    <row r="12" spans="1:51" ht="24" customHeight="1">
      <c r="A12" s="304">
        <v>7</v>
      </c>
      <c r="B12" s="355" t="str">
        <f t="shared" si="3"/>
        <v>*09</v>
      </c>
      <c r="C12" s="137">
        <v>32</v>
      </c>
      <c r="D12" s="138">
        <v>26</v>
      </c>
      <c r="E12" s="139" t="s">
        <v>46</v>
      </c>
      <c r="F12" s="305" t="s">
        <v>47</v>
      </c>
      <c r="G12" s="306" t="s">
        <v>71</v>
      </c>
      <c r="H12" s="359" t="s">
        <v>322</v>
      </c>
      <c r="I12" s="308" t="s">
        <v>323</v>
      </c>
      <c r="J12" s="331" t="s">
        <v>74</v>
      </c>
      <c r="K12" s="223">
        <v>39845</v>
      </c>
      <c r="L12" s="356">
        <v>18</v>
      </c>
      <c r="M12" s="145">
        <v>40</v>
      </c>
      <c r="N12" s="355" t="s">
        <v>52</v>
      </c>
      <c r="O12" s="146" t="s">
        <v>80</v>
      </c>
      <c r="P12" s="357" t="s">
        <v>84</v>
      </c>
      <c r="Q12" s="47" t="s">
        <v>63</v>
      </c>
      <c r="R12" s="145" t="s">
        <v>55</v>
      </c>
      <c r="S12" s="322">
        <v>14923.6</v>
      </c>
      <c r="T12" s="149"/>
      <c r="U12" s="150">
        <f t="shared" si="4"/>
        <v>14923.6</v>
      </c>
      <c r="V12" s="311"/>
      <c r="W12" s="343">
        <v>5899.79</v>
      </c>
      <c r="X12" s="343">
        <v>24733.35</v>
      </c>
      <c r="Y12" s="344"/>
      <c r="Z12" s="153">
        <f t="shared" si="5"/>
        <v>1119.27</v>
      </c>
      <c r="AA12" s="153">
        <f t="shared" si="0"/>
        <v>447.70799999999997</v>
      </c>
      <c r="AB12" s="153">
        <f t="shared" si="2"/>
        <v>1044.652</v>
      </c>
      <c r="AC12" s="153">
        <f t="shared" si="1"/>
        <v>373.09000000000003</v>
      </c>
      <c r="AD12" s="314">
        <v>621</v>
      </c>
      <c r="AE12" s="358"/>
      <c r="AF12" s="346"/>
      <c r="AG12" s="358"/>
      <c r="AH12" s="358">
        <v>588</v>
      </c>
      <c r="AI12" s="347"/>
      <c r="AJ12" s="347"/>
      <c r="AK12" s="316">
        <f t="shared" si="6"/>
        <v>229407.84000000003</v>
      </c>
      <c r="AL12" s="348"/>
      <c r="AM12" s="348"/>
    </row>
    <row r="13" spans="1:51" ht="24" customHeight="1">
      <c r="A13" s="360">
        <v>8</v>
      </c>
      <c r="B13" s="355" t="str">
        <f t="shared" si="3"/>
        <v>*09</v>
      </c>
      <c r="C13" s="137">
        <v>32</v>
      </c>
      <c r="D13" s="138">
        <v>26</v>
      </c>
      <c r="E13" s="139" t="s">
        <v>46</v>
      </c>
      <c r="F13" s="305" t="s">
        <v>47</v>
      </c>
      <c r="G13" s="306" t="s">
        <v>71</v>
      </c>
      <c r="H13" s="307" t="s">
        <v>72</v>
      </c>
      <c r="I13" s="361" t="s">
        <v>73</v>
      </c>
      <c r="J13" s="331" t="s">
        <v>74</v>
      </c>
      <c r="K13" s="362">
        <v>39630</v>
      </c>
      <c r="L13" s="356">
        <v>18</v>
      </c>
      <c r="M13" s="145">
        <v>40</v>
      </c>
      <c r="N13" s="355" t="s">
        <v>52</v>
      </c>
      <c r="O13" s="146" t="s">
        <v>80</v>
      </c>
      <c r="P13" s="357" t="s">
        <v>87</v>
      </c>
      <c r="Q13" s="47" t="s">
        <v>63</v>
      </c>
      <c r="R13" s="145" t="s">
        <v>55</v>
      </c>
      <c r="S13" s="322">
        <v>14923.6</v>
      </c>
      <c r="T13" s="149"/>
      <c r="U13" s="150">
        <f t="shared" si="4"/>
        <v>14923.6</v>
      </c>
      <c r="V13" s="311"/>
      <c r="W13" s="343">
        <v>5969.43</v>
      </c>
      <c r="X13" s="343">
        <v>24872.639999999999</v>
      </c>
      <c r="Y13" s="344"/>
      <c r="Z13" s="153">
        <f t="shared" si="5"/>
        <v>1119.27</v>
      </c>
      <c r="AA13" s="153">
        <f t="shared" si="0"/>
        <v>447.70799999999997</v>
      </c>
      <c r="AB13" s="153">
        <f t="shared" si="2"/>
        <v>1044.652</v>
      </c>
      <c r="AC13" s="153">
        <f t="shared" si="1"/>
        <v>373.09000000000003</v>
      </c>
      <c r="AD13" s="314">
        <v>621</v>
      </c>
      <c r="AE13" s="358"/>
      <c r="AF13" s="346"/>
      <c r="AG13" s="358"/>
      <c r="AH13" s="358">
        <v>588</v>
      </c>
      <c r="AI13" s="347"/>
      <c r="AJ13" s="347"/>
      <c r="AK13" s="316">
        <f t="shared" si="6"/>
        <v>229407.84000000003</v>
      </c>
      <c r="AL13" s="348"/>
      <c r="AM13" s="348"/>
    </row>
    <row r="14" spans="1:51" ht="24" customHeight="1">
      <c r="A14" s="360">
        <v>9</v>
      </c>
      <c r="B14" s="355" t="str">
        <f t="shared" si="3"/>
        <v>*09</v>
      </c>
      <c r="C14" s="137">
        <v>32</v>
      </c>
      <c r="D14" s="138">
        <v>26</v>
      </c>
      <c r="E14" s="139" t="s">
        <v>46</v>
      </c>
      <c r="F14" s="305" t="s">
        <v>47</v>
      </c>
      <c r="G14" s="306" t="s">
        <v>71</v>
      </c>
      <c r="H14" s="352" t="s">
        <v>88</v>
      </c>
      <c r="I14" s="352" t="s">
        <v>89</v>
      </c>
      <c r="J14" s="352" t="s">
        <v>51</v>
      </c>
      <c r="K14" s="363">
        <v>41122</v>
      </c>
      <c r="L14" s="356">
        <v>18</v>
      </c>
      <c r="M14" s="145">
        <v>40</v>
      </c>
      <c r="N14" s="355" t="s">
        <v>52</v>
      </c>
      <c r="O14" s="146" t="s">
        <v>80</v>
      </c>
      <c r="P14" s="357" t="s">
        <v>90</v>
      </c>
      <c r="Q14" s="47" t="s">
        <v>63</v>
      </c>
      <c r="R14" s="145" t="s">
        <v>55</v>
      </c>
      <c r="S14" s="322">
        <v>14923.6</v>
      </c>
      <c r="T14" s="149"/>
      <c r="U14" s="150">
        <f t="shared" si="4"/>
        <v>14923.6</v>
      </c>
      <c r="V14" s="311"/>
      <c r="W14" s="343">
        <v>5969.43</v>
      </c>
      <c r="X14" s="343">
        <v>24872.639999999999</v>
      </c>
      <c r="Y14" s="344"/>
      <c r="Z14" s="153">
        <f t="shared" si="5"/>
        <v>1119.27</v>
      </c>
      <c r="AA14" s="153">
        <f t="shared" si="0"/>
        <v>447.70799999999997</v>
      </c>
      <c r="AB14" s="153">
        <f t="shared" si="2"/>
        <v>1044.652</v>
      </c>
      <c r="AC14" s="153">
        <f t="shared" si="1"/>
        <v>373.09000000000003</v>
      </c>
      <c r="AD14" s="314">
        <v>621</v>
      </c>
      <c r="AE14" s="358"/>
      <c r="AF14" s="346"/>
      <c r="AG14" s="358"/>
      <c r="AH14" s="358"/>
      <c r="AI14" s="347"/>
      <c r="AJ14" s="347"/>
      <c r="AK14" s="316">
        <f t="shared" si="6"/>
        <v>222351.84000000003</v>
      </c>
      <c r="AL14" s="348"/>
      <c r="AM14" s="348"/>
    </row>
    <row r="15" spans="1:51" ht="24" customHeight="1">
      <c r="A15" s="360">
        <v>10</v>
      </c>
      <c r="B15" s="328" t="str">
        <f t="shared" si="3"/>
        <v>*09</v>
      </c>
      <c r="C15" s="137">
        <v>32</v>
      </c>
      <c r="D15" s="37">
        <v>26</v>
      </c>
      <c r="E15" s="139" t="s">
        <v>46</v>
      </c>
      <c r="F15" s="305" t="s">
        <v>47</v>
      </c>
      <c r="G15" s="306" t="s">
        <v>71</v>
      </c>
      <c r="H15" s="217" t="s">
        <v>324</v>
      </c>
      <c r="I15" s="364" t="s">
        <v>325</v>
      </c>
      <c r="J15" s="321" t="s">
        <v>74</v>
      </c>
      <c r="K15" s="223">
        <v>40422</v>
      </c>
      <c r="L15" s="356">
        <v>18</v>
      </c>
      <c r="M15" s="45">
        <v>40</v>
      </c>
      <c r="N15" s="339" t="s">
        <v>52</v>
      </c>
      <c r="O15" s="339" t="s">
        <v>80</v>
      </c>
      <c r="P15" s="339" t="s">
        <v>326</v>
      </c>
      <c r="Q15" s="147" t="s">
        <v>60</v>
      </c>
      <c r="R15" s="365" t="s">
        <v>55</v>
      </c>
      <c r="S15" s="332">
        <v>14923.6</v>
      </c>
      <c r="T15" s="339"/>
      <c r="U15" s="332">
        <f t="shared" si="4"/>
        <v>14923.6</v>
      </c>
      <c r="V15" s="339"/>
      <c r="W15" s="343">
        <v>4987.96</v>
      </c>
      <c r="X15" s="343">
        <v>22828.11</v>
      </c>
      <c r="Y15" s="344"/>
      <c r="Z15" s="332">
        <f t="shared" si="5"/>
        <v>1119.27</v>
      </c>
      <c r="AA15" s="332">
        <f t="shared" si="0"/>
        <v>447.70799999999997</v>
      </c>
      <c r="AB15" s="332">
        <f t="shared" si="2"/>
        <v>1044.652</v>
      </c>
      <c r="AC15" s="332">
        <f t="shared" si="1"/>
        <v>373.09000000000003</v>
      </c>
      <c r="AD15" s="54">
        <v>621</v>
      </c>
      <c r="AE15" s="339"/>
      <c r="AF15" s="346"/>
      <c r="AG15" s="339"/>
      <c r="AH15" s="339"/>
      <c r="AI15" s="347"/>
      <c r="AJ15" s="347"/>
      <c r="AK15" s="316">
        <f t="shared" si="6"/>
        <v>222351.84000000003</v>
      </c>
      <c r="AL15" s="348"/>
      <c r="AM15" s="348"/>
    </row>
    <row r="16" spans="1:51" ht="24" customHeight="1">
      <c r="A16" s="360">
        <v>11</v>
      </c>
      <c r="B16" s="355" t="str">
        <f t="shared" si="3"/>
        <v>*09</v>
      </c>
      <c r="C16" s="137">
        <v>32</v>
      </c>
      <c r="D16" s="138">
        <v>26</v>
      </c>
      <c r="E16" s="139" t="s">
        <v>46</v>
      </c>
      <c r="F16" s="305" t="s">
        <v>47</v>
      </c>
      <c r="G16" s="366" t="s">
        <v>94</v>
      </c>
      <c r="H16" s="307" t="s">
        <v>327</v>
      </c>
      <c r="I16" s="308" t="s">
        <v>328</v>
      </c>
      <c r="J16" s="331" t="s">
        <v>51</v>
      </c>
      <c r="K16" s="223">
        <v>40010</v>
      </c>
      <c r="L16" s="356">
        <v>16</v>
      </c>
      <c r="M16" s="145">
        <v>40</v>
      </c>
      <c r="N16" s="355" t="s">
        <v>97</v>
      </c>
      <c r="O16" s="367" t="s">
        <v>98</v>
      </c>
      <c r="P16" s="357" t="s">
        <v>99</v>
      </c>
      <c r="Q16" s="147" t="s">
        <v>60</v>
      </c>
      <c r="R16" s="145" t="s">
        <v>55</v>
      </c>
      <c r="S16" s="322">
        <v>7328.55</v>
      </c>
      <c r="T16" s="149"/>
      <c r="U16" s="150">
        <f t="shared" si="4"/>
        <v>7328.55</v>
      </c>
      <c r="V16" s="311"/>
      <c r="W16" s="343">
        <v>2901.44</v>
      </c>
      <c r="X16" s="343">
        <v>12122.88</v>
      </c>
      <c r="Y16" s="344"/>
      <c r="Z16" s="153">
        <f t="shared" si="5"/>
        <v>549.64125000000001</v>
      </c>
      <c r="AA16" s="153">
        <f t="shared" si="0"/>
        <v>219.85650000000001</v>
      </c>
      <c r="AB16" s="153">
        <f t="shared" si="2"/>
        <v>512.99850000000004</v>
      </c>
      <c r="AC16" s="153">
        <f t="shared" si="1"/>
        <v>183.21375</v>
      </c>
      <c r="AD16" s="314">
        <v>621</v>
      </c>
      <c r="AE16" s="358"/>
      <c r="AF16" s="346"/>
      <c r="AG16" s="358"/>
      <c r="AH16" s="358"/>
      <c r="AI16" s="347"/>
      <c r="AJ16" s="347"/>
      <c r="AK16" s="316">
        <f t="shared" si="6"/>
        <v>112983.12</v>
      </c>
      <c r="AL16" s="348"/>
      <c r="AM16" s="348"/>
    </row>
    <row r="17" spans="1:51" ht="24" customHeight="1">
      <c r="A17" s="360">
        <v>12</v>
      </c>
      <c r="B17" s="328" t="str">
        <f t="shared" si="3"/>
        <v>*09</v>
      </c>
      <c r="C17" s="137">
        <v>32</v>
      </c>
      <c r="D17" s="37">
        <v>26</v>
      </c>
      <c r="E17" s="139" t="s">
        <v>46</v>
      </c>
      <c r="F17" s="305" t="s">
        <v>47</v>
      </c>
      <c r="G17" s="366" t="s">
        <v>100</v>
      </c>
      <c r="H17" s="339" t="s">
        <v>101</v>
      </c>
      <c r="I17" s="368" t="s">
        <v>329</v>
      </c>
      <c r="J17" s="331" t="s">
        <v>74</v>
      </c>
      <c r="K17" s="44">
        <v>40345</v>
      </c>
      <c r="L17" s="341">
        <v>14</v>
      </c>
      <c r="M17" s="45">
        <v>40</v>
      </c>
      <c r="N17" s="328" t="s">
        <v>97</v>
      </c>
      <c r="O17" s="369" t="s">
        <v>103</v>
      </c>
      <c r="P17" s="339" t="s">
        <v>326</v>
      </c>
      <c r="Q17" s="147" t="s">
        <v>60</v>
      </c>
      <c r="R17" s="45" t="s">
        <v>55</v>
      </c>
      <c r="S17" s="332">
        <v>6627.8</v>
      </c>
      <c r="T17" s="50"/>
      <c r="U17" s="49">
        <f t="shared" si="4"/>
        <v>6627.8</v>
      </c>
      <c r="V17" s="333"/>
      <c r="W17" s="343">
        <v>2701.54</v>
      </c>
      <c r="X17" s="343">
        <v>11256.41</v>
      </c>
      <c r="Y17" s="344"/>
      <c r="Z17" s="53">
        <f t="shared" si="5"/>
        <v>497.08499999999998</v>
      </c>
      <c r="AA17" s="53">
        <f t="shared" si="0"/>
        <v>198.834</v>
      </c>
      <c r="AB17" s="53">
        <f t="shared" si="2"/>
        <v>463.94600000000008</v>
      </c>
      <c r="AC17" s="53">
        <f t="shared" si="1"/>
        <v>165.69500000000002</v>
      </c>
      <c r="AD17" s="54">
        <v>621</v>
      </c>
      <c r="AE17" s="345"/>
      <c r="AF17" s="346"/>
      <c r="AG17" s="345"/>
      <c r="AH17" s="345">
        <v>588</v>
      </c>
      <c r="AI17" s="347"/>
      <c r="AJ17" s="347"/>
      <c r="AK17" s="316">
        <f t="shared" si="6"/>
        <v>109948.32</v>
      </c>
      <c r="AL17" s="348"/>
      <c r="AM17" s="348"/>
    </row>
    <row r="18" spans="1:51" ht="24" customHeight="1">
      <c r="A18" s="360">
        <v>13</v>
      </c>
      <c r="B18" s="328" t="str">
        <f t="shared" si="3"/>
        <v>*09</v>
      </c>
      <c r="C18" s="137">
        <v>32</v>
      </c>
      <c r="D18" s="37">
        <v>26</v>
      </c>
      <c r="E18" s="139" t="s">
        <v>46</v>
      </c>
      <c r="F18" s="305" t="s">
        <v>47</v>
      </c>
      <c r="G18" s="366" t="s">
        <v>100</v>
      </c>
      <c r="H18" s="370" t="s">
        <v>105</v>
      </c>
      <c r="I18" s="368" t="s">
        <v>330</v>
      </c>
      <c r="J18" s="331" t="s">
        <v>74</v>
      </c>
      <c r="K18" s="44">
        <v>39630</v>
      </c>
      <c r="L18" s="341">
        <v>14</v>
      </c>
      <c r="M18" s="45">
        <v>40</v>
      </c>
      <c r="N18" s="328" t="s">
        <v>97</v>
      </c>
      <c r="O18" s="369" t="s">
        <v>103</v>
      </c>
      <c r="P18" s="147" t="s">
        <v>60</v>
      </c>
      <c r="Q18" s="147" t="s">
        <v>60</v>
      </c>
      <c r="R18" s="45" t="s">
        <v>55</v>
      </c>
      <c r="S18" s="332">
        <v>6627.8</v>
      </c>
      <c r="T18" s="50"/>
      <c r="U18" s="49">
        <f t="shared" si="4"/>
        <v>6627.8</v>
      </c>
      <c r="V18" s="333"/>
      <c r="W18" s="343">
        <v>2701.54</v>
      </c>
      <c r="X18" s="343">
        <v>11256.41</v>
      </c>
      <c r="Y18" s="344"/>
      <c r="Z18" s="53">
        <f t="shared" si="5"/>
        <v>497.08499999999998</v>
      </c>
      <c r="AA18" s="53">
        <f t="shared" si="0"/>
        <v>198.834</v>
      </c>
      <c r="AB18" s="53">
        <f t="shared" si="2"/>
        <v>463.94600000000008</v>
      </c>
      <c r="AC18" s="53">
        <f t="shared" si="1"/>
        <v>165.69500000000002</v>
      </c>
      <c r="AD18" s="54">
        <v>621</v>
      </c>
      <c r="AE18" s="345"/>
      <c r="AF18" s="346"/>
      <c r="AG18" s="345"/>
      <c r="AH18" s="345"/>
      <c r="AI18" s="347"/>
      <c r="AJ18" s="347"/>
      <c r="AK18" s="316">
        <f t="shared" si="6"/>
        <v>102892.32</v>
      </c>
      <c r="AL18" s="348"/>
      <c r="AM18" s="348"/>
    </row>
    <row r="19" spans="1:51" ht="24" customHeight="1">
      <c r="A19" s="360">
        <v>14</v>
      </c>
      <c r="B19" s="355" t="str">
        <f t="shared" si="3"/>
        <v>*09</v>
      </c>
      <c r="C19" s="137">
        <v>32</v>
      </c>
      <c r="D19" s="138">
        <v>26</v>
      </c>
      <c r="E19" s="139" t="s">
        <v>46</v>
      </c>
      <c r="F19" s="305" t="s">
        <v>47</v>
      </c>
      <c r="G19" s="366" t="s">
        <v>107</v>
      </c>
      <c r="H19" s="307" t="s">
        <v>108</v>
      </c>
      <c r="I19" s="308" t="s">
        <v>331</v>
      </c>
      <c r="J19" s="331" t="s">
        <v>51</v>
      </c>
      <c r="K19" s="223">
        <v>39630</v>
      </c>
      <c r="L19" s="356">
        <v>13</v>
      </c>
      <c r="M19" s="145">
        <v>40</v>
      </c>
      <c r="N19" s="355" t="s">
        <v>97</v>
      </c>
      <c r="O19" s="146" t="s">
        <v>110</v>
      </c>
      <c r="P19" s="357" t="s">
        <v>84</v>
      </c>
      <c r="Q19" s="47" t="s">
        <v>63</v>
      </c>
      <c r="R19" s="145" t="s">
        <v>55</v>
      </c>
      <c r="S19" s="322">
        <v>6302.3</v>
      </c>
      <c r="T19" s="149"/>
      <c r="U19" s="150">
        <f t="shared" si="4"/>
        <v>6302.3</v>
      </c>
      <c r="V19" s="311"/>
      <c r="W19" s="343">
        <v>2570.48</v>
      </c>
      <c r="X19" s="343">
        <v>10710.34</v>
      </c>
      <c r="Y19" s="344"/>
      <c r="Z19" s="153">
        <f t="shared" si="5"/>
        <v>472.67250000000001</v>
      </c>
      <c r="AA19" s="153">
        <f t="shared" si="0"/>
        <v>189.06899999999999</v>
      </c>
      <c r="AB19" s="153">
        <f t="shared" si="2"/>
        <v>441.16100000000006</v>
      </c>
      <c r="AC19" s="153">
        <f t="shared" si="1"/>
        <v>157.5575</v>
      </c>
      <c r="AD19" s="314">
        <v>621</v>
      </c>
      <c r="AE19" s="358"/>
      <c r="AF19" s="346"/>
      <c r="AG19" s="358"/>
      <c r="AH19" s="358"/>
      <c r="AI19" s="347"/>
      <c r="AJ19" s="347"/>
      <c r="AK19" s="316">
        <f t="shared" si="6"/>
        <v>98205.119999999995</v>
      </c>
      <c r="AL19" s="348"/>
      <c r="AM19" s="348"/>
    </row>
    <row r="20" spans="1:51" ht="24" customHeight="1">
      <c r="A20" s="360">
        <v>15</v>
      </c>
      <c r="B20" s="328" t="str">
        <f t="shared" si="3"/>
        <v>*09</v>
      </c>
      <c r="C20" s="137">
        <v>32</v>
      </c>
      <c r="D20" s="37">
        <v>26</v>
      </c>
      <c r="E20" s="139" t="s">
        <v>46</v>
      </c>
      <c r="F20" s="305" t="s">
        <v>47</v>
      </c>
      <c r="G20" s="366" t="s">
        <v>107</v>
      </c>
      <c r="H20" s="339" t="s">
        <v>111</v>
      </c>
      <c r="I20" s="368" t="s">
        <v>332</v>
      </c>
      <c r="J20" s="331" t="s">
        <v>74</v>
      </c>
      <c r="K20" s="44">
        <v>40345</v>
      </c>
      <c r="L20" s="341">
        <v>13</v>
      </c>
      <c r="M20" s="45">
        <v>40</v>
      </c>
      <c r="N20" s="328" t="s">
        <v>97</v>
      </c>
      <c r="O20" s="369" t="s">
        <v>113</v>
      </c>
      <c r="P20" s="342" t="s">
        <v>87</v>
      </c>
      <c r="Q20" s="47" t="s">
        <v>63</v>
      </c>
      <c r="R20" s="45" t="s">
        <v>55</v>
      </c>
      <c r="S20" s="332">
        <v>6302.3</v>
      </c>
      <c r="T20" s="50"/>
      <c r="U20" s="49">
        <f t="shared" si="4"/>
        <v>6302.3</v>
      </c>
      <c r="V20" s="333"/>
      <c r="W20" s="343">
        <v>2570.48</v>
      </c>
      <c r="X20" s="343">
        <v>10680.35</v>
      </c>
      <c r="Y20" s="344"/>
      <c r="Z20" s="53">
        <f t="shared" si="5"/>
        <v>472.67250000000001</v>
      </c>
      <c r="AA20" s="53">
        <f t="shared" si="0"/>
        <v>189.06899999999999</v>
      </c>
      <c r="AB20" s="53">
        <f t="shared" si="2"/>
        <v>441.16100000000006</v>
      </c>
      <c r="AC20" s="53">
        <f t="shared" si="1"/>
        <v>157.5575</v>
      </c>
      <c r="AD20" s="54">
        <v>621</v>
      </c>
      <c r="AE20" s="345"/>
      <c r="AF20" s="346"/>
      <c r="AG20" s="345"/>
      <c r="AH20" s="345">
        <v>588</v>
      </c>
      <c r="AI20" s="347"/>
      <c r="AJ20" s="347"/>
      <c r="AK20" s="316">
        <f t="shared" si="6"/>
        <v>105261.12</v>
      </c>
      <c r="AL20" s="348"/>
      <c r="AM20" s="348"/>
    </row>
    <row r="21" spans="1:51" s="399" customFormat="1" ht="24" customHeight="1">
      <c r="A21" s="371">
        <v>16</v>
      </c>
      <c r="B21" s="372" t="str">
        <f t="shared" si="3"/>
        <v>*09</v>
      </c>
      <c r="C21" s="373">
        <v>32</v>
      </c>
      <c r="D21" s="374">
        <v>26</v>
      </c>
      <c r="E21" s="375" t="s">
        <v>46</v>
      </c>
      <c r="F21" s="376" t="s">
        <v>47</v>
      </c>
      <c r="G21" s="377" t="s">
        <v>114</v>
      </c>
      <c r="H21" s="378" t="s">
        <v>115</v>
      </c>
      <c r="I21" s="379"/>
      <c r="J21" s="380" t="s">
        <v>74</v>
      </c>
      <c r="K21" s="381"/>
      <c r="L21" s="382">
        <v>13</v>
      </c>
      <c r="M21" s="382">
        <v>40</v>
      </c>
      <c r="N21" s="372" t="s">
        <v>97</v>
      </c>
      <c r="O21" s="383" t="s">
        <v>116</v>
      </c>
      <c r="P21" s="384" t="s">
        <v>70</v>
      </c>
      <c r="Q21" s="385" t="s">
        <v>60</v>
      </c>
      <c r="R21" s="382" t="s">
        <v>55</v>
      </c>
      <c r="S21" s="386">
        <v>6302.3</v>
      </c>
      <c r="T21" s="387"/>
      <c r="U21" s="388">
        <f t="shared" si="4"/>
        <v>6302.3</v>
      </c>
      <c r="V21" s="389"/>
      <c r="W21" s="390"/>
      <c r="X21" s="390"/>
      <c r="Y21" s="390"/>
      <c r="Z21" s="391">
        <f t="shared" si="5"/>
        <v>472.67250000000001</v>
      </c>
      <c r="AA21" s="391">
        <f t="shared" si="0"/>
        <v>189.06899999999999</v>
      </c>
      <c r="AB21" s="391">
        <f t="shared" si="2"/>
        <v>441.16100000000006</v>
      </c>
      <c r="AC21" s="391">
        <f t="shared" si="1"/>
        <v>157.5575</v>
      </c>
      <c r="AD21" s="392">
        <v>621</v>
      </c>
      <c r="AE21" s="393"/>
      <c r="AF21" s="394"/>
      <c r="AG21" s="393"/>
      <c r="AH21" s="393"/>
      <c r="AI21" s="395"/>
      <c r="AJ21" s="395"/>
      <c r="AK21" s="316">
        <f t="shared" si="6"/>
        <v>98205.119999999995</v>
      </c>
      <c r="AL21" s="396"/>
      <c r="AM21" s="396"/>
      <c r="AN21" s="397"/>
      <c r="AO21" s="397"/>
      <c r="AP21" s="397"/>
      <c r="AQ21" s="397"/>
      <c r="AR21" s="397"/>
      <c r="AS21" s="397"/>
      <c r="AT21" s="397"/>
      <c r="AU21" s="397"/>
      <c r="AV21" s="397"/>
      <c r="AW21" s="397"/>
      <c r="AX21" s="397"/>
      <c r="AY21" s="398"/>
    </row>
    <row r="22" spans="1:51" s="407" customFormat="1" ht="24" customHeight="1">
      <c r="A22" s="400">
        <v>17</v>
      </c>
      <c r="B22" s="136" t="str">
        <f t="shared" si="3"/>
        <v>*09</v>
      </c>
      <c r="C22" s="137">
        <v>32</v>
      </c>
      <c r="D22" s="138">
        <v>26</v>
      </c>
      <c r="E22" s="139" t="s">
        <v>46</v>
      </c>
      <c r="F22" s="305" t="s">
        <v>47</v>
      </c>
      <c r="G22" s="401" t="s">
        <v>117</v>
      </c>
      <c r="H22" s="327" t="s">
        <v>118</v>
      </c>
      <c r="I22" s="402" t="s">
        <v>119</v>
      </c>
      <c r="J22" s="327" t="s">
        <v>74</v>
      </c>
      <c r="K22" s="403" t="s">
        <v>120</v>
      </c>
      <c r="L22" s="145">
        <v>13</v>
      </c>
      <c r="M22" s="145">
        <v>40</v>
      </c>
      <c r="N22" s="136" t="s">
        <v>97</v>
      </c>
      <c r="O22" s="146" t="s">
        <v>121</v>
      </c>
      <c r="P22" s="357" t="s">
        <v>70</v>
      </c>
      <c r="Q22" s="147" t="s">
        <v>60</v>
      </c>
      <c r="R22" s="145" t="s">
        <v>55</v>
      </c>
      <c r="S22" s="322">
        <v>6302.3</v>
      </c>
      <c r="T22" s="149"/>
      <c r="U22" s="150">
        <f t="shared" si="4"/>
        <v>6302.3</v>
      </c>
      <c r="V22" s="151"/>
      <c r="W22" s="324">
        <v>0</v>
      </c>
      <c r="X22" s="324">
        <v>3077.67</v>
      </c>
      <c r="Y22" s="324"/>
      <c r="Z22" s="153">
        <f t="shared" si="5"/>
        <v>472.67250000000001</v>
      </c>
      <c r="AA22" s="153">
        <f t="shared" si="0"/>
        <v>189.06899999999999</v>
      </c>
      <c r="AB22" s="153">
        <f t="shared" si="2"/>
        <v>441.16100000000006</v>
      </c>
      <c r="AC22" s="153">
        <f t="shared" si="1"/>
        <v>157.5575</v>
      </c>
      <c r="AD22" s="314">
        <v>621</v>
      </c>
      <c r="AE22" s="154"/>
      <c r="AF22" s="404"/>
      <c r="AG22" s="154"/>
      <c r="AH22" s="154">
        <v>588</v>
      </c>
      <c r="AI22" s="327"/>
      <c r="AJ22" s="327"/>
      <c r="AK22" s="316">
        <f t="shared" si="6"/>
        <v>105261.12</v>
      </c>
      <c r="AL22" s="405"/>
      <c r="AM22" s="405"/>
      <c r="AN22" s="406"/>
      <c r="AO22" s="406"/>
      <c r="AP22" s="406"/>
      <c r="AQ22" s="406"/>
      <c r="AR22" s="406"/>
      <c r="AS22" s="406"/>
      <c r="AT22" s="406"/>
      <c r="AU22" s="406"/>
      <c r="AV22" s="406"/>
      <c r="AW22" s="406"/>
      <c r="AX22" s="406"/>
      <c r="AY22" s="159"/>
    </row>
    <row r="23" spans="1:51" s="338" customFormat="1" ht="24" customHeight="1">
      <c r="A23" s="360">
        <v>18</v>
      </c>
      <c r="B23" s="328" t="str">
        <f t="shared" si="3"/>
        <v>*09</v>
      </c>
      <c r="C23" s="137">
        <v>32</v>
      </c>
      <c r="D23" s="37">
        <v>26</v>
      </c>
      <c r="E23" s="139" t="s">
        <v>46</v>
      </c>
      <c r="F23" s="305" t="s">
        <v>47</v>
      </c>
      <c r="G23" s="366" t="s">
        <v>123</v>
      </c>
      <c r="H23" s="339" t="s">
        <v>124</v>
      </c>
      <c r="I23" s="368" t="s">
        <v>333</v>
      </c>
      <c r="J23" s="331" t="s">
        <v>51</v>
      </c>
      <c r="K23" s="44">
        <v>39630</v>
      </c>
      <c r="L23" s="341">
        <v>12</v>
      </c>
      <c r="M23" s="45">
        <v>40</v>
      </c>
      <c r="N23" s="328" t="s">
        <v>97</v>
      </c>
      <c r="O23" s="369" t="s">
        <v>126</v>
      </c>
      <c r="P23" s="342" t="s">
        <v>87</v>
      </c>
      <c r="Q23" s="47" t="s">
        <v>63</v>
      </c>
      <c r="R23" s="45" t="s">
        <v>55</v>
      </c>
      <c r="S23" s="332">
        <v>5993.85</v>
      </c>
      <c r="T23" s="50"/>
      <c r="U23" s="49">
        <f t="shared" si="4"/>
        <v>5993.85</v>
      </c>
      <c r="V23" s="333"/>
      <c r="W23" s="343">
        <v>2446.4</v>
      </c>
      <c r="X23" s="343">
        <v>10193.33</v>
      </c>
      <c r="Y23" s="344"/>
      <c r="Z23" s="53">
        <f t="shared" si="5"/>
        <v>449.53874999999999</v>
      </c>
      <c r="AA23" s="53">
        <f t="shared" si="0"/>
        <v>179.81550000000001</v>
      </c>
      <c r="AB23" s="53">
        <f t="shared" si="2"/>
        <v>419.56950000000006</v>
      </c>
      <c r="AC23" s="53">
        <f t="shared" si="1"/>
        <v>149.84625000000003</v>
      </c>
      <c r="AD23" s="54">
        <v>621</v>
      </c>
      <c r="AE23" s="345"/>
      <c r="AF23" s="346"/>
      <c r="AG23" s="345"/>
      <c r="AH23" s="345"/>
      <c r="AI23" s="336"/>
      <c r="AJ23" s="336"/>
      <c r="AK23" s="316">
        <f t="shared" si="6"/>
        <v>93763.44</v>
      </c>
      <c r="AL23" s="337"/>
      <c r="AM23" s="337"/>
    </row>
    <row r="24" spans="1:51" ht="24" customHeight="1">
      <c r="A24" s="360">
        <v>19</v>
      </c>
      <c r="B24" s="355" t="str">
        <f t="shared" si="3"/>
        <v>*09</v>
      </c>
      <c r="C24" s="137">
        <v>32</v>
      </c>
      <c r="D24" s="138">
        <v>26</v>
      </c>
      <c r="E24" s="139" t="s">
        <v>46</v>
      </c>
      <c r="F24" s="305" t="s">
        <v>47</v>
      </c>
      <c r="G24" s="366" t="s">
        <v>127</v>
      </c>
      <c r="H24" s="367" t="s">
        <v>128</v>
      </c>
      <c r="I24" s="308" t="s">
        <v>129</v>
      </c>
      <c r="J24" s="331" t="s">
        <v>51</v>
      </c>
      <c r="K24" s="223">
        <v>40312</v>
      </c>
      <c r="L24" s="356">
        <v>12</v>
      </c>
      <c r="M24" s="145">
        <v>40</v>
      </c>
      <c r="N24" s="355" t="s">
        <v>97</v>
      </c>
      <c r="O24" s="367" t="s">
        <v>130</v>
      </c>
      <c r="P24" s="357" t="s">
        <v>90</v>
      </c>
      <c r="Q24" s="47" t="s">
        <v>63</v>
      </c>
      <c r="R24" s="145" t="s">
        <v>55</v>
      </c>
      <c r="S24" s="322">
        <v>5993.85</v>
      </c>
      <c r="T24" s="149"/>
      <c r="U24" s="150">
        <f t="shared" si="4"/>
        <v>5993.85</v>
      </c>
      <c r="V24" s="311"/>
      <c r="W24" s="343">
        <v>2446.4</v>
      </c>
      <c r="X24" s="343">
        <v>10193.33</v>
      </c>
      <c r="Y24" s="344"/>
      <c r="Z24" s="153">
        <f t="shared" si="5"/>
        <v>449.53874999999999</v>
      </c>
      <c r="AA24" s="153">
        <f t="shared" si="0"/>
        <v>179.81550000000001</v>
      </c>
      <c r="AB24" s="153">
        <f t="shared" si="2"/>
        <v>419.56950000000006</v>
      </c>
      <c r="AC24" s="153">
        <f t="shared" si="1"/>
        <v>149.84625000000003</v>
      </c>
      <c r="AD24" s="314">
        <v>621</v>
      </c>
      <c r="AE24" s="358"/>
      <c r="AF24" s="346"/>
      <c r="AG24" s="358"/>
      <c r="AH24" s="358"/>
      <c r="AI24" s="347"/>
      <c r="AJ24" s="347"/>
      <c r="AK24" s="316">
        <f t="shared" si="6"/>
        <v>93763.44</v>
      </c>
      <c r="AL24" s="348"/>
      <c r="AM24" s="348"/>
    </row>
    <row r="25" spans="1:51" s="419" customFormat="1" ht="24" customHeight="1">
      <c r="A25" s="408">
        <v>20</v>
      </c>
      <c r="B25" s="409" t="str">
        <f t="shared" si="3"/>
        <v>*09</v>
      </c>
      <c r="C25" s="373">
        <v>32</v>
      </c>
      <c r="D25" s="374">
        <v>26</v>
      </c>
      <c r="E25" s="375" t="s">
        <v>46</v>
      </c>
      <c r="F25" s="376" t="s">
        <v>47</v>
      </c>
      <c r="G25" s="410"/>
      <c r="H25" s="411" t="s">
        <v>115</v>
      </c>
      <c r="I25" s="411"/>
      <c r="J25" s="331"/>
      <c r="K25" s="411"/>
      <c r="L25" s="412">
        <v>12</v>
      </c>
      <c r="M25" s="382">
        <v>40</v>
      </c>
      <c r="N25" s="409" t="s">
        <v>97</v>
      </c>
      <c r="O25" s="413" t="s">
        <v>134</v>
      </c>
      <c r="P25" s="384" t="s">
        <v>54</v>
      </c>
      <c r="Q25" s="385" t="s">
        <v>54</v>
      </c>
      <c r="R25" s="382" t="s">
        <v>55</v>
      </c>
      <c r="S25" s="386">
        <v>5993.85</v>
      </c>
      <c r="T25" s="387"/>
      <c r="U25" s="388">
        <f t="shared" si="4"/>
        <v>5993.85</v>
      </c>
      <c r="V25" s="414"/>
      <c r="W25" s="343"/>
      <c r="X25" s="343"/>
      <c r="Y25" s="415"/>
      <c r="Z25" s="391">
        <f t="shared" si="5"/>
        <v>449.53874999999999</v>
      </c>
      <c r="AA25" s="391">
        <f t="shared" si="0"/>
        <v>179.81550000000001</v>
      </c>
      <c r="AB25" s="391">
        <f t="shared" si="2"/>
        <v>419.56950000000006</v>
      </c>
      <c r="AC25" s="391">
        <f t="shared" si="1"/>
        <v>149.84625000000003</v>
      </c>
      <c r="AD25" s="392">
        <v>621</v>
      </c>
      <c r="AE25" s="411"/>
      <c r="AF25" s="416"/>
      <c r="AG25" s="411"/>
      <c r="AH25" s="411"/>
      <c r="AI25" s="417"/>
      <c r="AJ25" s="417"/>
      <c r="AK25" s="316">
        <f t="shared" si="6"/>
        <v>93763.44</v>
      </c>
      <c r="AL25" s="418"/>
      <c r="AM25" s="418"/>
    </row>
    <row r="26" spans="1:51" ht="24" customHeight="1">
      <c r="A26" s="360">
        <v>21</v>
      </c>
      <c r="B26" s="328" t="str">
        <f t="shared" si="3"/>
        <v>*09</v>
      </c>
      <c r="C26" s="137">
        <v>32</v>
      </c>
      <c r="D26" s="37">
        <v>26</v>
      </c>
      <c r="E26" s="139" t="s">
        <v>46</v>
      </c>
      <c r="F26" s="305" t="s">
        <v>47</v>
      </c>
      <c r="G26" s="366" t="s">
        <v>135</v>
      </c>
      <c r="H26" s="339" t="s">
        <v>334</v>
      </c>
      <c r="I26" s="420" t="s">
        <v>335</v>
      </c>
      <c r="J26" s="331" t="s">
        <v>51</v>
      </c>
      <c r="K26" s="44">
        <v>40984</v>
      </c>
      <c r="L26" s="341">
        <v>10</v>
      </c>
      <c r="M26" s="45">
        <v>40</v>
      </c>
      <c r="N26" s="328" t="s">
        <v>97</v>
      </c>
      <c r="O26" s="369" t="s">
        <v>138</v>
      </c>
      <c r="P26" s="339" t="s">
        <v>326</v>
      </c>
      <c r="Q26" s="147" t="s">
        <v>60</v>
      </c>
      <c r="R26" s="45" t="s">
        <v>55</v>
      </c>
      <c r="S26" s="332">
        <v>5389.7</v>
      </c>
      <c r="T26" s="50"/>
      <c r="U26" s="49">
        <f t="shared" si="4"/>
        <v>5389.7</v>
      </c>
      <c r="V26" s="333"/>
      <c r="W26" s="343">
        <v>2218.9299999999998</v>
      </c>
      <c r="X26" s="343">
        <v>7268.85</v>
      </c>
      <c r="Y26" s="344"/>
      <c r="Z26" s="53">
        <f t="shared" si="5"/>
        <v>404.22749999999996</v>
      </c>
      <c r="AA26" s="53">
        <f t="shared" si="0"/>
        <v>161.691</v>
      </c>
      <c r="AB26" s="53">
        <f t="shared" si="2"/>
        <v>377.279</v>
      </c>
      <c r="AC26" s="53">
        <f t="shared" si="1"/>
        <v>134.74250000000001</v>
      </c>
      <c r="AD26" s="54">
        <v>621</v>
      </c>
      <c r="AE26" s="345"/>
      <c r="AF26" s="346"/>
      <c r="AG26" s="345"/>
      <c r="AH26" s="345"/>
      <c r="AI26" s="347"/>
      <c r="AJ26" s="347"/>
      <c r="AK26" s="316">
        <f t="shared" si="6"/>
        <v>85063.679999999993</v>
      </c>
      <c r="AL26" s="348"/>
      <c r="AM26" s="348"/>
    </row>
    <row r="27" spans="1:51" ht="24" customHeight="1">
      <c r="A27" s="360">
        <v>22</v>
      </c>
      <c r="B27" s="328" t="str">
        <f t="shared" si="3"/>
        <v>*09</v>
      </c>
      <c r="C27" s="137">
        <v>32</v>
      </c>
      <c r="D27" s="37">
        <v>26</v>
      </c>
      <c r="E27" s="139" t="s">
        <v>46</v>
      </c>
      <c r="F27" s="305" t="s">
        <v>47</v>
      </c>
      <c r="G27" s="366" t="s">
        <v>135</v>
      </c>
      <c r="H27" s="339" t="s">
        <v>140</v>
      </c>
      <c r="I27" s="420" t="s">
        <v>336</v>
      </c>
      <c r="J27" s="331" t="s">
        <v>51</v>
      </c>
      <c r="K27" s="44">
        <v>40954</v>
      </c>
      <c r="L27" s="341">
        <v>10</v>
      </c>
      <c r="M27" s="45">
        <v>40</v>
      </c>
      <c r="N27" s="328" t="s">
        <v>97</v>
      </c>
      <c r="O27" s="369" t="s">
        <v>138</v>
      </c>
      <c r="P27" s="342" t="s">
        <v>142</v>
      </c>
      <c r="Q27" s="147" t="s">
        <v>60</v>
      </c>
      <c r="R27" s="45" t="s">
        <v>55</v>
      </c>
      <c r="S27" s="332">
        <v>5389.7</v>
      </c>
      <c r="T27" s="50"/>
      <c r="U27" s="49">
        <f t="shared" si="4"/>
        <v>5389.7</v>
      </c>
      <c r="V27" s="333"/>
      <c r="W27" s="343">
        <v>2193.04</v>
      </c>
      <c r="X27" s="343">
        <v>8028.83</v>
      </c>
      <c r="Y27" s="344"/>
      <c r="Z27" s="53">
        <f t="shared" si="5"/>
        <v>404.22749999999996</v>
      </c>
      <c r="AA27" s="53">
        <f t="shared" si="0"/>
        <v>161.691</v>
      </c>
      <c r="AB27" s="53">
        <f t="shared" si="2"/>
        <v>377.279</v>
      </c>
      <c r="AC27" s="53">
        <f t="shared" si="1"/>
        <v>134.74250000000001</v>
      </c>
      <c r="AD27" s="54">
        <v>621</v>
      </c>
      <c r="AE27" s="345"/>
      <c r="AF27" s="346"/>
      <c r="AG27" s="345"/>
      <c r="AH27" s="345"/>
      <c r="AI27" s="347"/>
      <c r="AJ27" s="347"/>
      <c r="AK27" s="316">
        <f t="shared" si="6"/>
        <v>85063.679999999993</v>
      </c>
      <c r="AL27" s="348"/>
      <c r="AM27" s="348"/>
    </row>
    <row r="28" spans="1:51" ht="24" customHeight="1">
      <c r="A28" s="360">
        <v>23</v>
      </c>
      <c r="B28" s="328" t="str">
        <f t="shared" si="3"/>
        <v>*09</v>
      </c>
      <c r="C28" s="137">
        <v>32</v>
      </c>
      <c r="D28" s="37">
        <v>26</v>
      </c>
      <c r="E28" s="139" t="s">
        <v>46</v>
      </c>
      <c r="F28" s="305" t="s">
        <v>47</v>
      </c>
      <c r="G28" s="366" t="s">
        <v>135</v>
      </c>
      <c r="H28" s="421" t="s">
        <v>337</v>
      </c>
      <c r="I28" s="364" t="s">
        <v>144</v>
      </c>
      <c r="J28" s="331" t="s">
        <v>51</v>
      </c>
      <c r="K28" s="44">
        <v>40954</v>
      </c>
      <c r="L28" s="341">
        <v>10</v>
      </c>
      <c r="M28" s="45">
        <v>40</v>
      </c>
      <c r="N28" s="328" t="s">
        <v>97</v>
      </c>
      <c r="O28" s="369" t="s">
        <v>138</v>
      </c>
      <c r="P28" s="357" t="s">
        <v>84</v>
      </c>
      <c r="Q28" s="47" t="s">
        <v>63</v>
      </c>
      <c r="R28" s="45" t="s">
        <v>55</v>
      </c>
      <c r="S28" s="332">
        <v>5389.7</v>
      </c>
      <c r="T28" s="50"/>
      <c r="U28" s="49">
        <f t="shared" si="4"/>
        <v>5389.7</v>
      </c>
      <c r="V28" s="333"/>
      <c r="W28" s="343">
        <v>2218.9299999999998</v>
      </c>
      <c r="X28" s="343">
        <v>8104.65</v>
      </c>
      <c r="Y28" s="344"/>
      <c r="Z28" s="53">
        <f t="shared" si="5"/>
        <v>404.22749999999996</v>
      </c>
      <c r="AA28" s="53">
        <f t="shared" si="0"/>
        <v>161.691</v>
      </c>
      <c r="AB28" s="53">
        <f t="shared" si="2"/>
        <v>377.279</v>
      </c>
      <c r="AC28" s="53">
        <f t="shared" si="1"/>
        <v>134.74250000000001</v>
      </c>
      <c r="AD28" s="54">
        <v>621</v>
      </c>
      <c r="AE28" s="345"/>
      <c r="AF28" s="346"/>
      <c r="AG28" s="345"/>
      <c r="AH28" s="345"/>
      <c r="AI28" s="347"/>
      <c r="AJ28" s="347"/>
      <c r="AK28" s="316">
        <f t="shared" si="6"/>
        <v>85063.679999999993</v>
      </c>
      <c r="AL28" s="348"/>
      <c r="AM28" s="348"/>
    </row>
    <row r="29" spans="1:51" ht="24" customHeight="1">
      <c r="A29" s="360">
        <v>24</v>
      </c>
      <c r="B29" s="328" t="str">
        <f t="shared" si="3"/>
        <v>*09</v>
      </c>
      <c r="C29" s="137">
        <v>32</v>
      </c>
      <c r="D29" s="37">
        <v>26</v>
      </c>
      <c r="E29" s="139" t="s">
        <v>46</v>
      </c>
      <c r="F29" s="305" t="s">
        <v>47</v>
      </c>
      <c r="G29" s="366" t="s">
        <v>145</v>
      </c>
      <c r="H29" s="421" t="s">
        <v>146</v>
      </c>
      <c r="I29" s="420" t="s">
        <v>338</v>
      </c>
      <c r="J29" s="331" t="s">
        <v>74</v>
      </c>
      <c r="K29" s="422">
        <v>40984</v>
      </c>
      <c r="L29" s="341">
        <v>8</v>
      </c>
      <c r="M29" s="45">
        <v>40</v>
      </c>
      <c r="N29" s="328" t="s">
        <v>97</v>
      </c>
      <c r="O29" s="369" t="s">
        <v>148</v>
      </c>
      <c r="P29" s="342" t="s">
        <v>149</v>
      </c>
      <c r="Q29" s="47" t="s">
        <v>63</v>
      </c>
      <c r="R29" s="45" t="s">
        <v>55</v>
      </c>
      <c r="S29" s="332">
        <v>4867.8</v>
      </c>
      <c r="T29" s="50"/>
      <c r="U29" s="49">
        <f t="shared" si="4"/>
        <v>4867.8</v>
      </c>
      <c r="V29" s="333"/>
      <c r="W29" s="343">
        <v>2009.96</v>
      </c>
      <c r="X29" s="343">
        <v>6607.75</v>
      </c>
      <c r="Y29" s="344"/>
      <c r="Z29" s="53">
        <f t="shared" si="5"/>
        <v>365.08499999999998</v>
      </c>
      <c r="AA29" s="53">
        <f t="shared" si="0"/>
        <v>146.03399999999999</v>
      </c>
      <c r="AB29" s="53">
        <f t="shared" si="2"/>
        <v>340.74600000000004</v>
      </c>
      <c r="AC29" s="53">
        <f t="shared" si="1"/>
        <v>121.69500000000001</v>
      </c>
      <c r="AD29" s="54">
        <v>621</v>
      </c>
      <c r="AE29" s="345"/>
      <c r="AF29" s="346"/>
      <c r="AG29" s="345"/>
      <c r="AH29" s="345">
        <v>588</v>
      </c>
      <c r="AI29" s="347"/>
      <c r="AJ29" s="347"/>
      <c r="AK29" s="316">
        <f t="shared" si="6"/>
        <v>84604.319999999992</v>
      </c>
      <c r="AL29" s="348"/>
      <c r="AM29" s="348"/>
    </row>
    <row r="30" spans="1:51" ht="24" customHeight="1">
      <c r="A30" s="360">
        <v>25</v>
      </c>
      <c r="B30" s="328" t="str">
        <f t="shared" si="3"/>
        <v>*09</v>
      </c>
      <c r="C30" s="137">
        <v>32</v>
      </c>
      <c r="D30" s="37">
        <v>26</v>
      </c>
      <c r="E30" s="139" t="s">
        <v>46</v>
      </c>
      <c r="F30" s="305" t="s">
        <v>47</v>
      </c>
      <c r="G30" s="366" t="s">
        <v>145</v>
      </c>
      <c r="H30" s="423" t="s">
        <v>136</v>
      </c>
      <c r="I30" s="420" t="s">
        <v>339</v>
      </c>
      <c r="J30" s="331" t="s">
        <v>74</v>
      </c>
      <c r="K30" s="422">
        <v>40984</v>
      </c>
      <c r="L30" s="341">
        <v>8</v>
      </c>
      <c r="M30" s="45">
        <v>40</v>
      </c>
      <c r="N30" s="328" t="s">
        <v>97</v>
      </c>
      <c r="O30" s="369" t="s">
        <v>148</v>
      </c>
      <c r="P30" s="342" t="s">
        <v>142</v>
      </c>
      <c r="Q30" s="147" t="s">
        <v>60</v>
      </c>
      <c r="R30" s="45" t="s">
        <v>55</v>
      </c>
      <c r="S30" s="332">
        <v>4867.8</v>
      </c>
      <c r="T30" s="50"/>
      <c r="U30" s="49">
        <f t="shared" si="4"/>
        <v>4867.8</v>
      </c>
      <c r="V30" s="333"/>
      <c r="W30" s="343">
        <v>2009.96</v>
      </c>
      <c r="X30" s="343">
        <v>6652.98</v>
      </c>
      <c r="Y30" s="344"/>
      <c r="Z30" s="53">
        <f t="shared" si="5"/>
        <v>365.08499999999998</v>
      </c>
      <c r="AA30" s="53">
        <f t="shared" si="0"/>
        <v>146.03399999999999</v>
      </c>
      <c r="AB30" s="53">
        <f t="shared" si="2"/>
        <v>340.74600000000004</v>
      </c>
      <c r="AC30" s="53">
        <f t="shared" si="1"/>
        <v>121.69500000000001</v>
      </c>
      <c r="AD30" s="54">
        <v>621</v>
      </c>
      <c r="AE30" s="345"/>
      <c r="AF30" s="346"/>
      <c r="AG30" s="345"/>
      <c r="AH30" s="345">
        <v>588</v>
      </c>
      <c r="AI30" s="347"/>
      <c r="AJ30" s="347"/>
      <c r="AK30" s="316">
        <f t="shared" si="6"/>
        <v>84604.319999999992</v>
      </c>
      <c r="AL30" s="348"/>
      <c r="AM30" s="348"/>
    </row>
    <row r="31" spans="1:51" s="419" customFormat="1" ht="24" customHeight="1">
      <c r="A31" s="408">
        <v>26</v>
      </c>
      <c r="B31" s="409" t="str">
        <f>B29</f>
        <v>*09</v>
      </c>
      <c r="C31" s="373">
        <v>32</v>
      </c>
      <c r="D31" s="374">
        <v>26</v>
      </c>
      <c r="E31" s="375" t="s">
        <v>46</v>
      </c>
      <c r="F31" s="376" t="s">
        <v>47</v>
      </c>
      <c r="G31" s="410"/>
      <c r="H31" s="424" t="s">
        <v>115</v>
      </c>
      <c r="I31" s="425"/>
      <c r="J31" s="331"/>
      <c r="K31" s="381"/>
      <c r="L31" s="412">
        <v>7</v>
      </c>
      <c r="M31" s="382">
        <v>40</v>
      </c>
      <c r="N31" s="409" t="s">
        <v>97</v>
      </c>
      <c r="O31" s="413" t="s">
        <v>155</v>
      </c>
      <c r="P31" s="384" t="s">
        <v>84</v>
      </c>
      <c r="Q31" s="385" t="s">
        <v>63</v>
      </c>
      <c r="R31" s="382" t="s">
        <v>55</v>
      </c>
      <c r="S31" s="386">
        <v>4624.75</v>
      </c>
      <c r="T31" s="387"/>
      <c r="U31" s="388">
        <f t="shared" si="4"/>
        <v>4624.75</v>
      </c>
      <c r="V31" s="414"/>
      <c r="W31" s="415"/>
      <c r="X31" s="415"/>
      <c r="Y31" s="415"/>
      <c r="Z31" s="391">
        <f t="shared" si="5"/>
        <v>346.85624999999999</v>
      </c>
      <c r="AA31" s="391">
        <f t="shared" si="0"/>
        <v>138.74250000000001</v>
      </c>
      <c r="AB31" s="391">
        <f t="shared" si="2"/>
        <v>323.73250000000002</v>
      </c>
      <c r="AC31" s="391">
        <f t="shared" si="1"/>
        <v>115.61875000000001</v>
      </c>
      <c r="AD31" s="392">
        <v>621</v>
      </c>
      <c r="AE31" s="411"/>
      <c r="AF31" s="416"/>
      <c r="AG31" s="411"/>
      <c r="AH31" s="411"/>
      <c r="AI31" s="417"/>
      <c r="AJ31" s="417"/>
      <c r="AK31" s="316">
        <f t="shared" si="6"/>
        <v>74048.399999999994</v>
      </c>
      <c r="AL31" s="418"/>
      <c r="AM31" s="418"/>
    </row>
    <row r="32" spans="1:51" s="419" customFormat="1" ht="24" customHeight="1">
      <c r="A32" s="408">
        <v>27</v>
      </c>
      <c r="B32" s="409" t="str">
        <f>B31</f>
        <v>*09</v>
      </c>
      <c r="C32" s="373">
        <v>32</v>
      </c>
      <c r="D32" s="374">
        <v>26</v>
      </c>
      <c r="E32" s="375" t="s">
        <v>46</v>
      </c>
      <c r="F32" s="376" t="s">
        <v>47</v>
      </c>
      <c r="G32" s="410"/>
      <c r="H32" s="426" t="s">
        <v>115</v>
      </c>
      <c r="I32" s="425"/>
      <c r="J32" s="331"/>
      <c r="K32" s="381"/>
      <c r="L32" s="412">
        <v>7</v>
      </c>
      <c r="M32" s="382">
        <v>40</v>
      </c>
      <c r="N32" s="409" t="s">
        <v>97</v>
      </c>
      <c r="O32" s="413" t="s">
        <v>155</v>
      </c>
      <c r="P32" s="384" t="s">
        <v>90</v>
      </c>
      <c r="Q32" s="385" t="s">
        <v>63</v>
      </c>
      <c r="R32" s="382" t="s">
        <v>55</v>
      </c>
      <c r="S32" s="386">
        <v>4624.75</v>
      </c>
      <c r="T32" s="387"/>
      <c r="U32" s="388">
        <f t="shared" si="4"/>
        <v>4624.75</v>
      </c>
      <c r="V32" s="414"/>
      <c r="W32" s="415"/>
      <c r="X32" s="415"/>
      <c r="Y32" s="415"/>
      <c r="Z32" s="391">
        <f t="shared" si="5"/>
        <v>346.85624999999999</v>
      </c>
      <c r="AA32" s="391">
        <f t="shared" si="0"/>
        <v>138.74250000000001</v>
      </c>
      <c r="AB32" s="391">
        <f t="shared" si="2"/>
        <v>323.73250000000002</v>
      </c>
      <c r="AC32" s="391">
        <f t="shared" si="1"/>
        <v>115.61875000000001</v>
      </c>
      <c r="AD32" s="392">
        <v>621</v>
      </c>
      <c r="AE32" s="411"/>
      <c r="AF32" s="416"/>
      <c r="AG32" s="411"/>
      <c r="AH32" s="411"/>
      <c r="AI32" s="417"/>
      <c r="AJ32" s="417"/>
      <c r="AK32" s="316">
        <f t="shared" si="6"/>
        <v>74048.399999999994</v>
      </c>
      <c r="AL32" s="418"/>
      <c r="AM32" s="418"/>
    </row>
    <row r="33" spans="1:51" s="419" customFormat="1" ht="24" customHeight="1">
      <c r="A33" s="408">
        <v>28</v>
      </c>
      <c r="B33" s="409" t="str">
        <f>B32</f>
        <v>*09</v>
      </c>
      <c r="C33" s="373">
        <v>32</v>
      </c>
      <c r="D33" s="374">
        <v>26</v>
      </c>
      <c r="E33" s="375" t="s">
        <v>46</v>
      </c>
      <c r="F33" s="376" t="s">
        <v>47</v>
      </c>
      <c r="G33" s="410"/>
      <c r="H33" s="424" t="s">
        <v>115</v>
      </c>
      <c r="I33" s="411"/>
      <c r="J33" s="331"/>
      <c r="K33" s="411"/>
      <c r="L33" s="412">
        <v>7</v>
      </c>
      <c r="M33" s="382">
        <v>40</v>
      </c>
      <c r="N33" s="409" t="s">
        <v>97</v>
      </c>
      <c r="O33" s="413" t="s">
        <v>155</v>
      </c>
      <c r="P33" s="384" t="s">
        <v>159</v>
      </c>
      <c r="Q33" s="385" t="s">
        <v>60</v>
      </c>
      <c r="R33" s="382" t="s">
        <v>55</v>
      </c>
      <c r="S33" s="386">
        <v>4624.75</v>
      </c>
      <c r="T33" s="387"/>
      <c r="U33" s="388">
        <f t="shared" si="4"/>
        <v>4624.75</v>
      </c>
      <c r="V33" s="414"/>
      <c r="W33" s="415"/>
      <c r="X33" s="415"/>
      <c r="Y33" s="415"/>
      <c r="Z33" s="391">
        <f t="shared" si="5"/>
        <v>346.85624999999999</v>
      </c>
      <c r="AA33" s="391">
        <f t="shared" si="0"/>
        <v>138.74250000000001</v>
      </c>
      <c r="AB33" s="391">
        <f t="shared" si="2"/>
        <v>323.73250000000002</v>
      </c>
      <c r="AC33" s="391">
        <f t="shared" si="1"/>
        <v>115.61875000000001</v>
      </c>
      <c r="AD33" s="392">
        <v>621</v>
      </c>
      <c r="AE33" s="411"/>
      <c r="AF33" s="416"/>
      <c r="AG33" s="411"/>
      <c r="AH33" s="411"/>
      <c r="AI33" s="417"/>
      <c r="AJ33" s="417"/>
      <c r="AK33" s="316">
        <f t="shared" si="6"/>
        <v>74048.399999999994</v>
      </c>
      <c r="AL33" s="418"/>
      <c r="AM33" s="418"/>
    </row>
    <row r="34" spans="1:51" s="419" customFormat="1" ht="24" customHeight="1">
      <c r="A34" s="408">
        <v>29</v>
      </c>
      <c r="B34" s="409" t="str">
        <f>B33</f>
        <v>*09</v>
      </c>
      <c r="C34" s="373">
        <v>32</v>
      </c>
      <c r="D34" s="374">
        <v>26</v>
      </c>
      <c r="E34" s="375" t="s">
        <v>46</v>
      </c>
      <c r="F34" s="376" t="s">
        <v>47</v>
      </c>
      <c r="G34" s="410"/>
      <c r="H34" s="424" t="s">
        <v>115</v>
      </c>
      <c r="I34" s="425"/>
      <c r="J34" s="331"/>
      <c r="K34" s="381"/>
      <c r="L34" s="412">
        <v>7</v>
      </c>
      <c r="M34" s="382">
        <v>40</v>
      </c>
      <c r="N34" s="409" t="s">
        <v>97</v>
      </c>
      <c r="O34" s="413" t="s">
        <v>155</v>
      </c>
      <c r="P34" s="384" t="s">
        <v>159</v>
      </c>
      <c r="Q34" s="385" t="s">
        <v>60</v>
      </c>
      <c r="R34" s="382" t="s">
        <v>55</v>
      </c>
      <c r="S34" s="386">
        <v>4624.75</v>
      </c>
      <c r="T34" s="387"/>
      <c r="U34" s="388">
        <f t="shared" si="4"/>
        <v>4624.75</v>
      </c>
      <c r="V34" s="414"/>
      <c r="W34" s="415"/>
      <c r="X34" s="415"/>
      <c r="Y34" s="415"/>
      <c r="Z34" s="391">
        <f t="shared" si="5"/>
        <v>346.85624999999999</v>
      </c>
      <c r="AA34" s="391">
        <f t="shared" si="0"/>
        <v>138.74250000000001</v>
      </c>
      <c r="AB34" s="391">
        <f t="shared" si="2"/>
        <v>323.73250000000002</v>
      </c>
      <c r="AC34" s="391">
        <f t="shared" si="1"/>
        <v>115.61875000000001</v>
      </c>
      <c r="AD34" s="392">
        <v>621</v>
      </c>
      <c r="AE34" s="411"/>
      <c r="AF34" s="416"/>
      <c r="AG34" s="411"/>
      <c r="AH34" s="411"/>
      <c r="AI34" s="417"/>
      <c r="AJ34" s="417"/>
      <c r="AK34" s="316">
        <f t="shared" si="6"/>
        <v>74048.399999999994</v>
      </c>
      <c r="AL34" s="418"/>
      <c r="AM34" s="418"/>
    </row>
    <row r="35" spans="1:51" ht="24" customHeight="1">
      <c r="A35" s="360">
        <v>30</v>
      </c>
      <c r="B35" s="328" t="str">
        <f>B33</f>
        <v>*09</v>
      </c>
      <c r="C35" s="137">
        <v>32</v>
      </c>
      <c r="D35" s="37">
        <v>26</v>
      </c>
      <c r="E35" s="139" t="s">
        <v>46</v>
      </c>
      <c r="F35" s="305" t="s">
        <v>47</v>
      </c>
      <c r="G35" s="366" t="s">
        <v>162</v>
      </c>
      <c r="H35" s="330" t="s">
        <v>163</v>
      </c>
      <c r="I35" s="368" t="s">
        <v>340</v>
      </c>
      <c r="J35" s="331" t="s">
        <v>51</v>
      </c>
      <c r="K35" s="44">
        <v>39630</v>
      </c>
      <c r="L35" s="341">
        <v>7</v>
      </c>
      <c r="M35" s="45">
        <v>40</v>
      </c>
      <c r="N35" s="328" t="s">
        <v>97</v>
      </c>
      <c r="O35" s="369" t="s">
        <v>165</v>
      </c>
      <c r="P35" s="342" t="s">
        <v>54</v>
      </c>
      <c r="Q35" s="147" t="s">
        <v>54</v>
      </c>
      <c r="R35" s="45" t="s">
        <v>55</v>
      </c>
      <c r="S35" s="332">
        <v>4624.75</v>
      </c>
      <c r="T35" s="50"/>
      <c r="U35" s="49">
        <f t="shared" si="4"/>
        <v>4624.75</v>
      </c>
      <c r="V35" s="333"/>
      <c r="W35" s="343">
        <v>1912</v>
      </c>
      <c r="X35" s="343">
        <v>7966.65</v>
      </c>
      <c r="Y35" s="344"/>
      <c r="Z35" s="53">
        <f t="shared" si="5"/>
        <v>346.85624999999999</v>
      </c>
      <c r="AA35" s="53">
        <f t="shared" si="0"/>
        <v>138.74250000000001</v>
      </c>
      <c r="AB35" s="53">
        <f t="shared" si="2"/>
        <v>323.73250000000002</v>
      </c>
      <c r="AC35" s="53">
        <f t="shared" si="1"/>
        <v>115.61875000000001</v>
      </c>
      <c r="AD35" s="54">
        <v>621</v>
      </c>
      <c r="AE35" s="345"/>
      <c r="AF35" s="346"/>
      <c r="AG35" s="345"/>
      <c r="AH35" s="345"/>
      <c r="AI35" s="347"/>
      <c r="AJ35" s="347"/>
      <c r="AK35" s="316">
        <f t="shared" si="6"/>
        <v>74048.399999999994</v>
      </c>
      <c r="AL35" s="348"/>
      <c r="AM35" s="348"/>
    </row>
    <row r="36" spans="1:51" s="399" customFormat="1" ht="24" customHeight="1">
      <c r="A36" s="371">
        <v>31</v>
      </c>
      <c r="B36" s="409" t="str">
        <f>B34</f>
        <v>*09</v>
      </c>
      <c r="C36" s="373">
        <v>32</v>
      </c>
      <c r="D36" s="374">
        <v>26</v>
      </c>
      <c r="E36" s="375" t="s">
        <v>46</v>
      </c>
      <c r="F36" s="376" t="s">
        <v>47</v>
      </c>
      <c r="G36" s="377"/>
      <c r="H36" s="427" t="s">
        <v>115</v>
      </c>
      <c r="I36" s="425"/>
      <c r="J36" s="309"/>
      <c r="K36" s="381"/>
      <c r="L36" s="412">
        <v>6</v>
      </c>
      <c r="M36" s="382">
        <v>40</v>
      </c>
      <c r="N36" s="409" t="s">
        <v>97</v>
      </c>
      <c r="O36" s="413" t="s">
        <v>169</v>
      </c>
      <c r="P36" s="384" t="s">
        <v>170</v>
      </c>
      <c r="Q36" s="385" t="s">
        <v>60</v>
      </c>
      <c r="R36" s="382" t="s">
        <v>55</v>
      </c>
      <c r="S36" s="386">
        <v>4392.8999999999996</v>
      </c>
      <c r="T36" s="387"/>
      <c r="U36" s="388">
        <f t="shared" si="4"/>
        <v>4392.8999999999996</v>
      </c>
      <c r="V36" s="414"/>
      <c r="W36" s="390"/>
      <c r="X36" s="390"/>
      <c r="Y36" s="390"/>
      <c r="Z36" s="391">
        <f t="shared" si="5"/>
        <v>329.46749999999997</v>
      </c>
      <c r="AA36" s="391">
        <f t="shared" si="0"/>
        <v>131.78699999999998</v>
      </c>
      <c r="AB36" s="391">
        <f t="shared" si="2"/>
        <v>307.50299999999999</v>
      </c>
      <c r="AC36" s="391">
        <f t="shared" si="1"/>
        <v>109.82249999999999</v>
      </c>
      <c r="AD36" s="392">
        <v>621</v>
      </c>
      <c r="AE36" s="411"/>
      <c r="AF36" s="395"/>
      <c r="AG36" s="411"/>
      <c r="AH36" s="411"/>
      <c r="AI36" s="395"/>
      <c r="AJ36" s="395"/>
      <c r="AK36" s="316">
        <f t="shared" si="6"/>
        <v>70709.759999999995</v>
      </c>
      <c r="AL36" s="428"/>
      <c r="AM36" s="428"/>
      <c r="AN36" s="429"/>
      <c r="AO36" s="429"/>
      <c r="AP36" s="429"/>
      <c r="AQ36" s="429"/>
      <c r="AR36" s="429"/>
      <c r="AS36" s="429"/>
      <c r="AT36" s="429"/>
      <c r="AU36" s="429"/>
      <c r="AV36" s="429"/>
      <c r="AW36" s="429"/>
      <c r="AX36" s="429"/>
      <c r="AY36" s="398"/>
    </row>
    <row r="37" spans="1:51" s="399" customFormat="1" ht="24" customHeight="1">
      <c r="A37" s="430">
        <v>32</v>
      </c>
      <c r="B37" s="409" t="str">
        <f>B35</f>
        <v>*09</v>
      </c>
      <c r="C37" s="373">
        <v>32</v>
      </c>
      <c r="D37" s="374">
        <v>26</v>
      </c>
      <c r="E37" s="375" t="s">
        <v>46</v>
      </c>
      <c r="F37" s="376" t="s">
        <v>47</v>
      </c>
      <c r="G37" s="431"/>
      <c r="H37" s="413" t="s">
        <v>115</v>
      </c>
      <c r="I37" s="425"/>
      <c r="J37" s="321"/>
      <c r="K37" s="381"/>
      <c r="L37" s="412">
        <v>6</v>
      </c>
      <c r="M37" s="382">
        <v>40</v>
      </c>
      <c r="N37" s="409" t="s">
        <v>97</v>
      </c>
      <c r="O37" s="413" t="s">
        <v>169</v>
      </c>
      <c r="P37" s="384" t="s">
        <v>170</v>
      </c>
      <c r="Q37" s="385" t="s">
        <v>60</v>
      </c>
      <c r="R37" s="382" t="s">
        <v>55</v>
      </c>
      <c r="S37" s="386">
        <v>4392.8999999999996</v>
      </c>
      <c r="T37" s="387"/>
      <c r="U37" s="388">
        <f t="shared" si="4"/>
        <v>4392.8999999999996</v>
      </c>
      <c r="V37" s="414"/>
      <c r="W37" s="432"/>
      <c r="X37" s="432"/>
      <c r="Y37" s="432"/>
      <c r="Z37" s="391">
        <f t="shared" si="5"/>
        <v>329.46749999999997</v>
      </c>
      <c r="AA37" s="391">
        <f t="shared" si="0"/>
        <v>131.78699999999998</v>
      </c>
      <c r="AB37" s="391">
        <f t="shared" si="2"/>
        <v>307.50299999999999</v>
      </c>
      <c r="AC37" s="391">
        <f t="shared" si="1"/>
        <v>109.82249999999999</v>
      </c>
      <c r="AD37" s="392">
        <v>621</v>
      </c>
      <c r="AE37" s="411"/>
      <c r="AF37" s="433"/>
      <c r="AG37" s="411"/>
      <c r="AH37" s="411"/>
      <c r="AI37" s="433"/>
      <c r="AJ37" s="433"/>
      <c r="AK37" s="316">
        <f t="shared" si="6"/>
        <v>70709.759999999995</v>
      </c>
      <c r="AL37" s="428"/>
      <c r="AM37" s="428"/>
      <c r="AN37" s="429"/>
      <c r="AO37" s="429"/>
      <c r="AP37" s="429"/>
      <c r="AQ37" s="429"/>
      <c r="AR37" s="429"/>
      <c r="AS37" s="429"/>
      <c r="AT37" s="429"/>
      <c r="AU37" s="429"/>
      <c r="AV37" s="429"/>
      <c r="AW37" s="429"/>
      <c r="AX37" s="429"/>
      <c r="AY37" s="398"/>
    </row>
    <row r="38" spans="1:51" s="437" customFormat="1" ht="24" customHeight="1">
      <c r="A38" s="408">
        <v>33</v>
      </c>
      <c r="B38" s="409" t="str">
        <f>B35</f>
        <v>*09</v>
      </c>
      <c r="C38" s="373">
        <v>32</v>
      </c>
      <c r="D38" s="374">
        <v>26</v>
      </c>
      <c r="E38" s="375" t="s">
        <v>46</v>
      </c>
      <c r="F38" s="376" t="s">
        <v>47</v>
      </c>
      <c r="G38" s="410"/>
      <c r="H38" s="434" t="s">
        <v>115</v>
      </c>
      <c r="I38" s="425"/>
      <c r="J38" s="331"/>
      <c r="K38" s="381"/>
      <c r="L38" s="412">
        <v>5</v>
      </c>
      <c r="M38" s="382">
        <v>40</v>
      </c>
      <c r="N38" s="409" t="s">
        <v>97</v>
      </c>
      <c r="O38" s="413" t="s">
        <v>171</v>
      </c>
      <c r="P38" s="384" t="s">
        <v>81</v>
      </c>
      <c r="Q38" s="385" t="s">
        <v>60</v>
      </c>
      <c r="R38" s="382" t="s">
        <v>55</v>
      </c>
      <c r="S38" s="386">
        <v>4178.5</v>
      </c>
      <c r="T38" s="387"/>
      <c r="U38" s="388">
        <f t="shared" si="4"/>
        <v>4178.5</v>
      </c>
      <c r="V38" s="414"/>
      <c r="W38" s="415"/>
      <c r="X38" s="415"/>
      <c r="Y38" s="415"/>
      <c r="Z38" s="391">
        <f t="shared" si="5"/>
        <v>313.38749999999999</v>
      </c>
      <c r="AA38" s="391">
        <f t="shared" si="0"/>
        <v>125.35499999999999</v>
      </c>
      <c r="AB38" s="391">
        <f t="shared" si="2"/>
        <v>292.495</v>
      </c>
      <c r="AC38" s="391">
        <f t="shared" si="1"/>
        <v>104.46250000000001</v>
      </c>
      <c r="AD38" s="392">
        <v>621</v>
      </c>
      <c r="AE38" s="411"/>
      <c r="AF38" s="435"/>
      <c r="AG38" s="411"/>
      <c r="AH38" s="411"/>
      <c r="AI38" s="435"/>
      <c r="AJ38" s="435"/>
      <c r="AK38" s="316">
        <f t="shared" si="6"/>
        <v>67622.399999999994</v>
      </c>
      <c r="AL38" s="436"/>
      <c r="AM38" s="436"/>
    </row>
    <row r="39" spans="1:51" s="419" customFormat="1" ht="24" customHeight="1">
      <c r="A39" s="408">
        <v>34</v>
      </c>
      <c r="B39" s="409" t="str">
        <f t="shared" ref="B39:B48" si="7">B38</f>
        <v>*09</v>
      </c>
      <c r="C39" s="373">
        <v>32</v>
      </c>
      <c r="D39" s="374">
        <v>26</v>
      </c>
      <c r="E39" s="375" t="s">
        <v>46</v>
      </c>
      <c r="F39" s="376" t="s">
        <v>47</v>
      </c>
      <c r="G39" s="410"/>
      <c r="H39" s="411" t="s">
        <v>115</v>
      </c>
      <c r="I39" s="411"/>
      <c r="J39" s="331"/>
      <c r="K39" s="438"/>
      <c r="L39" s="412">
        <v>5</v>
      </c>
      <c r="M39" s="382">
        <v>40</v>
      </c>
      <c r="N39" s="409" t="s">
        <v>97</v>
      </c>
      <c r="O39" s="413" t="s">
        <v>171</v>
      </c>
      <c r="P39" s="384" t="s">
        <v>84</v>
      </c>
      <c r="Q39" s="385" t="s">
        <v>63</v>
      </c>
      <c r="R39" s="382" t="s">
        <v>55</v>
      </c>
      <c r="S39" s="386">
        <v>4178.5</v>
      </c>
      <c r="T39" s="387"/>
      <c r="U39" s="388">
        <f t="shared" si="4"/>
        <v>4178.5</v>
      </c>
      <c r="V39" s="414"/>
      <c r="W39" s="415"/>
      <c r="X39" s="415"/>
      <c r="Y39" s="415"/>
      <c r="Z39" s="391">
        <f t="shared" si="5"/>
        <v>313.38749999999999</v>
      </c>
      <c r="AA39" s="391">
        <f t="shared" si="0"/>
        <v>125.35499999999999</v>
      </c>
      <c r="AB39" s="391">
        <f t="shared" si="2"/>
        <v>292.495</v>
      </c>
      <c r="AC39" s="391">
        <f t="shared" si="1"/>
        <v>104.46250000000001</v>
      </c>
      <c r="AD39" s="392">
        <v>621</v>
      </c>
      <c r="AE39" s="411"/>
      <c r="AF39" s="417"/>
      <c r="AG39" s="411"/>
      <c r="AH39" s="411"/>
      <c r="AI39" s="417"/>
      <c r="AJ39" s="417"/>
      <c r="AK39" s="316">
        <f t="shared" si="6"/>
        <v>67622.399999999994</v>
      </c>
      <c r="AL39" s="418"/>
      <c r="AM39" s="418"/>
    </row>
    <row r="40" spans="1:51" s="419" customFormat="1" ht="24" customHeight="1">
      <c r="A40" s="408">
        <v>35</v>
      </c>
      <c r="B40" s="409" t="str">
        <f t="shared" si="7"/>
        <v>*09</v>
      </c>
      <c r="C40" s="373">
        <v>32</v>
      </c>
      <c r="D40" s="374">
        <v>26</v>
      </c>
      <c r="E40" s="375" t="s">
        <v>46</v>
      </c>
      <c r="F40" s="376" t="s">
        <v>47</v>
      </c>
      <c r="G40" s="410"/>
      <c r="H40" s="411" t="s">
        <v>115</v>
      </c>
      <c r="I40" s="411"/>
      <c r="J40" s="331"/>
      <c r="K40" s="409"/>
      <c r="L40" s="412">
        <v>5</v>
      </c>
      <c r="M40" s="382">
        <v>40</v>
      </c>
      <c r="N40" s="409" t="s">
        <v>97</v>
      </c>
      <c r="O40" s="413" t="s">
        <v>171</v>
      </c>
      <c r="P40" s="384" t="s">
        <v>172</v>
      </c>
      <c r="Q40" s="385" t="s">
        <v>63</v>
      </c>
      <c r="R40" s="382" t="s">
        <v>55</v>
      </c>
      <c r="S40" s="386">
        <v>4178.5</v>
      </c>
      <c r="T40" s="387"/>
      <c r="U40" s="388">
        <f t="shared" si="4"/>
        <v>4178.5</v>
      </c>
      <c r="V40" s="414"/>
      <c r="W40" s="415"/>
      <c r="X40" s="415"/>
      <c r="Y40" s="415"/>
      <c r="Z40" s="391">
        <f t="shared" si="5"/>
        <v>313.38749999999999</v>
      </c>
      <c r="AA40" s="391">
        <f t="shared" si="0"/>
        <v>125.35499999999999</v>
      </c>
      <c r="AB40" s="391">
        <f t="shared" si="2"/>
        <v>292.495</v>
      </c>
      <c r="AC40" s="391">
        <f t="shared" si="1"/>
        <v>104.46250000000001</v>
      </c>
      <c r="AD40" s="392">
        <v>621</v>
      </c>
      <c r="AE40" s="411"/>
      <c r="AF40" s="417"/>
      <c r="AG40" s="411"/>
      <c r="AH40" s="411"/>
      <c r="AI40" s="417"/>
      <c r="AJ40" s="417"/>
      <c r="AK40" s="316">
        <f t="shared" si="6"/>
        <v>67622.399999999994</v>
      </c>
      <c r="AL40" s="418"/>
      <c r="AM40" s="418"/>
    </row>
    <row r="41" spans="1:51" s="419" customFormat="1" ht="24" customHeight="1">
      <c r="A41" s="408">
        <v>36</v>
      </c>
      <c r="B41" s="409" t="str">
        <f t="shared" si="7"/>
        <v>*09</v>
      </c>
      <c r="C41" s="373">
        <v>32</v>
      </c>
      <c r="D41" s="374">
        <v>26</v>
      </c>
      <c r="E41" s="375" t="s">
        <v>46</v>
      </c>
      <c r="F41" s="376" t="s">
        <v>47</v>
      </c>
      <c r="G41" s="410"/>
      <c r="H41" s="434" t="s">
        <v>115</v>
      </c>
      <c r="I41" s="425"/>
      <c r="J41" s="331"/>
      <c r="K41" s="381"/>
      <c r="L41" s="412">
        <v>5</v>
      </c>
      <c r="M41" s="382">
        <v>40</v>
      </c>
      <c r="N41" s="409" t="s">
        <v>97</v>
      </c>
      <c r="O41" s="413" t="s">
        <v>171</v>
      </c>
      <c r="P41" s="384" t="s">
        <v>87</v>
      </c>
      <c r="Q41" s="385" t="s">
        <v>63</v>
      </c>
      <c r="R41" s="382" t="s">
        <v>55</v>
      </c>
      <c r="S41" s="386">
        <v>4178.5</v>
      </c>
      <c r="T41" s="387"/>
      <c r="U41" s="388">
        <f t="shared" si="4"/>
        <v>4178.5</v>
      </c>
      <c r="V41" s="414"/>
      <c r="W41" s="415"/>
      <c r="X41" s="415"/>
      <c r="Y41" s="415"/>
      <c r="Z41" s="391">
        <f t="shared" si="5"/>
        <v>313.38749999999999</v>
      </c>
      <c r="AA41" s="391">
        <f t="shared" si="0"/>
        <v>125.35499999999999</v>
      </c>
      <c r="AB41" s="391">
        <f t="shared" si="2"/>
        <v>292.495</v>
      </c>
      <c r="AC41" s="391">
        <f t="shared" si="1"/>
        <v>104.46250000000001</v>
      </c>
      <c r="AD41" s="392">
        <v>621</v>
      </c>
      <c r="AE41" s="411"/>
      <c r="AF41" s="417"/>
      <c r="AG41" s="411"/>
      <c r="AH41" s="411"/>
      <c r="AI41" s="417"/>
      <c r="AJ41" s="417"/>
      <c r="AK41" s="316">
        <f t="shared" si="6"/>
        <v>67622.399999999994</v>
      </c>
      <c r="AL41" s="418"/>
      <c r="AM41" s="418"/>
    </row>
    <row r="42" spans="1:51" s="419" customFormat="1" ht="24" customHeight="1">
      <c r="A42" s="408">
        <v>37</v>
      </c>
      <c r="B42" s="409" t="str">
        <f t="shared" si="7"/>
        <v>*09</v>
      </c>
      <c r="C42" s="373">
        <v>32</v>
      </c>
      <c r="D42" s="374">
        <v>26</v>
      </c>
      <c r="E42" s="375" t="s">
        <v>46</v>
      </c>
      <c r="F42" s="376" t="s">
        <v>47</v>
      </c>
      <c r="G42" s="410"/>
      <c r="H42" s="434" t="s">
        <v>115</v>
      </c>
      <c r="I42" s="425"/>
      <c r="J42" s="331"/>
      <c r="K42" s="381"/>
      <c r="L42" s="412">
        <v>5</v>
      </c>
      <c r="M42" s="382">
        <v>40</v>
      </c>
      <c r="N42" s="409" t="s">
        <v>97</v>
      </c>
      <c r="O42" s="413" t="s">
        <v>171</v>
      </c>
      <c r="P42" s="384" t="s">
        <v>173</v>
      </c>
      <c r="Q42" s="385" t="s">
        <v>60</v>
      </c>
      <c r="R42" s="382" t="s">
        <v>55</v>
      </c>
      <c r="S42" s="386">
        <v>4178.5</v>
      </c>
      <c r="T42" s="387"/>
      <c r="U42" s="388">
        <f t="shared" si="4"/>
        <v>4178.5</v>
      </c>
      <c r="V42" s="414"/>
      <c r="W42" s="415"/>
      <c r="X42" s="415"/>
      <c r="Y42" s="415"/>
      <c r="Z42" s="391">
        <f t="shared" si="5"/>
        <v>313.38749999999999</v>
      </c>
      <c r="AA42" s="391">
        <f t="shared" si="0"/>
        <v>125.35499999999999</v>
      </c>
      <c r="AB42" s="391">
        <f t="shared" si="2"/>
        <v>292.495</v>
      </c>
      <c r="AC42" s="391">
        <f t="shared" si="1"/>
        <v>104.46250000000001</v>
      </c>
      <c r="AD42" s="392">
        <v>621</v>
      </c>
      <c r="AE42" s="411"/>
      <c r="AF42" s="417"/>
      <c r="AG42" s="411"/>
      <c r="AH42" s="411"/>
      <c r="AI42" s="417"/>
      <c r="AJ42" s="417"/>
      <c r="AK42" s="316">
        <f t="shared" si="6"/>
        <v>67622.399999999994</v>
      </c>
      <c r="AL42" s="418"/>
      <c r="AM42" s="418"/>
    </row>
    <row r="43" spans="1:51" ht="24" customHeight="1">
      <c r="A43" s="360">
        <v>38</v>
      </c>
      <c r="B43" s="439" t="str">
        <f t="shared" si="7"/>
        <v>*09</v>
      </c>
      <c r="C43" s="137">
        <v>32</v>
      </c>
      <c r="D43" s="440">
        <v>26</v>
      </c>
      <c r="E43" s="139" t="s">
        <v>46</v>
      </c>
      <c r="F43" s="305" t="s">
        <v>47</v>
      </c>
      <c r="G43" s="366" t="s">
        <v>174</v>
      </c>
      <c r="H43" s="367" t="s">
        <v>167</v>
      </c>
      <c r="I43" s="308" t="s">
        <v>341</v>
      </c>
      <c r="J43" s="331" t="s">
        <v>51</v>
      </c>
      <c r="K43" s="223">
        <v>39676</v>
      </c>
      <c r="L43" s="356">
        <v>4</v>
      </c>
      <c r="M43" s="145">
        <v>40</v>
      </c>
      <c r="N43" s="355" t="s">
        <v>97</v>
      </c>
      <c r="O43" s="367" t="s">
        <v>177</v>
      </c>
      <c r="P43" s="357" t="s">
        <v>172</v>
      </c>
      <c r="Q43" s="47" t="s">
        <v>63</v>
      </c>
      <c r="R43" s="145" t="s">
        <v>55</v>
      </c>
      <c r="S43" s="322">
        <v>3972.6</v>
      </c>
      <c r="T43" s="149"/>
      <c r="U43" s="150">
        <f t="shared" si="4"/>
        <v>3972.6</v>
      </c>
      <c r="V43" s="311"/>
      <c r="W43" s="343">
        <v>1652.93</v>
      </c>
      <c r="X43" s="343">
        <v>6887.21</v>
      </c>
      <c r="Y43" s="344"/>
      <c r="Z43" s="153">
        <f t="shared" si="5"/>
        <v>297.94499999999999</v>
      </c>
      <c r="AA43" s="153">
        <f t="shared" si="0"/>
        <v>119.178</v>
      </c>
      <c r="AB43" s="153">
        <f t="shared" si="2"/>
        <v>278.08199999999999</v>
      </c>
      <c r="AC43" s="153">
        <f t="shared" si="1"/>
        <v>99.314999999999998</v>
      </c>
      <c r="AD43" s="314">
        <v>621</v>
      </c>
      <c r="AE43" s="358"/>
      <c r="AF43" s="346"/>
      <c r="AG43" s="358"/>
      <c r="AH43" s="358"/>
      <c r="AI43" s="347"/>
      <c r="AJ43" s="347"/>
      <c r="AK43" s="316">
        <f t="shared" si="6"/>
        <v>64657.440000000002</v>
      </c>
      <c r="AL43" s="348"/>
      <c r="AM43" s="348"/>
    </row>
    <row r="44" spans="1:51" s="419" customFormat="1" ht="24" customHeight="1">
      <c r="A44" s="408">
        <v>39</v>
      </c>
      <c r="B44" s="409" t="str">
        <f t="shared" si="7"/>
        <v>*09</v>
      </c>
      <c r="C44" s="373">
        <v>32</v>
      </c>
      <c r="D44" s="374">
        <v>26</v>
      </c>
      <c r="E44" s="375" t="s">
        <v>46</v>
      </c>
      <c r="F44" s="376" t="s">
        <v>47</v>
      </c>
      <c r="G44" s="410"/>
      <c r="H44" s="413" t="s">
        <v>115</v>
      </c>
      <c r="I44" s="425"/>
      <c r="J44" s="331"/>
      <c r="K44" s="381"/>
      <c r="L44" s="412">
        <v>4</v>
      </c>
      <c r="M44" s="382">
        <v>40</v>
      </c>
      <c r="N44" s="409" t="s">
        <v>97</v>
      </c>
      <c r="O44" s="413" t="s">
        <v>181</v>
      </c>
      <c r="P44" s="384" t="s">
        <v>87</v>
      </c>
      <c r="Q44" s="385" t="s">
        <v>63</v>
      </c>
      <c r="R44" s="382" t="s">
        <v>55</v>
      </c>
      <c r="S44" s="386">
        <v>3972.6</v>
      </c>
      <c r="T44" s="387"/>
      <c r="U44" s="388">
        <f t="shared" si="4"/>
        <v>3972.6</v>
      </c>
      <c r="V44" s="414"/>
      <c r="W44" s="415"/>
      <c r="X44" s="415"/>
      <c r="Y44" s="415"/>
      <c r="Z44" s="391">
        <f t="shared" si="5"/>
        <v>297.94499999999999</v>
      </c>
      <c r="AA44" s="391">
        <f t="shared" si="0"/>
        <v>119.178</v>
      </c>
      <c r="AB44" s="391">
        <f t="shared" si="2"/>
        <v>278.08199999999999</v>
      </c>
      <c r="AC44" s="391">
        <f t="shared" si="1"/>
        <v>99.314999999999998</v>
      </c>
      <c r="AD44" s="392">
        <v>621</v>
      </c>
      <c r="AE44" s="411"/>
      <c r="AF44" s="416"/>
      <c r="AG44" s="411"/>
      <c r="AH44" s="411"/>
      <c r="AI44" s="417"/>
      <c r="AJ44" s="417"/>
      <c r="AK44" s="316">
        <f t="shared" si="6"/>
        <v>64657.440000000002</v>
      </c>
      <c r="AL44" s="418"/>
      <c r="AM44" s="418"/>
    </row>
    <row r="45" spans="1:51" s="419" customFormat="1" ht="24" customHeight="1">
      <c r="A45" s="408">
        <v>40</v>
      </c>
      <c r="B45" s="409" t="str">
        <f t="shared" si="7"/>
        <v>*09</v>
      </c>
      <c r="C45" s="373">
        <v>32</v>
      </c>
      <c r="D45" s="374">
        <v>26</v>
      </c>
      <c r="E45" s="375" t="s">
        <v>46</v>
      </c>
      <c r="F45" s="376" t="s">
        <v>47</v>
      </c>
      <c r="G45" s="410"/>
      <c r="H45" s="434" t="s">
        <v>115</v>
      </c>
      <c r="I45" s="425"/>
      <c r="J45" s="331"/>
      <c r="K45" s="381"/>
      <c r="L45" s="412">
        <v>4</v>
      </c>
      <c r="M45" s="382">
        <v>40</v>
      </c>
      <c r="N45" s="409" t="s">
        <v>97</v>
      </c>
      <c r="O45" s="413" t="s">
        <v>182</v>
      </c>
      <c r="P45" s="384" t="s">
        <v>87</v>
      </c>
      <c r="Q45" s="385" t="s">
        <v>63</v>
      </c>
      <c r="R45" s="382" t="s">
        <v>55</v>
      </c>
      <c r="S45" s="386">
        <v>3972.6</v>
      </c>
      <c r="T45" s="387"/>
      <c r="U45" s="388">
        <f t="shared" si="4"/>
        <v>3972.6</v>
      </c>
      <c r="V45" s="414"/>
      <c r="W45" s="415"/>
      <c r="X45" s="415"/>
      <c r="Y45" s="415"/>
      <c r="Z45" s="391">
        <f t="shared" si="5"/>
        <v>297.94499999999999</v>
      </c>
      <c r="AA45" s="391">
        <f t="shared" si="0"/>
        <v>119.178</v>
      </c>
      <c r="AB45" s="391">
        <f t="shared" si="2"/>
        <v>278.08199999999999</v>
      </c>
      <c r="AC45" s="391">
        <f t="shared" si="1"/>
        <v>99.314999999999998</v>
      </c>
      <c r="AD45" s="392">
        <v>621</v>
      </c>
      <c r="AE45" s="411"/>
      <c r="AF45" s="416"/>
      <c r="AG45" s="411"/>
      <c r="AH45" s="411"/>
      <c r="AI45" s="417"/>
      <c r="AJ45" s="417"/>
      <c r="AK45" s="316">
        <f t="shared" si="6"/>
        <v>64657.440000000002</v>
      </c>
      <c r="AL45" s="418"/>
      <c r="AM45" s="418"/>
    </row>
    <row r="46" spans="1:51" ht="24" customHeight="1">
      <c r="A46" s="360">
        <v>41</v>
      </c>
      <c r="B46" s="441" t="str">
        <f t="shared" si="7"/>
        <v>*09</v>
      </c>
      <c r="C46" s="137">
        <v>32</v>
      </c>
      <c r="D46" s="69">
        <v>26</v>
      </c>
      <c r="E46" s="139" t="s">
        <v>46</v>
      </c>
      <c r="F46" s="305" t="s">
        <v>47</v>
      </c>
      <c r="G46" s="366" t="s">
        <v>183</v>
      </c>
      <c r="H46" s="361" t="s">
        <v>175</v>
      </c>
      <c r="I46" s="308" t="s">
        <v>342</v>
      </c>
      <c r="J46" s="331" t="s">
        <v>74</v>
      </c>
      <c r="K46" s="223">
        <v>40312</v>
      </c>
      <c r="L46" s="442">
        <v>3</v>
      </c>
      <c r="M46" s="145">
        <v>40</v>
      </c>
      <c r="N46" s="441" t="s">
        <v>97</v>
      </c>
      <c r="O46" s="443" t="s">
        <v>186</v>
      </c>
      <c r="P46" s="342" t="s">
        <v>87</v>
      </c>
      <c r="Q46" s="47" t="s">
        <v>63</v>
      </c>
      <c r="R46" s="76" t="s">
        <v>55</v>
      </c>
      <c r="S46" s="444">
        <v>3787.7</v>
      </c>
      <c r="T46" s="80"/>
      <c r="U46" s="81">
        <f t="shared" si="4"/>
        <v>3787.7</v>
      </c>
      <c r="V46" s="445"/>
      <c r="W46" s="343">
        <v>1579.9</v>
      </c>
      <c r="X46" s="343">
        <v>6582.91</v>
      </c>
      <c r="Y46" s="344"/>
      <c r="Z46" s="153">
        <f t="shared" si="5"/>
        <v>284.07749999999999</v>
      </c>
      <c r="AA46" s="84">
        <f t="shared" si="0"/>
        <v>113.63099999999999</v>
      </c>
      <c r="AB46" s="153">
        <f t="shared" si="2"/>
        <v>265.13900000000001</v>
      </c>
      <c r="AC46" s="153">
        <f t="shared" si="1"/>
        <v>94.692499999999995</v>
      </c>
      <c r="AD46" s="314">
        <v>621</v>
      </c>
      <c r="AE46" s="446"/>
      <c r="AF46" s="346"/>
      <c r="AG46" s="446"/>
      <c r="AH46" s="446">
        <v>588</v>
      </c>
      <c r="AI46" s="347"/>
      <c r="AJ46" s="347"/>
      <c r="AK46" s="316">
        <f t="shared" si="6"/>
        <v>69050.880000000005</v>
      </c>
      <c r="AL46" s="348"/>
      <c r="AM46" s="348"/>
    </row>
    <row r="47" spans="1:51" ht="24" customHeight="1">
      <c r="A47" s="360">
        <v>42</v>
      </c>
      <c r="B47" s="328" t="str">
        <f t="shared" si="7"/>
        <v>*09</v>
      </c>
      <c r="C47" s="137">
        <v>32</v>
      </c>
      <c r="D47" s="37">
        <v>26</v>
      </c>
      <c r="E47" s="139" t="s">
        <v>46</v>
      </c>
      <c r="F47" s="305" t="s">
        <v>47</v>
      </c>
      <c r="G47" s="366" t="s">
        <v>187</v>
      </c>
      <c r="H47" s="423" t="s">
        <v>184</v>
      </c>
      <c r="I47" s="420" t="s">
        <v>343</v>
      </c>
      <c r="J47" s="331" t="s">
        <v>74</v>
      </c>
      <c r="K47" s="447">
        <v>40984</v>
      </c>
      <c r="L47" s="341">
        <v>3</v>
      </c>
      <c r="M47" s="45">
        <v>40</v>
      </c>
      <c r="N47" s="328" t="s">
        <v>97</v>
      </c>
      <c r="O47" s="369" t="s">
        <v>190</v>
      </c>
      <c r="P47" s="342" t="s">
        <v>87</v>
      </c>
      <c r="Q47" s="47" t="s">
        <v>63</v>
      </c>
      <c r="R47" s="45" t="s">
        <v>55</v>
      </c>
      <c r="S47" s="332">
        <v>3787.7</v>
      </c>
      <c r="T47" s="50"/>
      <c r="U47" s="49">
        <f t="shared" si="4"/>
        <v>3787.7</v>
      </c>
      <c r="V47" s="333"/>
      <c r="W47" s="343">
        <v>1579.92</v>
      </c>
      <c r="X47" s="343">
        <v>5229.53</v>
      </c>
      <c r="Y47" s="344"/>
      <c r="Z47" s="53">
        <f t="shared" si="5"/>
        <v>284.07749999999999</v>
      </c>
      <c r="AA47" s="53">
        <f t="shared" si="0"/>
        <v>113.63099999999999</v>
      </c>
      <c r="AB47" s="53">
        <f t="shared" si="2"/>
        <v>265.13900000000001</v>
      </c>
      <c r="AC47" s="53">
        <f t="shared" si="1"/>
        <v>94.692499999999995</v>
      </c>
      <c r="AD47" s="54">
        <v>621</v>
      </c>
      <c r="AE47" s="345"/>
      <c r="AF47" s="346"/>
      <c r="AG47" s="345"/>
      <c r="AH47" s="345">
        <v>588</v>
      </c>
      <c r="AI47" s="347"/>
      <c r="AJ47" s="347"/>
      <c r="AK47" s="316">
        <f t="shared" si="6"/>
        <v>69050.880000000005</v>
      </c>
      <c r="AL47" s="348"/>
      <c r="AM47" s="348"/>
    </row>
    <row r="48" spans="1:51" ht="24" customHeight="1">
      <c r="A48" s="360">
        <v>43</v>
      </c>
      <c r="B48" s="355" t="str">
        <f t="shared" si="7"/>
        <v>*09</v>
      </c>
      <c r="C48" s="137">
        <v>32</v>
      </c>
      <c r="D48" s="138">
        <v>26</v>
      </c>
      <c r="E48" s="139" t="s">
        <v>46</v>
      </c>
      <c r="F48" s="305" t="s">
        <v>47</v>
      </c>
      <c r="G48" s="366" t="s">
        <v>187</v>
      </c>
      <c r="H48" s="361" t="s">
        <v>179</v>
      </c>
      <c r="I48" s="361" t="s">
        <v>344</v>
      </c>
      <c r="J48" s="331" t="s">
        <v>51</v>
      </c>
      <c r="K48" s="223">
        <v>40312</v>
      </c>
      <c r="L48" s="356">
        <v>3</v>
      </c>
      <c r="M48" s="145">
        <v>40</v>
      </c>
      <c r="N48" s="355" t="s">
        <v>97</v>
      </c>
      <c r="O48" s="367" t="s">
        <v>190</v>
      </c>
      <c r="P48" s="357" t="s">
        <v>87</v>
      </c>
      <c r="Q48" s="47" t="s">
        <v>63</v>
      </c>
      <c r="R48" s="145" t="s">
        <v>55</v>
      </c>
      <c r="S48" s="322">
        <v>3787.7</v>
      </c>
      <c r="T48" s="149"/>
      <c r="U48" s="150">
        <f t="shared" si="4"/>
        <v>3787.7</v>
      </c>
      <c r="V48" s="311"/>
      <c r="W48" s="343">
        <v>1579.9</v>
      </c>
      <c r="X48" s="343">
        <v>6582.91</v>
      </c>
      <c r="Y48" s="344"/>
      <c r="Z48" s="153">
        <f t="shared" si="5"/>
        <v>284.07749999999999</v>
      </c>
      <c r="AA48" s="153">
        <f t="shared" si="0"/>
        <v>113.63099999999999</v>
      </c>
      <c r="AB48" s="153">
        <f t="shared" si="2"/>
        <v>265.13900000000001</v>
      </c>
      <c r="AC48" s="153">
        <f t="shared" si="1"/>
        <v>94.692499999999995</v>
      </c>
      <c r="AD48" s="314">
        <v>621</v>
      </c>
      <c r="AE48" s="358"/>
      <c r="AF48" s="346"/>
      <c r="AG48" s="358"/>
      <c r="AH48" s="358"/>
      <c r="AI48" s="347"/>
      <c r="AJ48" s="347"/>
      <c r="AK48" s="316">
        <f t="shared" si="6"/>
        <v>61994.879999999997</v>
      </c>
      <c r="AL48" s="348"/>
      <c r="AM48" s="348"/>
    </row>
    <row r="49" spans="1:39" s="419" customFormat="1" ht="24" customHeight="1">
      <c r="A49" s="408">
        <v>44</v>
      </c>
      <c r="B49" s="409" t="str">
        <f>B48</f>
        <v>*09</v>
      </c>
      <c r="C49" s="373">
        <v>32</v>
      </c>
      <c r="D49" s="374">
        <v>26</v>
      </c>
      <c r="E49" s="375" t="s">
        <v>46</v>
      </c>
      <c r="F49" s="376" t="s">
        <v>47</v>
      </c>
      <c r="G49" s="410"/>
      <c r="H49" s="411" t="s">
        <v>115</v>
      </c>
      <c r="I49" s="411"/>
      <c r="J49" s="331"/>
      <c r="K49" s="411"/>
      <c r="L49" s="412">
        <v>1</v>
      </c>
      <c r="M49" s="382">
        <v>40</v>
      </c>
      <c r="N49" s="409" t="s">
        <v>97</v>
      </c>
      <c r="O49" s="413" t="s">
        <v>195</v>
      </c>
      <c r="P49" s="384" t="s">
        <v>87</v>
      </c>
      <c r="Q49" s="385" t="s">
        <v>63</v>
      </c>
      <c r="R49" s="382" t="s">
        <v>55</v>
      </c>
      <c r="S49" s="386">
        <v>3664.85</v>
      </c>
      <c r="T49" s="387"/>
      <c r="U49" s="388">
        <f t="shared" si="4"/>
        <v>3664.85</v>
      </c>
      <c r="V49" s="414"/>
      <c r="W49" s="415"/>
      <c r="X49" s="415"/>
      <c r="Y49" s="415"/>
      <c r="Z49" s="391">
        <f t="shared" si="5"/>
        <v>274.86374999999998</v>
      </c>
      <c r="AA49" s="391">
        <f t="shared" si="0"/>
        <v>109.9455</v>
      </c>
      <c r="AB49" s="391">
        <f t="shared" si="2"/>
        <v>256.53950000000003</v>
      </c>
      <c r="AC49" s="391">
        <f t="shared" si="1"/>
        <v>91.621250000000003</v>
      </c>
      <c r="AD49" s="392">
        <v>621</v>
      </c>
      <c r="AE49" s="411"/>
      <c r="AF49" s="416"/>
      <c r="AG49" s="411"/>
      <c r="AH49" s="411"/>
      <c r="AI49" s="417"/>
      <c r="AJ49" s="417"/>
      <c r="AK49" s="316">
        <f t="shared" si="6"/>
        <v>60225.84</v>
      </c>
      <c r="AL49" s="418"/>
      <c r="AM49" s="418"/>
    </row>
    <row r="50" spans="1:39" s="419" customFormat="1" ht="24" customHeight="1">
      <c r="A50" s="408">
        <v>45</v>
      </c>
      <c r="B50" s="409" t="str">
        <f>B49</f>
        <v>*09</v>
      </c>
      <c r="C50" s="373">
        <v>32</v>
      </c>
      <c r="D50" s="374">
        <v>26</v>
      </c>
      <c r="E50" s="375" t="s">
        <v>46</v>
      </c>
      <c r="F50" s="376" t="s">
        <v>47</v>
      </c>
      <c r="G50" s="410"/>
      <c r="H50" s="411" t="s">
        <v>115</v>
      </c>
      <c r="I50" s="411"/>
      <c r="J50" s="331"/>
      <c r="K50" s="411"/>
      <c r="L50" s="412">
        <v>1</v>
      </c>
      <c r="M50" s="382">
        <v>40</v>
      </c>
      <c r="N50" s="409" t="s">
        <v>97</v>
      </c>
      <c r="O50" s="413" t="s">
        <v>195</v>
      </c>
      <c r="P50" s="384" t="s">
        <v>87</v>
      </c>
      <c r="Q50" s="385" t="s">
        <v>63</v>
      </c>
      <c r="R50" s="382" t="s">
        <v>55</v>
      </c>
      <c r="S50" s="386">
        <v>3664.85</v>
      </c>
      <c r="T50" s="387"/>
      <c r="U50" s="388">
        <f t="shared" si="4"/>
        <v>3664.85</v>
      </c>
      <c r="V50" s="414"/>
      <c r="W50" s="415"/>
      <c r="X50" s="415"/>
      <c r="Y50" s="415"/>
      <c r="Z50" s="391">
        <f t="shared" si="5"/>
        <v>274.86374999999998</v>
      </c>
      <c r="AA50" s="391">
        <f t="shared" si="0"/>
        <v>109.9455</v>
      </c>
      <c r="AB50" s="391">
        <f t="shared" si="2"/>
        <v>256.53950000000003</v>
      </c>
      <c r="AC50" s="391">
        <f t="shared" si="1"/>
        <v>91.621250000000003</v>
      </c>
      <c r="AD50" s="392">
        <v>621</v>
      </c>
      <c r="AE50" s="411"/>
      <c r="AF50" s="416"/>
      <c r="AG50" s="411"/>
      <c r="AH50" s="411"/>
      <c r="AI50" s="417"/>
      <c r="AJ50" s="417"/>
      <c r="AK50" s="316">
        <f t="shared" si="6"/>
        <v>60225.84</v>
      </c>
      <c r="AL50" s="418"/>
      <c r="AM50" s="418"/>
    </row>
    <row r="51" spans="1:39" ht="24" customHeight="1">
      <c r="A51" s="360">
        <v>46</v>
      </c>
      <c r="B51" s="355" t="str">
        <f>B50</f>
        <v>*09</v>
      </c>
      <c r="C51" s="137">
        <v>32</v>
      </c>
      <c r="D51" s="138">
        <v>26</v>
      </c>
      <c r="E51" s="139" t="s">
        <v>46</v>
      </c>
      <c r="F51" s="305" t="s">
        <v>47</v>
      </c>
      <c r="G51" s="366" t="s">
        <v>197</v>
      </c>
      <c r="H51" s="448" t="s">
        <v>198</v>
      </c>
      <c r="I51" s="367"/>
      <c r="J51" s="331"/>
      <c r="K51" s="449"/>
      <c r="L51" s="356"/>
      <c r="M51" s="145">
        <v>455</v>
      </c>
      <c r="N51" s="355" t="s">
        <v>97</v>
      </c>
      <c r="O51" s="367" t="s">
        <v>199</v>
      </c>
      <c r="P51" s="450" t="s">
        <v>345</v>
      </c>
      <c r="Q51" s="147" t="s">
        <v>60</v>
      </c>
      <c r="R51" s="145" t="s">
        <v>55</v>
      </c>
      <c r="S51" s="149">
        <f>455*284.05</f>
        <v>129242.75</v>
      </c>
      <c r="T51" s="149"/>
      <c r="U51" s="150">
        <f t="shared" si="4"/>
        <v>129242.75</v>
      </c>
      <c r="V51" s="311"/>
      <c r="W51" s="343">
        <v>40397.79</v>
      </c>
      <c r="X51" s="343">
        <v>187825.53</v>
      </c>
      <c r="Y51" s="344"/>
      <c r="Z51" s="153">
        <f t="shared" si="5"/>
        <v>9693.2062499999993</v>
      </c>
      <c r="AA51" s="153">
        <f t="shared" si="0"/>
        <v>3877.2824999999998</v>
      </c>
      <c r="AB51" s="153">
        <f t="shared" si="2"/>
        <v>9046.9925000000003</v>
      </c>
      <c r="AC51" s="153">
        <f t="shared" si="1"/>
        <v>3231.0687500000004</v>
      </c>
      <c r="AD51" s="451">
        <v>5699.52</v>
      </c>
      <c r="AE51" s="358"/>
      <c r="AF51" s="346"/>
      <c r="AG51" s="314">
        <v>3581.92</v>
      </c>
      <c r="AH51" s="358">
        <v>470.4</v>
      </c>
      <c r="AI51" s="347"/>
      <c r="AJ51" s="331">
        <v>39267.9</v>
      </c>
      <c r="AK51" s="316">
        <f t="shared" si="6"/>
        <v>1978117.6799999997</v>
      </c>
      <c r="AL51" s="348"/>
      <c r="AM51" s="348"/>
    </row>
    <row r="52" spans="1:39" ht="24" customHeight="1">
      <c r="A52" s="360"/>
      <c r="B52" s="360"/>
      <c r="C52" s="360"/>
      <c r="D52" s="360"/>
      <c r="E52" s="360"/>
      <c r="F52" s="452"/>
      <c r="G52" s="452"/>
      <c r="H52" s="347"/>
      <c r="I52" s="347"/>
      <c r="J52" s="331"/>
      <c r="K52" s="360"/>
      <c r="L52" s="360"/>
      <c r="M52" s="360"/>
      <c r="N52" s="360"/>
      <c r="O52" s="347"/>
      <c r="P52" s="347"/>
      <c r="Q52" s="347"/>
      <c r="R52" s="360"/>
      <c r="S52" s="360"/>
      <c r="T52" s="344"/>
      <c r="U52" s="344"/>
      <c r="V52" s="344"/>
      <c r="W52" s="344"/>
      <c r="X52" s="344"/>
      <c r="Y52" s="344"/>
      <c r="Z52" s="347"/>
      <c r="AA52" s="347"/>
      <c r="AB52" s="347"/>
      <c r="AC52" s="347"/>
      <c r="AD52" s="347"/>
      <c r="AE52" s="347"/>
      <c r="AF52" s="347"/>
      <c r="AG52" s="347"/>
      <c r="AH52" s="347"/>
      <c r="AI52" s="347"/>
      <c r="AJ52" s="347"/>
      <c r="AK52" s="316">
        <f t="shared" si="6"/>
        <v>0</v>
      </c>
      <c r="AL52" s="348"/>
      <c r="AM52" s="348"/>
    </row>
    <row r="53" spans="1:39" ht="24" customHeight="1">
      <c r="A53" s="360"/>
      <c r="B53" s="360"/>
      <c r="C53" s="360"/>
      <c r="D53" s="360"/>
      <c r="E53" s="360"/>
      <c r="F53" s="452"/>
      <c r="G53" s="452"/>
      <c r="H53" s="347"/>
      <c r="I53" s="347"/>
      <c r="J53" s="331"/>
      <c r="K53" s="360"/>
      <c r="L53" s="360"/>
      <c r="M53" s="360"/>
      <c r="N53" s="360"/>
      <c r="O53" s="347"/>
      <c r="P53" s="347"/>
      <c r="Q53" s="347"/>
      <c r="R53" s="360"/>
      <c r="S53" s="360"/>
      <c r="T53" s="344"/>
      <c r="U53" s="344"/>
      <c r="V53" s="344"/>
      <c r="W53" s="344"/>
      <c r="X53" s="344"/>
      <c r="Y53" s="344"/>
      <c r="Z53" s="347"/>
      <c r="AA53" s="347"/>
      <c r="AB53" s="347"/>
      <c r="AC53" s="347"/>
      <c r="AD53" s="347"/>
      <c r="AE53" s="347"/>
      <c r="AF53" s="347"/>
      <c r="AG53" s="347"/>
      <c r="AH53" s="347"/>
      <c r="AI53" s="347"/>
      <c r="AJ53" s="347"/>
      <c r="AK53" s="336">
        <f>SUM(AK6:AK52)</f>
        <v>7924623.8400000026</v>
      </c>
      <c r="AL53" s="348"/>
      <c r="AM53" s="348"/>
    </row>
    <row r="54" spans="1:39" ht="12" customHeight="1">
      <c r="A54" s="453"/>
      <c r="B54" s="453"/>
      <c r="C54" s="453"/>
      <c r="D54" s="453"/>
      <c r="E54" s="453"/>
      <c r="F54" s="454"/>
      <c r="G54" s="454"/>
      <c r="H54" s="348"/>
      <c r="I54" s="348"/>
      <c r="J54" s="348"/>
      <c r="K54" s="453"/>
      <c r="L54" s="453"/>
      <c r="M54" s="453"/>
      <c r="N54" s="453"/>
      <c r="O54" s="348"/>
      <c r="P54" s="348"/>
      <c r="Q54" s="348"/>
      <c r="R54" s="453"/>
      <c r="S54" s="453"/>
      <c r="T54" s="455"/>
      <c r="U54" s="455"/>
      <c r="V54" s="455"/>
      <c r="W54" s="455"/>
      <c r="X54" s="455"/>
      <c r="Y54" s="455"/>
      <c r="Z54" s="348"/>
      <c r="AA54" s="348"/>
      <c r="AB54" s="348"/>
      <c r="AC54" s="348"/>
      <c r="AD54" s="348"/>
      <c r="AE54" s="348"/>
      <c r="AF54" s="348"/>
      <c r="AG54" s="348"/>
      <c r="AH54" s="348"/>
      <c r="AI54" s="348"/>
      <c r="AJ54" s="348"/>
      <c r="AK54" s="348"/>
      <c r="AL54" s="348"/>
      <c r="AM54" s="348"/>
    </row>
    <row r="55" spans="1:39" ht="24" customHeight="1">
      <c r="A55" s="502" t="s">
        <v>205</v>
      </c>
      <c r="B55" s="502"/>
      <c r="C55" s="502"/>
      <c r="D55" s="502"/>
      <c r="E55" s="502"/>
      <c r="F55" s="502"/>
      <c r="G55" s="502"/>
      <c r="H55" s="502"/>
      <c r="I55" s="502"/>
      <c r="J55" s="502"/>
      <c r="K55" s="502"/>
      <c r="L55" s="502"/>
      <c r="M55" s="502"/>
      <c r="N55" s="502"/>
      <c r="O55" s="502"/>
      <c r="P55" s="502"/>
      <c r="Q55" s="502"/>
      <c r="R55" s="502"/>
      <c r="S55" s="502"/>
      <c r="T55" s="502"/>
      <c r="U55" s="502"/>
      <c r="V55" s="502"/>
      <c r="W55" s="502"/>
      <c r="X55" s="502"/>
      <c r="Y55" s="455"/>
      <c r="Z55" s="348"/>
      <c r="AA55" s="348"/>
      <c r="AB55" s="348"/>
      <c r="AC55" s="348"/>
      <c r="AD55" s="348"/>
      <c r="AE55" s="348"/>
      <c r="AF55" s="348"/>
      <c r="AG55" s="348"/>
      <c r="AH55" s="348"/>
      <c r="AI55" s="348"/>
      <c r="AJ55" s="348"/>
      <c r="AK55" s="348"/>
      <c r="AL55" s="348"/>
      <c r="AM55" s="348"/>
    </row>
    <row r="56" spans="1:39" ht="15.6" customHeight="1">
      <c r="A56" s="456">
        <v>45</v>
      </c>
      <c r="B56" s="457"/>
      <c r="C56" s="458" t="s">
        <v>206</v>
      </c>
      <c r="D56" s="457"/>
      <c r="E56" s="457"/>
    </row>
    <row r="57" spans="1:39" ht="24" customHeight="1">
      <c r="A57" s="271"/>
      <c r="B57" s="271"/>
      <c r="C57" s="459" t="s">
        <v>207</v>
      </c>
      <c r="D57" s="279"/>
      <c r="E57" s="277"/>
      <c r="F57" s="278"/>
      <c r="G57" s="278"/>
      <c r="H57" s="279"/>
      <c r="I57" s="279"/>
      <c r="J57" s="279"/>
      <c r="K57" s="277"/>
      <c r="L57" s="277"/>
      <c r="M57" s="277"/>
      <c r="N57" s="277"/>
      <c r="P57" s="460"/>
      <c r="Q57" s="460"/>
      <c r="R57" s="457"/>
      <c r="AI57" s="196"/>
      <c r="AJ57" s="196" t="s">
        <v>208</v>
      </c>
      <c r="AK57" s="196"/>
    </row>
    <row r="58" spans="1:39" ht="24" customHeight="1">
      <c r="A58" s="271"/>
      <c r="B58" s="271"/>
      <c r="C58" s="461" t="s">
        <v>209</v>
      </c>
      <c r="D58" s="462"/>
      <c r="E58" s="453"/>
      <c r="F58" s="454"/>
      <c r="G58" s="454"/>
      <c r="H58" s="348"/>
      <c r="I58" s="348"/>
      <c r="J58" s="348"/>
      <c r="K58" s="453"/>
      <c r="L58" s="453"/>
      <c r="M58" s="453"/>
      <c r="N58" s="453"/>
      <c r="P58" s="460"/>
      <c r="Q58" s="460"/>
      <c r="R58" s="463" t="s">
        <v>210</v>
      </c>
      <c r="AI58" s="196"/>
      <c r="AJ58" s="196"/>
      <c r="AK58" s="196"/>
    </row>
    <row r="59" spans="1:39" ht="19.5" customHeight="1">
      <c r="A59" s="271"/>
      <c r="B59" s="271"/>
      <c r="C59" s="464" t="s">
        <v>9</v>
      </c>
      <c r="D59" s="464"/>
      <c r="E59" s="464"/>
      <c r="F59" s="465"/>
      <c r="G59" s="465"/>
      <c r="H59" s="464" t="s">
        <v>211</v>
      </c>
      <c r="P59" s="457"/>
      <c r="Q59" s="457"/>
      <c r="R59" s="466" t="s">
        <v>212</v>
      </c>
      <c r="AI59" s="196" t="s">
        <v>346</v>
      </c>
      <c r="AJ59" s="196"/>
      <c r="AK59" s="196"/>
    </row>
    <row r="60" spans="1:39" ht="17.25" customHeight="1">
      <c r="A60" s="271"/>
      <c r="B60" s="271"/>
      <c r="C60" s="464" t="s">
        <v>213</v>
      </c>
      <c r="D60" s="464"/>
      <c r="E60" s="464"/>
      <c r="F60" s="465"/>
      <c r="G60" s="465"/>
      <c r="H60" s="464" t="s">
        <v>214</v>
      </c>
      <c r="P60" s="457"/>
      <c r="Q60" s="457"/>
      <c r="R60" s="467" t="s">
        <v>215</v>
      </c>
      <c r="AI60" s="196" t="s">
        <v>216</v>
      </c>
      <c r="AJ60" s="196"/>
      <c r="AK60" s="196"/>
    </row>
    <row r="61" spans="1:39" ht="17.25" customHeight="1">
      <c r="A61" s="271"/>
      <c r="B61" s="271"/>
      <c r="C61" s="464" t="s">
        <v>11</v>
      </c>
      <c r="D61" s="464"/>
      <c r="E61" s="464"/>
      <c r="F61" s="465"/>
      <c r="G61" s="465"/>
      <c r="H61" s="464" t="s">
        <v>217</v>
      </c>
      <c r="P61" s="457"/>
      <c r="Q61" s="457"/>
      <c r="R61" s="467" t="s">
        <v>218</v>
      </c>
      <c r="AI61" s="196"/>
      <c r="AJ61" s="196"/>
      <c r="AK61" s="196"/>
    </row>
    <row r="62" spans="1:39" ht="18.75" customHeight="1">
      <c r="A62" s="271"/>
      <c r="B62" s="271"/>
      <c r="C62" s="464" t="s">
        <v>12</v>
      </c>
      <c r="D62" s="464"/>
      <c r="E62" s="464"/>
      <c r="F62" s="465"/>
      <c r="G62" s="465"/>
      <c r="H62" s="464" t="s">
        <v>219</v>
      </c>
      <c r="P62" s="457"/>
      <c r="Q62" s="457"/>
      <c r="AI62" s="196"/>
      <c r="AJ62" s="196"/>
      <c r="AK62" s="196"/>
    </row>
    <row r="63" spans="1:39" ht="16.5" customHeight="1">
      <c r="C63" s="464" t="s">
        <v>13</v>
      </c>
      <c r="D63" s="464"/>
      <c r="E63" s="464"/>
      <c r="F63" s="465"/>
      <c r="G63" s="465"/>
      <c r="H63" s="464" t="s">
        <v>220</v>
      </c>
      <c r="R63" s="467" t="s">
        <v>221</v>
      </c>
      <c r="AI63" s="196"/>
      <c r="AJ63" s="196" t="s">
        <v>222</v>
      </c>
      <c r="AK63" s="196"/>
    </row>
    <row r="64" spans="1:39" ht="16.5" customHeight="1">
      <c r="C64" s="468" t="s">
        <v>223</v>
      </c>
      <c r="D64" s="464"/>
      <c r="E64" s="464"/>
      <c r="F64" s="465"/>
      <c r="G64" s="465"/>
      <c r="H64" s="464" t="s">
        <v>224</v>
      </c>
      <c r="R64" s="467"/>
      <c r="AI64" s="196" t="s">
        <v>61</v>
      </c>
      <c r="AJ64" s="196"/>
      <c r="AK64" s="196"/>
    </row>
    <row r="65" spans="1:37" ht="16.5" customHeight="1">
      <c r="C65" s="464" t="s">
        <v>15</v>
      </c>
      <c r="D65" s="464"/>
      <c r="E65" s="464"/>
      <c r="F65" s="465"/>
      <c r="G65" s="465"/>
      <c r="H65" s="464" t="s">
        <v>225</v>
      </c>
      <c r="R65" s="458"/>
      <c r="S65" s="457"/>
      <c r="T65" s="469"/>
      <c r="U65" s="469"/>
      <c r="AI65" s="196" t="s">
        <v>226</v>
      </c>
      <c r="AJ65" s="196"/>
      <c r="AK65" s="196"/>
    </row>
    <row r="66" spans="1:37" ht="17.25" customHeight="1">
      <c r="A66" s="464"/>
      <c r="B66" s="464"/>
      <c r="C66" s="464" t="s">
        <v>16</v>
      </c>
      <c r="D66" s="464"/>
      <c r="E66" s="464"/>
      <c r="F66" s="465"/>
      <c r="G66" s="465"/>
      <c r="H66" s="464" t="s">
        <v>227</v>
      </c>
      <c r="I66" s="464"/>
      <c r="J66" s="464"/>
      <c r="K66" s="464"/>
      <c r="R66" s="470"/>
      <c r="T66" s="471"/>
      <c r="V66" s="472"/>
      <c r="AI66" s="196"/>
      <c r="AJ66" s="196"/>
      <c r="AK66" s="196"/>
    </row>
    <row r="67" spans="1:37" ht="17.25" customHeight="1">
      <c r="A67" s="464"/>
      <c r="B67" s="464"/>
      <c r="C67" s="461" t="s">
        <v>17</v>
      </c>
      <c r="D67" s="461"/>
      <c r="E67" s="464"/>
      <c r="F67" s="465"/>
      <c r="G67" s="465"/>
      <c r="H67" s="464" t="s">
        <v>228</v>
      </c>
      <c r="I67" s="464"/>
      <c r="J67" s="464"/>
      <c r="K67" s="464"/>
      <c r="R67" s="470"/>
      <c r="T67" s="471"/>
      <c r="V67" s="472"/>
      <c r="AI67" s="196"/>
      <c r="AJ67" s="196"/>
      <c r="AK67" s="196"/>
    </row>
    <row r="68" spans="1:37" ht="12.75" customHeight="1">
      <c r="A68" s="464"/>
      <c r="B68" s="464"/>
      <c r="C68" s="464" t="s">
        <v>18</v>
      </c>
      <c r="D68" s="464"/>
      <c r="E68" s="464"/>
      <c r="F68" s="465"/>
      <c r="G68" s="465"/>
      <c r="H68" s="464" t="s">
        <v>229</v>
      </c>
      <c r="I68" s="464"/>
      <c r="J68" s="464"/>
      <c r="K68" s="464"/>
      <c r="R68" s="470"/>
      <c r="T68" s="471"/>
      <c r="U68" s="469"/>
      <c r="V68" s="472"/>
      <c r="AI68" s="196"/>
      <c r="AJ68" s="196"/>
      <c r="AK68" s="196"/>
    </row>
    <row r="69" spans="1:37" ht="18.75" customHeight="1">
      <c r="A69" s="464"/>
      <c r="B69" s="464"/>
      <c r="C69" s="464" t="s">
        <v>19</v>
      </c>
      <c r="D69" s="464"/>
      <c r="E69" s="464"/>
      <c r="F69" s="465"/>
      <c r="G69" s="465"/>
      <c r="H69" s="464" t="s">
        <v>230</v>
      </c>
      <c r="I69" s="464"/>
      <c r="J69" s="464"/>
      <c r="K69" s="464"/>
      <c r="P69" s="271" t="s">
        <v>231</v>
      </c>
      <c r="R69" s="457"/>
      <c r="S69" s="457"/>
      <c r="T69" s="469"/>
      <c r="U69" s="469"/>
      <c r="AI69" s="196"/>
      <c r="AJ69" s="196" t="s">
        <v>234</v>
      </c>
      <c r="AK69" s="196"/>
    </row>
    <row r="70" spans="1:37" ht="15.75" customHeight="1">
      <c r="A70" s="464"/>
      <c r="B70" s="464"/>
      <c r="C70" s="464" t="s">
        <v>232</v>
      </c>
      <c r="D70" s="464"/>
      <c r="E70" s="464"/>
      <c r="F70" s="465"/>
      <c r="G70" s="465"/>
      <c r="H70" s="464" t="s">
        <v>233</v>
      </c>
      <c r="I70" s="464"/>
      <c r="J70" s="464"/>
      <c r="K70" s="464"/>
      <c r="R70" s="457"/>
      <c r="S70" s="457"/>
      <c r="T70" s="469"/>
      <c r="U70" s="469"/>
      <c r="AI70" s="196" t="s">
        <v>347</v>
      </c>
      <c r="AJ70" s="196"/>
      <c r="AK70" s="196"/>
    </row>
    <row r="71" spans="1:37" ht="16.5" customHeight="1">
      <c r="A71" s="464"/>
      <c r="B71" s="464"/>
      <c r="C71" s="464" t="s">
        <v>235</v>
      </c>
      <c r="D71" s="464"/>
      <c r="E71" s="464"/>
      <c r="F71" s="465"/>
      <c r="G71" s="465"/>
      <c r="H71" s="464" t="s">
        <v>236</v>
      </c>
      <c r="I71" s="464"/>
      <c r="J71" s="464"/>
      <c r="K71" s="464"/>
      <c r="P71" s="200" t="s">
        <v>348</v>
      </c>
      <c r="Q71" s="201"/>
      <c r="R71" s="203" t="s">
        <v>349</v>
      </c>
      <c r="S71" s="202"/>
      <c r="T71" s="469"/>
      <c r="U71" s="469"/>
      <c r="AI71" s="503" t="s">
        <v>350</v>
      </c>
      <c r="AJ71" s="503"/>
      <c r="AK71" s="503"/>
    </row>
    <row r="72" spans="1:37" ht="24" customHeight="1">
      <c r="A72" s="464"/>
      <c r="B72" s="464"/>
      <c r="C72" s="464" t="s">
        <v>22</v>
      </c>
      <c r="D72" s="464"/>
      <c r="E72" s="464"/>
      <c r="F72" s="465"/>
      <c r="G72" s="465"/>
      <c r="H72" s="464" t="s">
        <v>237</v>
      </c>
      <c r="I72" s="464"/>
      <c r="J72" s="464"/>
      <c r="K72" s="464"/>
      <c r="P72" s="200" t="s">
        <v>351</v>
      </c>
      <c r="Q72" s="201"/>
      <c r="R72" s="203" t="s">
        <v>352</v>
      </c>
      <c r="S72" s="202"/>
    </row>
    <row r="73" spans="1:37" ht="26.45" customHeight="1">
      <c r="A73" s="464"/>
      <c r="B73" s="464"/>
      <c r="C73" s="504" t="s">
        <v>238</v>
      </c>
      <c r="D73" s="504"/>
      <c r="E73" s="504"/>
      <c r="F73" s="504"/>
      <c r="G73" s="504"/>
      <c r="H73" s="464" t="s">
        <v>239</v>
      </c>
      <c r="I73" s="464"/>
      <c r="J73" s="464"/>
      <c r="K73" s="464"/>
      <c r="P73" s="200"/>
      <c r="Q73" s="201"/>
      <c r="R73" s="203"/>
      <c r="S73" s="202"/>
    </row>
    <row r="74" spans="1:37" ht="27.6" customHeight="1">
      <c r="A74" s="464"/>
      <c r="B74" s="464"/>
      <c r="C74" s="505" t="s">
        <v>240</v>
      </c>
      <c r="D74" s="505"/>
      <c r="E74" s="505"/>
      <c r="F74" s="505"/>
      <c r="G74" s="505"/>
      <c r="H74" s="464" t="s">
        <v>241</v>
      </c>
      <c r="I74" s="464"/>
      <c r="J74" s="464"/>
      <c r="K74" s="464"/>
      <c r="P74" s="204" t="s">
        <v>242</v>
      </c>
      <c r="Q74" s="204"/>
      <c r="R74" s="205" t="s">
        <v>243</v>
      </c>
      <c r="S74" s="202"/>
    </row>
    <row r="75" spans="1:37" ht="17.25" customHeight="1">
      <c r="A75" s="464"/>
      <c r="B75" s="464"/>
      <c r="C75" s="464" t="s">
        <v>244</v>
      </c>
      <c r="D75" s="464"/>
      <c r="E75" s="464"/>
      <c r="F75" s="465"/>
      <c r="G75" s="465"/>
      <c r="H75" s="464" t="s">
        <v>245</v>
      </c>
      <c r="I75" s="464"/>
      <c r="J75" s="464"/>
      <c r="K75" s="464"/>
      <c r="P75" s="204" t="s">
        <v>246</v>
      </c>
      <c r="Q75" s="206" t="s">
        <v>247</v>
      </c>
      <c r="R75" s="205" t="s">
        <v>248</v>
      </c>
      <c r="S75" s="207"/>
    </row>
    <row r="76" spans="1:37" ht="21" customHeight="1">
      <c r="A76" s="464"/>
      <c r="B76" s="464"/>
      <c r="C76" s="464" t="s">
        <v>249</v>
      </c>
      <c r="D76" s="464"/>
      <c r="E76" s="464"/>
      <c r="F76" s="465"/>
      <c r="G76" s="465"/>
      <c r="H76" s="464" t="s">
        <v>250</v>
      </c>
      <c r="I76" s="464"/>
      <c r="J76" s="464"/>
      <c r="K76" s="464"/>
      <c r="P76" s="200" t="s">
        <v>251</v>
      </c>
      <c r="Q76" s="206"/>
      <c r="R76" s="205" t="s">
        <v>252</v>
      </c>
      <c r="S76" s="207"/>
    </row>
    <row r="77" spans="1:37" ht="18.75" customHeight="1">
      <c r="A77" s="464"/>
      <c r="B77" s="464"/>
      <c r="C77" s="464" t="s">
        <v>253</v>
      </c>
      <c r="D77" s="464"/>
      <c r="E77" s="464"/>
      <c r="F77" s="465"/>
      <c r="G77" s="465"/>
      <c r="H77" s="464" t="s">
        <v>254</v>
      </c>
      <c r="I77" s="464"/>
      <c r="J77" s="464"/>
      <c r="K77" s="464"/>
      <c r="P77" s="200" t="s">
        <v>255</v>
      </c>
      <c r="Q77" s="201"/>
      <c r="R77" s="203" t="s">
        <v>353</v>
      </c>
      <c r="S77" s="202"/>
    </row>
    <row r="78" spans="1:37" ht="18.75" customHeight="1">
      <c r="A78" s="464"/>
      <c r="B78" s="464"/>
      <c r="C78" s="464" t="s">
        <v>257</v>
      </c>
      <c r="D78" s="464"/>
      <c r="E78" s="464"/>
      <c r="F78" s="465"/>
      <c r="G78" s="465"/>
      <c r="H78" s="464" t="s">
        <v>258</v>
      </c>
      <c r="I78" s="464"/>
      <c r="J78" s="464"/>
      <c r="K78" s="464"/>
      <c r="P78" s="200" t="s">
        <v>259</v>
      </c>
      <c r="Q78" s="201"/>
      <c r="R78" s="203" t="s">
        <v>352</v>
      </c>
      <c r="S78" s="202"/>
    </row>
    <row r="79" spans="1:37" ht="16.5" customHeight="1">
      <c r="A79" s="464"/>
      <c r="B79" s="464"/>
      <c r="C79" s="464" t="s">
        <v>261</v>
      </c>
      <c r="D79" s="464"/>
      <c r="E79" s="464"/>
      <c r="F79" s="465"/>
      <c r="G79" s="465"/>
      <c r="H79" s="464" t="s">
        <v>262</v>
      </c>
      <c r="I79" s="464"/>
      <c r="J79" s="464"/>
      <c r="K79" s="464"/>
      <c r="P79" s="200" t="s">
        <v>354</v>
      </c>
      <c r="Q79" s="201"/>
      <c r="R79" s="203" t="s">
        <v>264</v>
      </c>
      <c r="S79" s="202"/>
    </row>
    <row r="80" spans="1:37" ht="17.25" customHeight="1">
      <c r="A80" s="464"/>
      <c r="B80" s="464"/>
      <c r="C80" s="464" t="s">
        <v>265</v>
      </c>
      <c r="D80" s="464"/>
      <c r="E80" s="464"/>
      <c r="F80" s="465"/>
      <c r="G80" s="465"/>
      <c r="H80" s="464" t="s">
        <v>266</v>
      </c>
      <c r="I80" s="464"/>
      <c r="J80" s="464"/>
      <c r="K80" s="464"/>
      <c r="P80" s="200" t="s">
        <v>355</v>
      </c>
      <c r="Q80" s="206"/>
      <c r="R80" s="203" t="s">
        <v>356</v>
      </c>
      <c r="S80" s="207"/>
    </row>
    <row r="81" spans="1:19" ht="18.75" customHeight="1">
      <c r="A81" s="464"/>
      <c r="B81" s="464"/>
      <c r="C81" s="464" t="s">
        <v>269</v>
      </c>
      <c r="D81" s="464"/>
      <c r="E81" s="464"/>
      <c r="F81" s="465"/>
      <c r="G81" s="465"/>
      <c r="H81" s="464" t="s">
        <v>270</v>
      </c>
      <c r="I81" s="464"/>
      <c r="J81" s="464"/>
      <c r="K81" s="464"/>
      <c r="P81" s="200" t="s">
        <v>357</v>
      </c>
      <c r="Q81" s="206"/>
      <c r="R81" s="203"/>
      <c r="S81" s="207"/>
    </row>
    <row r="82" spans="1:19" ht="17.25" customHeight="1">
      <c r="A82" s="464"/>
      <c r="B82" s="464"/>
      <c r="C82" s="464" t="s">
        <v>272</v>
      </c>
      <c r="D82" s="464"/>
      <c r="E82" s="464"/>
      <c r="F82" s="465"/>
      <c r="G82" s="465"/>
      <c r="H82" s="464" t="s">
        <v>273</v>
      </c>
      <c r="I82" s="464"/>
      <c r="J82" s="464"/>
      <c r="K82" s="464"/>
      <c r="P82" s="204" t="s">
        <v>274</v>
      </c>
      <c r="Q82" s="206"/>
      <c r="R82" s="207" t="s">
        <v>275</v>
      </c>
      <c r="S82" s="202"/>
    </row>
    <row r="83" spans="1:19" ht="17.25" customHeight="1">
      <c r="A83" s="464"/>
      <c r="B83" s="464"/>
      <c r="C83" s="464" t="s">
        <v>276</v>
      </c>
      <c r="D83" s="464"/>
      <c r="E83" s="464"/>
      <c r="F83" s="465"/>
      <c r="G83" s="465"/>
      <c r="H83" s="464" t="s">
        <v>277</v>
      </c>
      <c r="I83" s="464"/>
      <c r="J83" s="464"/>
      <c r="K83" s="464"/>
      <c r="P83" s="204" t="s">
        <v>278</v>
      </c>
      <c r="Q83" s="206"/>
      <c r="R83" s="207" t="s">
        <v>358</v>
      </c>
      <c r="S83" s="202"/>
    </row>
    <row r="84" spans="1:19" ht="17.25" customHeight="1">
      <c r="A84" s="464"/>
      <c r="B84" s="464"/>
      <c r="C84" s="464" t="s">
        <v>280</v>
      </c>
      <c r="D84" s="464"/>
      <c r="E84" s="464"/>
      <c r="F84" s="465"/>
      <c r="G84" s="465"/>
      <c r="H84" s="464" t="s">
        <v>281</v>
      </c>
      <c r="I84" s="464"/>
      <c r="J84" s="464"/>
      <c r="K84" s="464"/>
      <c r="P84" s="206" t="s">
        <v>282</v>
      </c>
      <c r="Q84" s="206"/>
      <c r="R84" s="207"/>
      <c r="S84" s="202"/>
    </row>
    <row r="85" spans="1:19" ht="17.25" customHeight="1">
      <c r="A85" s="464"/>
      <c r="B85" s="464"/>
      <c r="C85" s="464" t="s">
        <v>283</v>
      </c>
      <c r="D85" s="464"/>
      <c r="E85" s="464"/>
      <c r="F85" s="465"/>
      <c r="G85" s="465"/>
      <c r="H85" s="464" t="s">
        <v>284</v>
      </c>
      <c r="I85" s="464"/>
      <c r="J85" s="464"/>
      <c r="K85" s="464"/>
    </row>
    <row r="86" spans="1:19" ht="18.75" customHeight="1">
      <c r="A86" s="464"/>
      <c r="B86" s="464"/>
      <c r="C86" s="464" t="s">
        <v>285</v>
      </c>
      <c r="D86" s="464"/>
      <c r="E86" s="464"/>
      <c r="F86" s="465"/>
      <c r="G86" s="465"/>
      <c r="H86" s="464" t="s">
        <v>286</v>
      </c>
      <c r="I86" s="464"/>
      <c r="J86" s="464"/>
      <c r="K86" s="464"/>
    </row>
    <row r="87" spans="1:19" ht="14.25" customHeight="1">
      <c r="A87" s="464"/>
      <c r="B87" s="464"/>
      <c r="C87" s="464" t="s">
        <v>287</v>
      </c>
      <c r="D87" s="464"/>
      <c r="E87" s="464"/>
      <c r="F87" s="465"/>
      <c r="G87" s="465"/>
      <c r="H87" s="464" t="s">
        <v>286</v>
      </c>
      <c r="I87" s="464"/>
      <c r="J87" s="464"/>
      <c r="K87" s="464"/>
    </row>
    <row r="88" spans="1:19" ht="24" customHeight="1">
      <c r="A88" s="464"/>
      <c r="B88" s="464"/>
      <c r="C88" s="464" t="s">
        <v>288</v>
      </c>
      <c r="D88" s="464"/>
      <c r="E88" s="464"/>
      <c r="F88" s="465"/>
      <c r="G88" s="465"/>
      <c r="H88" s="464" t="s">
        <v>289</v>
      </c>
      <c r="I88" s="464"/>
      <c r="J88" s="464"/>
      <c r="K88" s="464"/>
    </row>
    <row r="89" spans="1:19" ht="24" customHeight="1">
      <c r="A89" s="464"/>
      <c r="B89" s="464"/>
      <c r="C89" s="470" t="s">
        <v>290</v>
      </c>
      <c r="D89" s="271" t="s">
        <v>291</v>
      </c>
      <c r="E89" s="271"/>
      <c r="F89" s="271"/>
      <c r="G89" s="271"/>
      <c r="I89" s="464"/>
      <c r="J89" s="464"/>
      <c r="K89" s="464"/>
    </row>
    <row r="90" spans="1:19" ht="24" customHeight="1">
      <c r="A90" s="464"/>
      <c r="B90" s="464"/>
      <c r="C90" s="271"/>
      <c r="D90" s="271"/>
      <c r="E90" s="271"/>
      <c r="F90" s="271"/>
      <c r="G90" s="271"/>
      <c r="I90" s="464"/>
      <c r="J90" s="464"/>
      <c r="K90" s="464"/>
    </row>
    <row r="91" spans="1:19" ht="24" customHeight="1">
      <c r="A91" s="464"/>
      <c r="B91" s="464"/>
      <c r="C91" s="271"/>
      <c r="D91" s="271"/>
      <c r="E91" s="271"/>
      <c r="F91" s="271"/>
      <c r="G91" s="271"/>
      <c r="I91" s="464"/>
      <c r="J91" s="464"/>
      <c r="K91" s="464"/>
    </row>
    <row r="92" spans="1:19" ht="24" customHeight="1">
      <c r="A92" s="464"/>
      <c r="B92" s="464"/>
      <c r="C92" s="271"/>
      <c r="D92" s="271"/>
      <c r="E92" s="271"/>
      <c r="F92" s="271"/>
      <c r="G92" s="271"/>
      <c r="I92" s="464"/>
      <c r="J92" s="464"/>
      <c r="K92" s="464"/>
    </row>
    <row r="93" spans="1:19" ht="24" customHeight="1">
      <c r="A93" s="464"/>
      <c r="B93" s="464"/>
      <c r="C93" s="271"/>
      <c r="D93" s="271"/>
      <c r="E93" s="271"/>
      <c r="F93" s="271"/>
      <c r="G93" s="271"/>
      <c r="I93" s="464"/>
      <c r="J93" s="464"/>
      <c r="K93" s="464"/>
    </row>
    <row r="94" spans="1:19" ht="24" customHeight="1">
      <c r="A94" s="464"/>
      <c r="B94" s="464"/>
      <c r="C94" s="271"/>
      <c r="D94" s="271"/>
      <c r="E94" s="271"/>
      <c r="F94" s="271"/>
      <c r="G94" s="271"/>
      <c r="I94" s="464"/>
      <c r="J94" s="464"/>
      <c r="K94" s="464"/>
    </row>
    <row r="95" spans="1:19">
      <c r="A95" s="464"/>
      <c r="B95" s="464"/>
      <c r="C95" s="464"/>
      <c r="D95" s="464"/>
      <c r="E95" s="464"/>
      <c r="F95" s="465"/>
      <c r="G95" s="465"/>
      <c r="H95" s="464"/>
      <c r="I95" s="464"/>
      <c r="J95" s="464"/>
      <c r="K95" s="464"/>
    </row>
    <row r="96" spans="1:19">
      <c r="A96" s="464"/>
      <c r="B96" s="464"/>
      <c r="C96" s="464"/>
      <c r="D96" s="464"/>
      <c r="E96" s="464"/>
      <c r="F96" s="465"/>
      <c r="G96" s="465"/>
      <c r="H96" s="464"/>
      <c r="I96" s="464"/>
      <c r="J96" s="464"/>
      <c r="K96" s="464"/>
    </row>
    <row r="97" spans="1:11">
      <c r="A97" s="464"/>
      <c r="B97" s="464"/>
      <c r="C97" s="464"/>
      <c r="D97" s="464"/>
      <c r="E97" s="464"/>
      <c r="F97" s="465"/>
      <c r="G97" s="465"/>
      <c r="H97" s="464"/>
      <c r="I97" s="464"/>
      <c r="J97" s="464"/>
      <c r="K97" s="464"/>
    </row>
    <row r="98" spans="1:11">
      <c r="A98" s="464"/>
      <c r="B98" s="464"/>
      <c r="C98" s="464"/>
      <c r="D98" s="464"/>
      <c r="E98" s="464"/>
      <c r="F98" s="465"/>
      <c r="G98" s="465"/>
      <c r="H98" s="464"/>
      <c r="I98" s="464"/>
      <c r="J98" s="464"/>
      <c r="K98" s="464"/>
    </row>
    <row r="99" spans="1:11">
      <c r="A99" s="464"/>
      <c r="B99" s="464"/>
      <c r="C99" s="464"/>
      <c r="D99" s="464"/>
      <c r="E99" s="464"/>
      <c r="F99" s="465"/>
      <c r="G99" s="465"/>
      <c r="H99" s="464"/>
      <c r="I99" s="464"/>
      <c r="J99" s="464"/>
      <c r="K99" s="464"/>
    </row>
    <row r="100" spans="1:11">
      <c r="A100" s="464"/>
      <c r="B100" s="464"/>
      <c r="C100" s="464"/>
      <c r="D100" s="464"/>
      <c r="E100" s="464"/>
      <c r="F100" s="465"/>
      <c r="G100" s="465"/>
      <c r="H100" s="464"/>
      <c r="I100" s="464"/>
      <c r="J100" s="464"/>
      <c r="K100" s="464"/>
    </row>
    <row r="101" spans="1:11">
      <c r="A101" s="464"/>
      <c r="B101" s="464"/>
      <c r="C101" s="464"/>
      <c r="D101" s="464"/>
      <c r="E101" s="464"/>
      <c r="F101" s="465"/>
      <c r="G101" s="465"/>
      <c r="H101" s="464"/>
      <c r="I101" s="464"/>
      <c r="J101" s="464"/>
      <c r="K101" s="464"/>
    </row>
    <row r="102" spans="1:11">
      <c r="A102" s="464"/>
      <c r="B102" s="464"/>
      <c r="C102" s="464"/>
      <c r="D102" s="464"/>
      <c r="E102" s="464"/>
      <c r="F102" s="465"/>
      <c r="G102" s="465"/>
      <c r="H102" s="464"/>
      <c r="I102" s="464"/>
      <c r="J102" s="464"/>
      <c r="K102" s="464"/>
    </row>
    <row r="103" spans="1:11">
      <c r="A103" s="464"/>
      <c r="B103" s="464"/>
      <c r="C103" s="464"/>
      <c r="D103" s="464"/>
      <c r="E103" s="464"/>
      <c r="F103" s="465"/>
      <c r="G103" s="465"/>
      <c r="H103" s="464"/>
      <c r="I103" s="464"/>
      <c r="J103" s="464"/>
      <c r="K103" s="464"/>
    </row>
    <row r="104" spans="1:11">
      <c r="A104" s="464"/>
      <c r="B104" s="464"/>
      <c r="C104" s="464"/>
      <c r="D104" s="464"/>
      <c r="E104" s="464"/>
      <c r="F104" s="465"/>
      <c r="G104" s="465"/>
      <c r="H104" s="464"/>
      <c r="I104" s="464"/>
      <c r="J104" s="464"/>
      <c r="K104" s="464"/>
    </row>
    <row r="105" spans="1:11">
      <c r="A105" s="464"/>
      <c r="B105" s="464"/>
      <c r="C105" s="464"/>
      <c r="D105" s="464"/>
      <c r="E105" s="464"/>
      <c r="F105" s="465"/>
      <c r="G105" s="465"/>
      <c r="H105" s="464"/>
      <c r="I105" s="464"/>
      <c r="J105" s="464"/>
      <c r="K105" s="464"/>
    </row>
    <row r="106" spans="1:11">
      <c r="A106" s="464"/>
      <c r="B106" s="464"/>
      <c r="C106" s="464"/>
      <c r="D106" s="464"/>
      <c r="E106" s="464"/>
      <c r="F106" s="465"/>
      <c r="G106" s="465"/>
      <c r="H106" s="464"/>
      <c r="I106" s="464"/>
      <c r="J106" s="464"/>
      <c r="K106" s="464"/>
    </row>
    <row r="107" spans="1:11">
      <c r="A107" s="464"/>
      <c r="B107" s="464"/>
      <c r="C107" s="464"/>
      <c r="D107" s="464"/>
      <c r="E107" s="464"/>
      <c r="F107" s="465"/>
      <c r="G107" s="465"/>
      <c r="H107" s="464"/>
      <c r="I107" s="464"/>
      <c r="J107" s="464"/>
      <c r="K107" s="464"/>
    </row>
    <row r="108" spans="1:11">
      <c r="A108" s="464"/>
      <c r="B108" s="464"/>
      <c r="C108" s="464"/>
      <c r="D108" s="464"/>
      <c r="E108" s="464"/>
      <c r="F108" s="465"/>
      <c r="G108" s="465"/>
      <c r="H108" s="464"/>
      <c r="I108" s="464"/>
      <c r="J108" s="464"/>
      <c r="K108" s="464"/>
    </row>
    <row r="109" spans="1:11">
      <c r="A109" s="464"/>
      <c r="B109" s="464"/>
      <c r="C109" s="464"/>
      <c r="D109" s="464"/>
      <c r="E109" s="464"/>
      <c r="F109" s="465"/>
      <c r="G109" s="465"/>
      <c r="H109" s="464"/>
      <c r="I109" s="464"/>
      <c r="J109" s="464"/>
      <c r="K109" s="464"/>
    </row>
    <row r="110" spans="1:11">
      <c r="A110" s="464"/>
      <c r="B110" s="464"/>
      <c r="C110" s="464"/>
      <c r="D110" s="464"/>
      <c r="E110" s="464"/>
      <c r="F110" s="465"/>
      <c r="G110" s="465"/>
      <c r="H110" s="464"/>
      <c r="I110" s="464"/>
      <c r="J110" s="464"/>
      <c r="K110" s="464"/>
    </row>
    <row r="111" spans="1:11">
      <c r="A111" s="464"/>
      <c r="B111" s="464"/>
      <c r="C111" s="464"/>
      <c r="D111" s="464"/>
      <c r="E111" s="464"/>
      <c r="F111" s="465"/>
      <c r="G111" s="465"/>
      <c r="H111" s="464"/>
      <c r="I111" s="464"/>
      <c r="J111" s="464"/>
      <c r="K111" s="464"/>
    </row>
    <row r="112" spans="1:11">
      <c r="A112" s="464"/>
      <c r="B112" s="464"/>
      <c r="C112" s="464"/>
      <c r="D112" s="464"/>
      <c r="E112" s="464"/>
      <c r="F112" s="465"/>
      <c r="G112" s="465"/>
      <c r="H112" s="464"/>
      <c r="I112" s="464"/>
      <c r="J112" s="464"/>
      <c r="K112" s="464"/>
    </row>
    <row r="113" spans="1:11">
      <c r="A113" s="464"/>
      <c r="B113" s="464"/>
      <c r="C113" s="464"/>
      <c r="D113" s="464"/>
      <c r="E113" s="464"/>
      <c r="F113" s="465"/>
      <c r="G113" s="465"/>
      <c r="H113" s="464"/>
      <c r="I113" s="464"/>
      <c r="J113" s="464"/>
      <c r="K113" s="464"/>
    </row>
    <row r="114" spans="1:11">
      <c r="A114" s="464"/>
      <c r="B114" s="464"/>
      <c r="C114" s="464"/>
      <c r="D114" s="464"/>
      <c r="E114" s="464"/>
      <c r="F114" s="465"/>
      <c r="G114" s="465"/>
      <c r="H114" s="464"/>
      <c r="I114" s="464"/>
      <c r="J114" s="464"/>
      <c r="K114" s="464"/>
    </row>
    <row r="115" spans="1:11">
      <c r="A115" s="464"/>
      <c r="B115" s="464"/>
      <c r="C115" s="464"/>
      <c r="D115" s="464"/>
      <c r="E115" s="464"/>
      <c r="F115" s="465"/>
      <c r="G115" s="465"/>
      <c r="H115" s="464"/>
      <c r="I115" s="464"/>
      <c r="J115" s="464"/>
      <c r="K115" s="464"/>
    </row>
    <row r="116" spans="1:11">
      <c r="A116" s="464"/>
      <c r="B116" s="464"/>
      <c r="C116" s="464"/>
      <c r="D116" s="464"/>
      <c r="E116" s="464"/>
      <c r="F116" s="465"/>
      <c r="G116" s="465"/>
      <c r="H116" s="464"/>
      <c r="I116" s="464"/>
      <c r="J116" s="464"/>
      <c r="K116" s="464"/>
    </row>
    <row r="117" spans="1:11">
      <c r="A117" s="464"/>
      <c r="B117" s="464"/>
      <c r="C117" s="464"/>
      <c r="D117" s="464"/>
      <c r="E117" s="464"/>
      <c r="F117" s="465"/>
      <c r="G117" s="465"/>
      <c r="H117" s="464"/>
      <c r="I117" s="464"/>
      <c r="J117" s="464"/>
      <c r="K117" s="464"/>
    </row>
    <row r="118" spans="1:11">
      <c r="A118" s="464"/>
      <c r="B118" s="464"/>
      <c r="C118" s="464"/>
      <c r="D118" s="464"/>
      <c r="E118" s="464"/>
      <c r="F118" s="465"/>
      <c r="G118" s="465"/>
      <c r="H118" s="464"/>
      <c r="I118" s="464"/>
      <c r="J118" s="464"/>
      <c r="K118" s="464"/>
    </row>
    <row r="119" spans="1:11">
      <c r="A119" s="464"/>
      <c r="B119" s="464"/>
      <c r="C119" s="464"/>
      <c r="D119" s="464"/>
      <c r="E119" s="464"/>
      <c r="F119" s="465"/>
      <c r="G119" s="465"/>
      <c r="H119" s="464"/>
      <c r="I119" s="464"/>
      <c r="J119" s="464"/>
      <c r="K119" s="464"/>
    </row>
    <row r="120" spans="1:11">
      <c r="A120" s="464"/>
      <c r="B120" s="464"/>
      <c r="C120" s="464"/>
      <c r="D120" s="464"/>
      <c r="E120" s="464"/>
      <c r="F120" s="465"/>
      <c r="G120" s="465"/>
      <c r="H120" s="464"/>
      <c r="I120" s="464"/>
      <c r="J120" s="464"/>
      <c r="K120" s="464"/>
    </row>
    <row r="121" spans="1:11">
      <c r="A121" s="464"/>
      <c r="B121" s="464"/>
      <c r="C121" s="464"/>
      <c r="D121" s="464"/>
      <c r="E121" s="464"/>
      <c r="F121" s="465"/>
      <c r="G121" s="465"/>
      <c r="H121" s="464"/>
      <c r="I121" s="464"/>
      <c r="J121" s="464"/>
      <c r="K121" s="464"/>
    </row>
    <row r="122" spans="1:11">
      <c r="A122" s="464"/>
      <c r="B122" s="464"/>
      <c r="C122" s="464"/>
      <c r="D122" s="464"/>
      <c r="E122" s="464"/>
      <c r="F122" s="465"/>
      <c r="G122" s="465"/>
      <c r="H122" s="464"/>
      <c r="I122" s="464"/>
      <c r="J122" s="464"/>
      <c r="K122" s="464"/>
    </row>
    <row r="123" spans="1:11">
      <c r="A123" s="464"/>
      <c r="B123" s="464"/>
      <c r="C123" s="464"/>
      <c r="D123" s="464"/>
      <c r="E123" s="464"/>
      <c r="F123" s="465"/>
      <c r="G123" s="465"/>
      <c r="H123" s="464"/>
      <c r="I123" s="464"/>
      <c r="J123" s="464"/>
      <c r="K123" s="464"/>
    </row>
    <row r="124" spans="1:11">
      <c r="A124" s="464"/>
      <c r="B124" s="464"/>
      <c r="C124" s="464"/>
      <c r="D124" s="464"/>
      <c r="E124" s="464"/>
      <c r="F124" s="465"/>
      <c r="G124" s="465"/>
      <c r="H124" s="464"/>
      <c r="I124" s="464"/>
      <c r="J124" s="464"/>
      <c r="K124" s="464"/>
    </row>
    <row r="125" spans="1:11">
      <c r="A125" s="464"/>
      <c r="B125" s="464"/>
      <c r="C125" s="464"/>
      <c r="D125" s="464"/>
      <c r="E125" s="464"/>
      <c r="F125" s="465"/>
      <c r="G125" s="465"/>
      <c r="H125" s="464"/>
      <c r="I125" s="464"/>
      <c r="J125" s="464"/>
      <c r="K125" s="464"/>
    </row>
    <row r="126" spans="1:11">
      <c r="A126" s="464"/>
      <c r="B126" s="464"/>
      <c r="C126" s="464"/>
      <c r="D126" s="464"/>
      <c r="E126" s="464"/>
      <c r="F126" s="465"/>
      <c r="G126" s="465"/>
      <c r="H126" s="464"/>
      <c r="I126" s="464"/>
      <c r="J126" s="464"/>
      <c r="K126" s="464"/>
    </row>
    <row r="127" spans="1:11">
      <c r="A127" s="464"/>
      <c r="B127" s="464"/>
      <c r="C127" s="464"/>
      <c r="D127" s="464"/>
      <c r="E127" s="464"/>
      <c r="F127" s="465"/>
      <c r="G127" s="465"/>
      <c r="H127" s="464"/>
      <c r="I127" s="464"/>
      <c r="J127" s="464"/>
      <c r="K127" s="464"/>
    </row>
    <row r="128" spans="1:11">
      <c r="A128" s="464"/>
      <c r="B128" s="464"/>
      <c r="C128" s="464"/>
      <c r="D128" s="464"/>
      <c r="E128" s="464"/>
      <c r="F128" s="465"/>
      <c r="G128" s="465"/>
      <c r="H128" s="464"/>
      <c r="I128" s="464"/>
      <c r="J128" s="464"/>
      <c r="K128" s="464"/>
    </row>
    <row r="129" spans="1:11">
      <c r="A129" s="464"/>
      <c r="B129" s="464"/>
      <c r="C129" s="464"/>
      <c r="D129" s="464"/>
      <c r="E129" s="464"/>
      <c r="F129" s="465"/>
      <c r="G129" s="465"/>
      <c r="H129" s="464"/>
      <c r="I129" s="464"/>
      <c r="J129" s="464"/>
      <c r="K129" s="464"/>
    </row>
    <row r="130" spans="1:11">
      <c r="A130" s="464"/>
      <c r="B130" s="464"/>
      <c r="C130" s="464"/>
      <c r="D130" s="464"/>
      <c r="E130" s="464"/>
      <c r="F130" s="465"/>
      <c r="G130" s="465"/>
      <c r="H130" s="464"/>
      <c r="I130" s="464"/>
      <c r="J130" s="464"/>
      <c r="K130" s="464"/>
    </row>
    <row r="131" spans="1:11">
      <c r="A131" s="464"/>
      <c r="B131" s="464"/>
      <c r="C131" s="464"/>
      <c r="D131" s="464"/>
      <c r="E131" s="464"/>
      <c r="F131" s="465"/>
      <c r="G131" s="465"/>
      <c r="H131" s="464"/>
      <c r="I131" s="464"/>
      <c r="J131" s="464"/>
      <c r="K131" s="464"/>
    </row>
    <row r="132" spans="1:11">
      <c r="A132" s="464"/>
      <c r="B132" s="464"/>
      <c r="C132" s="464"/>
      <c r="D132" s="464"/>
      <c r="E132" s="464"/>
      <c r="F132" s="465"/>
      <c r="G132" s="465"/>
      <c r="H132" s="464"/>
      <c r="I132" s="464"/>
      <c r="J132" s="464"/>
      <c r="K132" s="464"/>
    </row>
    <row r="133" spans="1:11">
      <c r="A133" s="464"/>
      <c r="B133" s="464"/>
      <c r="C133" s="464"/>
      <c r="D133" s="464"/>
      <c r="E133" s="464"/>
      <c r="F133" s="465"/>
      <c r="G133" s="465"/>
      <c r="H133" s="464"/>
      <c r="I133" s="464"/>
      <c r="J133" s="464"/>
      <c r="K133" s="464"/>
    </row>
    <row r="134" spans="1:11">
      <c r="A134" s="464"/>
      <c r="B134" s="464"/>
      <c r="C134" s="464"/>
      <c r="D134" s="464"/>
      <c r="E134" s="464"/>
      <c r="F134" s="465"/>
      <c r="G134" s="465"/>
      <c r="H134" s="464"/>
      <c r="I134" s="464"/>
      <c r="J134" s="464"/>
      <c r="K134" s="464"/>
    </row>
    <row r="135" spans="1:11">
      <c r="A135" s="464"/>
      <c r="B135" s="464"/>
      <c r="C135" s="464"/>
      <c r="D135" s="464"/>
      <c r="E135" s="464"/>
      <c r="F135" s="465"/>
      <c r="G135" s="465"/>
      <c r="H135" s="464"/>
      <c r="I135" s="464"/>
      <c r="J135" s="464"/>
      <c r="K135" s="464"/>
    </row>
    <row r="136" spans="1:11">
      <c r="A136" s="464"/>
      <c r="B136" s="464"/>
      <c r="C136" s="464"/>
      <c r="D136" s="464"/>
      <c r="E136" s="464"/>
      <c r="F136" s="465"/>
      <c r="G136" s="465"/>
      <c r="H136" s="464"/>
      <c r="I136" s="464"/>
      <c r="J136" s="464"/>
      <c r="K136" s="464"/>
    </row>
    <row r="137" spans="1:11">
      <c r="A137" s="464"/>
      <c r="B137" s="464"/>
      <c r="C137" s="464"/>
      <c r="D137" s="464"/>
      <c r="E137" s="464"/>
      <c r="F137" s="465"/>
      <c r="G137" s="465"/>
      <c r="H137" s="464"/>
      <c r="I137" s="464"/>
      <c r="J137" s="464"/>
      <c r="K137" s="464"/>
    </row>
    <row r="138" spans="1:11">
      <c r="A138" s="464"/>
      <c r="B138" s="464"/>
      <c r="C138" s="464"/>
      <c r="D138" s="464"/>
      <c r="E138" s="464"/>
      <c r="F138" s="465"/>
      <c r="G138" s="465"/>
      <c r="H138" s="464"/>
      <c r="I138" s="464"/>
      <c r="J138" s="464"/>
      <c r="K138" s="464"/>
    </row>
    <row r="139" spans="1:11">
      <c r="A139" s="464"/>
      <c r="B139" s="464"/>
      <c r="C139" s="464"/>
      <c r="D139" s="464"/>
      <c r="E139" s="464"/>
      <c r="F139" s="465"/>
      <c r="G139" s="465"/>
      <c r="H139" s="464"/>
      <c r="I139" s="464"/>
      <c r="J139" s="464"/>
      <c r="K139" s="464"/>
    </row>
    <row r="140" spans="1:11">
      <c r="A140" s="464"/>
      <c r="B140" s="464"/>
      <c r="C140" s="464"/>
      <c r="D140" s="464"/>
      <c r="E140" s="464"/>
      <c r="F140" s="465"/>
      <c r="G140" s="465"/>
      <c r="H140" s="464"/>
      <c r="I140" s="464"/>
      <c r="J140" s="464"/>
      <c r="K140" s="464"/>
    </row>
  </sheetData>
  <mergeCells count="11">
    <mergeCell ref="A55:X55"/>
    <mergeCell ref="AI71:AK71"/>
    <mergeCell ref="C73:G73"/>
    <mergeCell ref="C74:G74"/>
    <mergeCell ref="A1:AJ1"/>
    <mergeCell ref="AN1:AV1"/>
    <mergeCell ref="S4:V4"/>
    <mergeCell ref="W4:Y4"/>
    <mergeCell ref="Z4:AE4"/>
    <mergeCell ref="AG4:AH4"/>
    <mergeCell ref="AI4:AJ4"/>
  </mergeCells>
  <pageMargins left="0.70866141732283472" right="0.31496062992125984" top="0.15748031496062992" bottom="0" header="0.31496062992125984" footer="0.31496062992125984"/>
  <pageSetup paperSize="5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2015</vt:lpstr>
      <vt:lpstr>2014</vt:lpstr>
      <vt:lpstr>2013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</dc:creator>
  <cp:lastModifiedBy>Karina</cp:lastModifiedBy>
  <dcterms:created xsi:type="dcterms:W3CDTF">2016-06-30T20:09:39Z</dcterms:created>
  <dcterms:modified xsi:type="dcterms:W3CDTF">2016-07-01T13:35:18Z</dcterms:modified>
</cp:coreProperties>
</file>